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codeName="ThisWorkbook"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C3733DCF-A532-40B1-A1F4-7FD5D553087B}" xr6:coauthVersionLast="47" xr6:coauthVersionMax="47" xr10:uidLastSave="{00000000-0000-0000-0000-000000000000}"/>
  <bookViews>
    <workbookView xWindow="-120" yWindow="-120" windowWidth="20730" windowHeight="11040" tabRatio="879" firstSheet="8" activeTab="27" xr2:uid="{00000000-000D-0000-FFFF-FFFF00000000}"/>
  </bookViews>
  <sheets>
    <sheet name="Recovered_Sheet1" sheetId="1" state="veryHidden" r:id="rId1"/>
    <sheet name="Recovered_Sheet2" sheetId="2" state="veryHidden" r:id="rId2"/>
    <sheet name="XXXX" sheetId="3" state="veryHidden" r:id="rId3"/>
    <sheet name="XXX0" sheetId="4" state="veryHidden" r:id="rId4"/>
    <sheet name="XXX1" sheetId="5" state="veryHidden" r:id="rId5"/>
    <sheet name="XXX2" sheetId="6" state="veryHidden" r:id="rId6"/>
    <sheet name="XXX3" sheetId="7" state="veryHidden" r:id="rId7"/>
    <sheet name="XXX4" sheetId="8" state="veryHidden" r:id="rId8"/>
    <sheet name="COVER" sheetId="61" r:id="rId9"/>
    <sheet name="DAFTAR ISI" sheetId="72" r:id="rId10"/>
    <sheet name="Neraca" sheetId="12" r:id="rId11"/>
    <sheet name="Laba Rugi" sheetId="51" r:id="rId12"/>
    <sheet name="Perubahan Ekuitas" sheetId="63" r:id="rId13"/>
    <sheet name="Arus Kas" sheetId="82" r:id="rId14"/>
    <sheet name="SKAT HAL" sheetId="64" state="hidden" r:id="rId15"/>
    <sheet name="Catatan 01 (2)" sheetId="91" r:id="rId16"/>
    <sheet name="Catatan 02" sheetId="16" r:id="rId17"/>
    <sheet name="Usulan Catatan dri BK" sheetId="87" state="hidden" r:id="rId18"/>
    <sheet name="WBS " sheetId="88" r:id="rId19"/>
    <sheet name="AJE" sheetId="76" r:id="rId20"/>
    <sheet name="aruskas" sheetId="27" state="hidden" r:id="rId21"/>
    <sheet name="neraca-gb" sheetId="28" state="hidden" r:id="rId22"/>
    <sheet name="neraca-sp" sheetId="29" state="hidden" r:id="rId23"/>
    <sheet name="neraca-toko" sheetId="30" state="hidden" r:id="rId24"/>
    <sheet name="labarugi-gb" sheetId="31" state="hidden" r:id="rId25"/>
    <sheet name="labarugi-sp " sheetId="32" state="hidden" r:id="rId26"/>
    <sheet name="labarugi-toko" sheetId="33" state="hidden" r:id="rId27"/>
    <sheet name="KOR FISKAL FOR PD PARKIR" sheetId="95"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a" localSheetId="15">#REF!</definedName>
    <definedName name="\a" localSheetId="9">#REF!</definedName>
    <definedName name="\a" localSheetId="27">#REF!</definedName>
    <definedName name="\a" localSheetId="14">#REF!</definedName>
    <definedName name="\a">#REF!</definedName>
    <definedName name="_Fill" localSheetId="27" hidden="1">#REF!</definedName>
    <definedName name="_Fill" hidden="1">#REF!</definedName>
    <definedName name="_Key2" localSheetId="9" hidden="1">#REF!</definedName>
    <definedName name="_Key2" localSheetId="27" hidden="1">#REF!</definedName>
    <definedName name="_Key2" hidden="1">#REF!</definedName>
    <definedName name="_Order2" hidden="1">255</definedName>
    <definedName name="adminnama" localSheetId="15">[1]Sheet2!$E$2:$E$38</definedName>
    <definedName name="adminnama">[2]Sheet2!$E$2:$E$38</definedName>
    <definedName name="ado" localSheetId="15">[3]CoA!$D$6:$D$514</definedName>
    <definedName name="ado" localSheetId="27">[4]CoA!$D$6:$D$514</definedName>
    <definedName name="ado">[4]CoA!$D$6:$D$514</definedName>
    <definedName name="aku" localSheetId="19" hidden="1">#REF!</definedName>
    <definedName name="aku" localSheetId="9" hidden="1">#REF!</definedName>
    <definedName name="aku" localSheetId="27" hidden="1">#REF!</definedName>
    <definedName name="aku" hidden="1">#REF!</definedName>
    <definedName name="ari" localSheetId="27">[4]CoA!$D$6:$D$514</definedName>
    <definedName name="ari">[3]CoA!$D$6:$D$514</definedName>
    <definedName name="_xlnm.Database" localSheetId="19">#REF!</definedName>
    <definedName name="_xlnm.Database" localSheetId="9">#REF!</definedName>
    <definedName name="_xlnm.Database" localSheetId="27">#REF!</definedName>
    <definedName name="_xlnm.Database">#REF!</definedName>
    <definedName name="KODE_AKUN" localSheetId="27">[5]CoA!$D$6:$D$512</definedName>
    <definedName name="KODE_AKUN">[6]CoA!$D$6:$D$512</definedName>
    <definedName name="_xlnm.Print_Area" localSheetId="19">AJE!$A$1:$O$273</definedName>
    <definedName name="_xlnm.Print_Area" localSheetId="13">'Arus Kas'!$A$1:$G$55</definedName>
    <definedName name="_xlnm.Print_Area" localSheetId="15">'Catatan 01 (2)'!$A$1:$M$209</definedName>
    <definedName name="_xlnm.Print_Area" localSheetId="16">'Catatan 02'!$A$1:$L$686</definedName>
    <definedName name="_xlnm.Print_Area" localSheetId="8">COVER!$A$1:$J$55</definedName>
    <definedName name="_xlnm.Print_Area" localSheetId="9">'DAFTAR ISI'!$A$1:$F$50</definedName>
    <definedName name="_xlnm.Print_Area" localSheetId="27">'KOR FISKAL FOR PD PARKIR'!$A$1:$M$133</definedName>
    <definedName name="_xlnm.Print_Area" localSheetId="11">'Laba Rugi'!$A$1:$H$39</definedName>
    <definedName name="_xlnm.Print_Area" localSheetId="10">Neraca!$A$1:$G$53</definedName>
    <definedName name="_xlnm.Print_Area" localSheetId="12">'Perubahan Ekuitas'!$A$1:$K$58</definedName>
    <definedName name="_xlnm.Print_Area" localSheetId="14">'SKAT HAL'!$1:$8</definedName>
    <definedName name="_xlnm.Print_Area" localSheetId="17">'Usulan Catatan dri BK'!$A$1:$L$468</definedName>
    <definedName name="_xlnm.Print_Area" localSheetId="18">'WBS '!$A$1:$S$269</definedName>
    <definedName name="Print_Area_MI" localSheetId="19">#REF!</definedName>
    <definedName name="Print_Area_MI" localSheetId="9">#REF!</definedName>
    <definedName name="Print_Area_MI" localSheetId="27">#REF!</definedName>
    <definedName name="Print_Area_MI">#REF!</definedName>
    <definedName name="_xlnm.Print_Titles" localSheetId="15">'Catatan 01 (2)'!$1:$5</definedName>
    <definedName name="_xlnm.Print_Titles" localSheetId="16">'Catatan 02'!$1:$4</definedName>
    <definedName name="_xlnm.Print_Titles" localSheetId="27">'KOR FISKAL FOR PD PARKIR'!$1:$8</definedName>
    <definedName name="_xlnm.Print_Titles" localSheetId="10">Neraca!$1:$4</definedName>
    <definedName name="_xlnm.Print_Titles" localSheetId="18">'WBS '!$3:$6</definedName>
    <definedName name="wern" localSheetId="27">[7]CoA!$D$6:$D$512</definedName>
    <definedName name="wern">[8]CoA!$D$6:$D$512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82" l="1"/>
  <c r="D32" i="82"/>
  <c r="L472" i="16"/>
  <c r="Q473" i="16"/>
  <c r="O477" i="16"/>
  <c r="L481" i="16"/>
  <c r="U481" i="16" s="1"/>
  <c r="J262" i="16"/>
  <c r="H262" i="16"/>
  <c r="L87" i="16" l="1"/>
  <c r="J87" i="16"/>
  <c r="L80" i="16"/>
  <c r="J80" i="16"/>
  <c r="O153" i="88" l="1"/>
  <c r="O254" i="88"/>
  <c r="Q58" i="88" l="1"/>
  <c r="O59" i="88"/>
  <c r="H131" i="16" l="1"/>
  <c r="O246" i="88" l="1"/>
  <c r="Q31" i="88" l="1"/>
  <c r="O24" i="88"/>
  <c r="O17" i="88"/>
  <c r="F143" i="76"/>
  <c r="F137" i="76"/>
  <c r="O415" i="16" l="1"/>
  <c r="J366" i="16" l="1"/>
  <c r="H366" i="16"/>
  <c r="Q155" i="16" s="1"/>
  <c r="F366" i="16"/>
  <c r="J315" i="16"/>
  <c r="H315" i="16"/>
  <c r="F315" i="16"/>
  <c r="J222" i="16"/>
  <c r="H222" i="16"/>
  <c r="O72" i="88"/>
  <c r="F131" i="76"/>
  <c r="Q251" i="88" s="1"/>
  <c r="S251" i="88" l="1"/>
  <c r="O55" i="88"/>
  <c r="F123" i="76"/>
  <c r="Q246" i="88" s="1"/>
  <c r="N151" i="16" l="1"/>
  <c r="N147" i="16"/>
  <c r="L604" i="16" l="1"/>
  <c r="H459" i="16"/>
  <c r="L459" i="16"/>
  <c r="G40" i="12" s="1"/>
  <c r="H451" i="16"/>
  <c r="C309" i="16" l="1"/>
  <c r="C362" i="16"/>
  <c r="C360" i="16"/>
  <c r="C359" i="16"/>
  <c r="C358" i="16"/>
  <c r="C357" i="16"/>
  <c r="C356" i="16"/>
  <c r="C355" i="16"/>
  <c r="C353" i="16"/>
  <c r="C352" i="16"/>
  <c r="C351" i="16"/>
  <c r="C350" i="16"/>
  <c r="C349" i="16"/>
  <c r="C348" i="16"/>
  <c r="C347" i="16"/>
  <c r="C346" i="16"/>
  <c r="C345" i="16"/>
  <c r="C344" i="16"/>
  <c r="C343" i="16"/>
  <c r="C342" i="16"/>
  <c r="C341" i="16"/>
  <c r="F368" i="16"/>
  <c r="L67" i="16"/>
  <c r="G11" i="12" s="1"/>
  <c r="L40" i="16"/>
  <c r="G10" i="12" s="1"/>
  <c r="G29" i="63" l="1"/>
  <c r="Q469" i="16" l="1"/>
  <c r="B115" i="76" l="1"/>
  <c r="B120" i="76" s="1"/>
  <c r="B128" i="76" s="1"/>
  <c r="B134" i="76" s="1"/>
  <c r="B140" i="76" s="1"/>
  <c r="B146" i="76" s="1"/>
  <c r="B152" i="76" s="1"/>
  <c r="B162" i="76" s="1"/>
  <c r="Q235" i="88" l="1"/>
  <c r="R235" i="88" s="1"/>
  <c r="O149" i="88"/>
  <c r="F105" i="76"/>
  <c r="Q45" i="88" s="1"/>
  <c r="R45" i="88" s="1"/>
  <c r="O187" i="88"/>
  <c r="F99" i="76"/>
  <c r="Q150" i="88" s="1"/>
  <c r="R55" i="88"/>
  <c r="J65" i="16" s="1"/>
  <c r="R56" i="88"/>
  <c r="R39" i="88"/>
  <c r="R38" i="88"/>
  <c r="R37" i="88"/>
  <c r="R36" i="88"/>
  <c r="R42" i="88"/>
  <c r="R41" i="88"/>
  <c r="R54" i="88"/>
  <c r="R53" i="88"/>
  <c r="R52" i="88"/>
  <c r="R51" i="88"/>
  <c r="R50" i="88"/>
  <c r="R49" i="88"/>
  <c r="R48" i="88"/>
  <c r="R47" i="88"/>
  <c r="R46" i="88"/>
  <c r="J54" i="88"/>
  <c r="J53" i="88"/>
  <c r="J52" i="88"/>
  <c r="J51" i="88"/>
  <c r="J50" i="88"/>
  <c r="J49" i="88"/>
  <c r="J48" i="88"/>
  <c r="J47" i="88"/>
  <c r="J46" i="88"/>
  <c r="J45" i="88"/>
  <c r="J63" i="16" l="1"/>
  <c r="J62" i="16"/>
  <c r="J64" i="16"/>
  <c r="A104" i="95"/>
  <c r="J438" i="16"/>
  <c r="M136" i="95" s="1"/>
  <c r="C430" i="16"/>
  <c r="C426" i="16"/>
  <c r="C425" i="16"/>
  <c r="C424" i="16"/>
  <c r="C423" i="16"/>
  <c r="J67" i="16" l="1"/>
  <c r="E11" i="12" s="1"/>
  <c r="H11" i="12" s="1"/>
  <c r="K117" i="95"/>
  <c r="K116" i="95"/>
  <c r="K115" i="95"/>
  <c r="K111" i="95"/>
  <c r="K53" i="95"/>
  <c r="K54" i="95"/>
  <c r="K55" i="95"/>
  <c r="K56" i="95"/>
  <c r="K57" i="95"/>
  <c r="K58" i="95"/>
  <c r="K59" i="95"/>
  <c r="K60" i="95"/>
  <c r="K61" i="95"/>
  <c r="K63" i="95"/>
  <c r="K65" i="95"/>
  <c r="K66" i="95"/>
  <c r="K67" i="95"/>
  <c r="K68" i="95"/>
  <c r="K69" i="95"/>
  <c r="K70" i="95"/>
  <c r="K71" i="95"/>
  <c r="K73" i="95"/>
  <c r="K74" i="95"/>
  <c r="K75" i="95"/>
  <c r="K76" i="95"/>
  <c r="K77" i="95"/>
  <c r="K78" i="95"/>
  <c r="K79" i="95"/>
  <c r="K80" i="95"/>
  <c r="K81" i="95"/>
  <c r="K82" i="95"/>
  <c r="K83" i="95"/>
  <c r="K84" i="95"/>
  <c r="K85" i="95"/>
  <c r="K86" i="95"/>
  <c r="K87" i="95"/>
  <c r="K88" i="95"/>
  <c r="K89" i="95"/>
  <c r="K90" i="95"/>
  <c r="K91" i="95"/>
  <c r="K92" i="95"/>
  <c r="K93" i="95"/>
  <c r="K94" i="95"/>
  <c r="K95" i="95"/>
  <c r="K96" i="95"/>
  <c r="K97" i="95"/>
  <c r="K98" i="95"/>
  <c r="K99" i="95"/>
  <c r="K100" i="95"/>
  <c r="K101" i="95"/>
  <c r="K102" i="95"/>
  <c r="E94" i="95"/>
  <c r="M94" i="95" s="1"/>
  <c r="E93" i="95"/>
  <c r="M93" i="95" s="1"/>
  <c r="E91" i="95"/>
  <c r="M91" i="95" s="1"/>
  <c r="E88" i="95"/>
  <c r="M88" i="95" s="1"/>
  <c r="E87" i="95"/>
  <c r="M87" i="95" s="1"/>
  <c r="E85" i="95"/>
  <c r="M85" i="95" s="1"/>
  <c r="E84" i="95"/>
  <c r="M84" i="95" s="1"/>
  <c r="E83" i="95"/>
  <c r="M83" i="95" s="1"/>
  <c r="E81" i="95"/>
  <c r="M81" i="95" s="1"/>
  <c r="E80" i="95"/>
  <c r="M80" i="95" s="1"/>
  <c r="E77" i="95"/>
  <c r="M77" i="95" s="1"/>
  <c r="E75" i="95"/>
  <c r="M75" i="95" s="1"/>
  <c r="E48" i="95"/>
  <c r="M48" i="95" s="1"/>
  <c r="E47" i="95"/>
  <c r="M47" i="95" s="1"/>
  <c r="E46" i="95"/>
  <c r="M46" i="95" s="1"/>
  <c r="K17" i="95" l="1"/>
  <c r="K16" i="95"/>
  <c r="K15" i="95"/>
  <c r="K14" i="95"/>
  <c r="K13" i="95"/>
  <c r="A18" i="95"/>
  <c r="S141" i="88"/>
  <c r="S142" i="88"/>
  <c r="S143" i="88"/>
  <c r="S144" i="88"/>
  <c r="S145" i="88"/>
  <c r="S146" i="88"/>
  <c r="S147" i="88"/>
  <c r="S148" i="88"/>
  <c r="S150" i="88"/>
  <c r="S151" i="88"/>
  <c r="S152" i="88"/>
  <c r="S153" i="88"/>
  <c r="S154" i="88"/>
  <c r="S155" i="88"/>
  <c r="S156" i="88"/>
  <c r="S157" i="88"/>
  <c r="S158" i="88"/>
  <c r="S159" i="88"/>
  <c r="S160" i="88"/>
  <c r="S161" i="88"/>
  <c r="J474" i="16" s="1"/>
  <c r="S162" i="88"/>
  <c r="J475" i="16" s="1"/>
  <c r="S163" i="88"/>
  <c r="J476" i="16" s="1"/>
  <c r="S164" i="88"/>
  <c r="J477" i="16" s="1"/>
  <c r="S166" i="88"/>
  <c r="J478" i="16" s="1"/>
  <c r="O479" i="16" s="1"/>
  <c r="R11" i="88"/>
  <c r="R12" i="88"/>
  <c r="R13" i="88"/>
  <c r="R14" i="88"/>
  <c r="R15" i="88"/>
  <c r="R16" i="88"/>
  <c r="R17" i="88"/>
  <c r="R18" i="88"/>
  <c r="R19" i="88"/>
  <c r="R20" i="88"/>
  <c r="R21" i="88"/>
  <c r="R22" i="88"/>
  <c r="R23" i="88"/>
  <c r="R24" i="88"/>
  <c r="R25" i="88"/>
  <c r="R26" i="88"/>
  <c r="R31" i="88"/>
  <c r="R32" i="88"/>
  <c r="R33" i="88"/>
  <c r="R34" i="88"/>
  <c r="R35" i="88"/>
  <c r="R40" i="88"/>
  <c r="R44" i="88"/>
  <c r="R57" i="88"/>
  <c r="R58" i="88"/>
  <c r="R59" i="88"/>
  <c r="R60" i="88"/>
  <c r="R61" i="88"/>
  <c r="R63" i="88"/>
  <c r="R64" i="88"/>
  <c r="R65" i="88"/>
  <c r="R66" i="88"/>
  <c r="R67" i="88"/>
  <c r="R68" i="88"/>
  <c r="R69" i="88"/>
  <c r="R70" i="88"/>
  <c r="R71" i="88"/>
  <c r="R72" i="88"/>
  <c r="R73" i="88"/>
  <c r="R74" i="88"/>
  <c r="R75" i="88"/>
  <c r="R76" i="88"/>
  <c r="R77" i="88"/>
  <c r="R78" i="88"/>
  <c r="R79" i="88"/>
  <c r="R80" i="88"/>
  <c r="R81" i="88"/>
  <c r="R82" i="88"/>
  <c r="R83" i="88"/>
  <c r="R84" i="88"/>
  <c r="R85" i="88"/>
  <c r="R86" i="88"/>
  <c r="R87" i="88"/>
  <c r="R88" i="88"/>
  <c r="R89" i="88"/>
  <c r="R90" i="88"/>
  <c r="R91" i="88"/>
  <c r="R92" i="88"/>
  <c r="R93" i="88"/>
  <c r="R94" i="88"/>
  <c r="R95" i="88"/>
  <c r="R96" i="88"/>
  <c r="R97" i="88"/>
  <c r="R98" i="88"/>
  <c r="R99" i="88"/>
  <c r="R100" i="88"/>
  <c r="R101" i="88"/>
  <c r="R102" i="88"/>
  <c r="R103" i="88"/>
  <c r="R104" i="88"/>
  <c r="R105" i="88"/>
  <c r="R106" i="88"/>
  <c r="R107" i="88"/>
  <c r="R108" i="88"/>
  <c r="R109" i="88"/>
  <c r="R110" i="88"/>
  <c r="R111" i="88"/>
  <c r="R112" i="88"/>
  <c r="R113" i="88"/>
  <c r="R114" i="88"/>
  <c r="R115" i="88"/>
  <c r="R116" i="88"/>
  <c r="R117" i="88"/>
  <c r="R118" i="88"/>
  <c r="R119" i="88"/>
  <c r="R120" i="88"/>
  <c r="R121" i="88"/>
  <c r="R122" i="88"/>
  <c r="R123" i="88"/>
  <c r="R124" i="88"/>
  <c r="R125" i="88"/>
  <c r="R126" i="88"/>
  <c r="R127" i="88"/>
  <c r="R128" i="88"/>
  <c r="R132" i="88"/>
  <c r="R133" i="88"/>
  <c r="R134" i="88"/>
  <c r="R135" i="88"/>
  <c r="R136" i="88"/>
  <c r="R137" i="88"/>
  <c r="Q131" i="88"/>
  <c r="Q130" i="88"/>
  <c r="Q129" i="88"/>
  <c r="Q245" i="88"/>
  <c r="Q244" i="88"/>
  <c r="O131" i="88"/>
  <c r="O130" i="88"/>
  <c r="O129" i="88"/>
  <c r="O30" i="88"/>
  <c r="R246" i="88"/>
  <c r="Q28" i="88"/>
  <c r="R28" i="88" s="1"/>
  <c r="O174" i="88"/>
  <c r="O175" i="88"/>
  <c r="O181" i="88"/>
  <c r="O29" i="88"/>
  <c r="O172" i="88"/>
  <c r="R194" i="88"/>
  <c r="Q141" i="95"/>
  <c r="F116" i="76" s="1"/>
  <c r="E128" i="95"/>
  <c r="E132" i="95" s="1"/>
  <c r="I123" i="95"/>
  <c r="A118" i="95"/>
  <c r="A114" i="95"/>
  <c r="A112" i="95"/>
  <c r="A109" i="95"/>
  <c r="K52" i="95"/>
  <c r="A51" i="95"/>
  <c r="K12" i="95"/>
  <c r="K11" i="95"/>
  <c r="A10" i="95"/>
  <c r="Q62" i="88" l="1"/>
  <c r="R62" i="88" s="1"/>
  <c r="L116" i="76"/>
  <c r="N477" i="16"/>
  <c r="P477" i="16" s="1"/>
  <c r="P478" i="16" s="1"/>
  <c r="R130" i="88"/>
  <c r="R129" i="88"/>
  <c r="R131" i="88"/>
  <c r="R254" i="88"/>
  <c r="J619" i="16" s="1"/>
  <c r="E117" i="95" s="1"/>
  <c r="M117" i="95" s="1"/>
  <c r="J254" i="88"/>
  <c r="F59" i="76"/>
  <c r="Q30" i="88" s="1"/>
  <c r="R30" i="88" s="1"/>
  <c r="F65" i="76"/>
  <c r="Q176" i="88" s="1"/>
  <c r="J602" i="16"/>
  <c r="E104" i="95" s="1"/>
  <c r="M104" i="95" s="1"/>
  <c r="S172" i="88"/>
  <c r="F15" i="76"/>
  <c r="F45" i="76"/>
  <c r="F39" i="76"/>
  <c r="E31" i="76"/>
  <c r="F27" i="76"/>
  <c r="Q514" i="16"/>
  <c r="Q187" i="88" l="1"/>
  <c r="O182" i="88"/>
  <c r="F33" i="76"/>
  <c r="Q29" i="88" s="1"/>
  <c r="R29" i="88" s="1"/>
  <c r="N222" i="16"/>
  <c r="B12" i="76"/>
  <c r="B18" i="76" s="1"/>
  <c r="B24" i="76" s="1"/>
  <c r="B30" i="76" s="1"/>
  <c r="B36" i="76" s="1"/>
  <c r="B42" i="76" s="1"/>
  <c r="B48" i="76" s="1"/>
  <c r="B56" i="76" s="1"/>
  <c r="B62" i="76" s="1"/>
  <c r="B68" i="76" s="1"/>
  <c r="F21" i="76"/>
  <c r="Q175" i="88" s="1"/>
  <c r="F9" i="76"/>
  <c r="L312" i="16"/>
  <c r="F219" i="16" s="1"/>
  <c r="O602" i="16"/>
  <c r="B83" i="76" l="1"/>
  <c r="B90" i="76" s="1"/>
  <c r="B96" i="76" s="1"/>
  <c r="B102" i="76" s="1"/>
  <c r="Q27" i="88"/>
  <c r="R27" i="88" s="1"/>
  <c r="L505" i="16" l="1"/>
  <c r="S178" i="88"/>
  <c r="J500" i="16" s="1"/>
  <c r="E14" i="95" s="1"/>
  <c r="M14" i="95" s="1"/>
  <c r="T178" i="88"/>
  <c r="N470" i="16" l="1"/>
  <c r="F41" i="82" l="1"/>
  <c r="F32" i="82"/>
  <c r="F26" i="82"/>
  <c r="F43" i="82" l="1"/>
  <c r="F47" i="82" s="1"/>
  <c r="D45" i="82" s="1"/>
  <c r="O219" i="16" l="1"/>
  <c r="O65" i="16"/>
  <c r="G43" i="63" l="1"/>
  <c r="K27" i="63"/>
  <c r="K26" i="63"/>
  <c r="K25" i="63"/>
  <c r="K24" i="63"/>
  <c r="K23" i="63"/>
  <c r="K22" i="63"/>
  <c r="K19" i="63"/>
  <c r="K18" i="63"/>
  <c r="K17" i="63"/>
  <c r="K16" i="63"/>
  <c r="L259" i="16"/>
  <c r="J37" i="16" l="1"/>
  <c r="O37" i="16" s="1"/>
  <c r="J38" i="16"/>
  <c r="M256" i="88"/>
  <c r="L256" i="88"/>
  <c r="M168" i="88"/>
  <c r="M3" i="88" s="1"/>
  <c r="L168" i="88"/>
  <c r="L3" i="88" s="1"/>
  <c r="L257" i="88" l="1"/>
  <c r="L261" i="88" s="1"/>
  <c r="M4" i="88"/>
  <c r="J406" i="16" l="1"/>
  <c r="J408" i="16" s="1"/>
  <c r="E13" i="12" s="1"/>
  <c r="J373" i="16"/>
  <c r="O373" i="16" s="1"/>
  <c r="J372" i="16"/>
  <c r="O372" i="16" l="1"/>
  <c r="J375" i="16"/>
  <c r="E23" i="12" s="1"/>
  <c r="K264" i="16"/>
  <c r="I222" i="16"/>
  <c r="J167" i="16"/>
  <c r="I167" i="16"/>
  <c r="H167" i="16"/>
  <c r="N366" i="16" s="1"/>
  <c r="O366" i="16" s="1"/>
  <c r="F167" i="16"/>
  <c r="L165" i="16"/>
  <c r="O165" i="16" s="1"/>
  <c r="J162" i="16"/>
  <c r="H162" i="16"/>
  <c r="F162" i="16"/>
  <c r="L160" i="16"/>
  <c r="L162" i="16" l="1"/>
  <c r="O160" i="16"/>
  <c r="F169" i="16"/>
  <c r="L167" i="16"/>
  <c r="L117" i="16"/>
  <c r="F116" i="16"/>
  <c r="L116" i="16" s="1"/>
  <c r="F115" i="16"/>
  <c r="F114" i="16"/>
  <c r="F113" i="16"/>
  <c r="L113" i="16" s="1"/>
  <c r="O113" i="16" s="1"/>
  <c r="J131" i="16"/>
  <c r="J119" i="16"/>
  <c r="H119" i="16"/>
  <c r="J105" i="16"/>
  <c r="O105" i="16" s="1"/>
  <c r="J104" i="16"/>
  <c r="O104" i="16" s="1"/>
  <c r="J98" i="16"/>
  <c r="O98" i="16" s="1"/>
  <c r="O64" i="16"/>
  <c r="O63" i="16"/>
  <c r="O62" i="16"/>
  <c r="J36" i="16"/>
  <c r="O36" i="16" s="1"/>
  <c r="J35" i="16"/>
  <c r="R35" i="16" s="1"/>
  <c r="J34" i="16"/>
  <c r="O34" i="16" s="1"/>
  <c r="J33" i="16"/>
  <c r="J40" i="16" s="1"/>
  <c r="J25" i="16"/>
  <c r="P25" i="16" s="1"/>
  <c r="J24" i="16"/>
  <c r="P24" i="16" s="1"/>
  <c r="J23" i="16"/>
  <c r="P23" i="16" s="1"/>
  <c r="J22" i="16"/>
  <c r="P22" i="16" s="1"/>
  <c r="J21" i="16"/>
  <c r="P21" i="16" s="1"/>
  <c r="J20" i="16"/>
  <c r="P20" i="16" s="1"/>
  <c r="J19" i="16"/>
  <c r="P19" i="16" s="1"/>
  <c r="J18" i="16"/>
  <c r="P18" i="16" s="1"/>
  <c r="J17" i="16"/>
  <c r="P17" i="16" s="1"/>
  <c r="J16" i="16"/>
  <c r="P16" i="16" s="1"/>
  <c r="J15" i="16"/>
  <c r="P15" i="16" s="1"/>
  <c r="J10" i="16"/>
  <c r="O10" i="16" s="1"/>
  <c r="T253" i="88"/>
  <c r="T251" i="88"/>
  <c r="T250" i="88"/>
  <c r="T245" i="88"/>
  <c r="T244" i="88"/>
  <c r="T243" i="88"/>
  <c r="T242" i="88"/>
  <c r="T241" i="88"/>
  <c r="T240" i="88"/>
  <c r="T239" i="88"/>
  <c r="T238" i="88"/>
  <c r="T237" i="88"/>
  <c r="T236" i="88"/>
  <c r="T235" i="88"/>
  <c r="T234" i="88"/>
  <c r="T233" i="88"/>
  <c r="T232" i="88"/>
  <c r="T231" i="88"/>
  <c r="T230" i="88"/>
  <c r="T229" i="88"/>
  <c r="T228" i="88"/>
  <c r="T227" i="88"/>
  <c r="T226" i="88"/>
  <c r="T225" i="88"/>
  <c r="T224" i="88"/>
  <c r="T223" i="88"/>
  <c r="T222" i="88"/>
  <c r="T221" i="88"/>
  <c r="T220" i="88"/>
  <c r="T219" i="88"/>
  <c r="T218" i="88"/>
  <c r="T217" i="88"/>
  <c r="T216" i="88"/>
  <c r="T215" i="88"/>
  <c r="T214" i="88"/>
  <c r="T213" i="88"/>
  <c r="T212" i="88"/>
  <c r="T211" i="88"/>
  <c r="T210" i="88"/>
  <c r="T209" i="88"/>
  <c r="T208" i="88"/>
  <c r="T207" i="88"/>
  <c r="T206" i="88"/>
  <c r="T205" i="88"/>
  <c r="T202" i="88"/>
  <c r="T201" i="88"/>
  <c r="T200" i="88"/>
  <c r="T199" i="88"/>
  <c r="T198" i="88"/>
  <c r="T197" i="88"/>
  <c r="T196" i="88"/>
  <c r="T195" i="88"/>
  <c r="T194" i="88"/>
  <c r="T193" i="88"/>
  <c r="T192" i="88"/>
  <c r="T191" i="88"/>
  <c r="T190" i="88"/>
  <c r="T189" i="88"/>
  <c r="T188" i="88"/>
  <c r="T187" i="88"/>
  <c r="T186" i="88"/>
  <c r="T185" i="88"/>
  <c r="T182" i="88"/>
  <c r="T181" i="88"/>
  <c r="T180" i="88"/>
  <c r="T179" i="88"/>
  <c r="T177" i="88"/>
  <c r="T176" i="88"/>
  <c r="T175" i="88"/>
  <c r="T174" i="88"/>
  <c r="T173" i="88"/>
  <c r="T172" i="88"/>
  <c r="T167" i="88"/>
  <c r="T166" i="88"/>
  <c r="T164" i="88"/>
  <c r="T163" i="88"/>
  <c r="T162" i="88"/>
  <c r="T161" i="88"/>
  <c r="T160" i="88"/>
  <c r="T159" i="88"/>
  <c r="T158" i="88"/>
  <c r="T157" i="88"/>
  <c r="T156" i="88"/>
  <c r="T155" i="88"/>
  <c r="T154" i="88"/>
  <c r="T153" i="88"/>
  <c r="T152" i="88"/>
  <c r="T151" i="88"/>
  <c r="T150" i="88"/>
  <c r="T149" i="88"/>
  <c r="T148" i="88"/>
  <c r="T146" i="88"/>
  <c r="T145" i="88"/>
  <c r="T143" i="88"/>
  <c r="T142" i="88"/>
  <c r="T140" i="88"/>
  <c r="T137" i="88"/>
  <c r="T136" i="88"/>
  <c r="T135" i="88"/>
  <c r="T134" i="88"/>
  <c r="T84" i="88"/>
  <c r="T83" i="88"/>
  <c r="T108" i="88"/>
  <c r="T107" i="88"/>
  <c r="T106" i="88"/>
  <c r="T105" i="88"/>
  <c r="T104" i="88"/>
  <c r="T103" i="88"/>
  <c r="T102" i="88"/>
  <c r="T101" i="88"/>
  <c r="T100" i="88"/>
  <c r="T99" i="88"/>
  <c r="T98" i="88"/>
  <c r="T97" i="88"/>
  <c r="T96" i="88"/>
  <c r="T95" i="88"/>
  <c r="T94" i="88"/>
  <c r="T93" i="88"/>
  <c r="T92" i="88"/>
  <c r="T91" i="88"/>
  <c r="T90" i="88"/>
  <c r="T89" i="88"/>
  <c r="T88" i="88"/>
  <c r="T87" i="88"/>
  <c r="T86" i="88"/>
  <c r="T81" i="88"/>
  <c r="T80" i="88"/>
  <c r="T79" i="88"/>
  <c r="T78" i="88"/>
  <c r="T77" i="88"/>
  <c r="T76" i="88"/>
  <c r="T75" i="88"/>
  <c r="T74" i="88"/>
  <c r="T73" i="88"/>
  <c r="T72" i="88"/>
  <c r="T71" i="88"/>
  <c r="T70" i="88"/>
  <c r="T69" i="88"/>
  <c r="T68" i="88"/>
  <c r="T67" i="88"/>
  <c r="T66" i="88"/>
  <c r="T65" i="88"/>
  <c r="T63" i="88"/>
  <c r="T62" i="88"/>
  <c r="T61" i="88"/>
  <c r="T60" i="88"/>
  <c r="T59" i="88"/>
  <c r="T58" i="88"/>
  <c r="T57" i="88"/>
  <c r="T44" i="88"/>
  <c r="T40" i="88"/>
  <c r="T35" i="88"/>
  <c r="T34" i="88"/>
  <c r="T33" i="88"/>
  <c r="T32" i="88"/>
  <c r="T31" i="88"/>
  <c r="T55" i="88"/>
  <c r="T30" i="88"/>
  <c r="T29" i="88"/>
  <c r="T28" i="88"/>
  <c r="T27" i="88"/>
  <c r="T26" i="88"/>
  <c r="T25" i="88"/>
  <c r="T24" i="88"/>
  <c r="T23" i="88"/>
  <c r="T22" i="88"/>
  <c r="T21" i="88"/>
  <c r="T20" i="88"/>
  <c r="T19" i="88"/>
  <c r="T18" i="88"/>
  <c r="T17" i="88"/>
  <c r="T16" i="88"/>
  <c r="T15" i="88"/>
  <c r="T14" i="88"/>
  <c r="T13" i="88"/>
  <c r="T12" i="88"/>
  <c r="T11" i="88"/>
  <c r="T10" i="88"/>
  <c r="S250" i="88"/>
  <c r="J610" i="16" s="1"/>
  <c r="E110" i="95" s="1"/>
  <c r="J430" i="16" s="1"/>
  <c r="J431" i="16" s="1"/>
  <c r="R186" i="88"/>
  <c r="J517" i="16" s="1"/>
  <c r="R187" i="88"/>
  <c r="J518" i="16" s="1"/>
  <c r="R188" i="88"/>
  <c r="J519" i="16" s="1"/>
  <c r="R189" i="88"/>
  <c r="J520" i="16" s="1"/>
  <c r="R190" i="88"/>
  <c r="J521" i="16" s="1"/>
  <c r="R191" i="88"/>
  <c r="J522" i="16" s="1"/>
  <c r="R192" i="88"/>
  <c r="J523" i="16" s="1"/>
  <c r="R193" i="88"/>
  <c r="J524" i="16" s="1"/>
  <c r="J525" i="16"/>
  <c r="R195" i="88"/>
  <c r="J526" i="16" s="1"/>
  <c r="R196" i="88"/>
  <c r="J527" i="16" s="1"/>
  <c r="R197" i="88"/>
  <c r="J528" i="16" s="1"/>
  <c r="R198" i="88"/>
  <c r="J529" i="16" s="1"/>
  <c r="R199" i="88"/>
  <c r="J530" i="16" s="1"/>
  <c r="R200" i="88"/>
  <c r="J531" i="16" s="1"/>
  <c r="R201" i="88"/>
  <c r="J532" i="16" s="1"/>
  <c r="R202" i="88"/>
  <c r="J533" i="16" s="1"/>
  <c r="R203" i="88"/>
  <c r="R204" i="88"/>
  <c r="R205" i="88"/>
  <c r="R206" i="88"/>
  <c r="J547" i="16" s="1"/>
  <c r="R207" i="88"/>
  <c r="J548" i="16" s="1"/>
  <c r="R208" i="88"/>
  <c r="J549" i="16" s="1"/>
  <c r="R209" i="88"/>
  <c r="J550" i="16" s="1"/>
  <c r="R210" i="88"/>
  <c r="J551" i="16" s="1"/>
  <c r="R211" i="88"/>
  <c r="J552" i="16" s="1"/>
  <c r="R212" i="88"/>
  <c r="J553" i="16" s="1"/>
  <c r="R213" i="88"/>
  <c r="J554" i="16" s="1"/>
  <c r="R214" i="88"/>
  <c r="J555" i="16" s="1"/>
  <c r="R215" i="88"/>
  <c r="J556" i="16" s="1"/>
  <c r="R216" i="88"/>
  <c r="J557" i="16" s="1"/>
  <c r="R217" i="88"/>
  <c r="J558" i="16" s="1"/>
  <c r="R218" i="88"/>
  <c r="J559" i="16" s="1"/>
  <c r="R219" i="88"/>
  <c r="J560" i="16" s="1"/>
  <c r="R220" i="88"/>
  <c r="J561" i="16" s="1"/>
  <c r="R221" i="88"/>
  <c r="J562" i="16" s="1"/>
  <c r="R222" i="88"/>
  <c r="J563" i="16" s="1"/>
  <c r="R223" i="88"/>
  <c r="J564" i="16" s="1"/>
  <c r="R224" i="88"/>
  <c r="J565" i="16" s="1"/>
  <c r="R225" i="88"/>
  <c r="J566" i="16" s="1"/>
  <c r="R226" i="88"/>
  <c r="J567" i="16" s="1"/>
  <c r="R227" i="88"/>
  <c r="J568" i="16" s="1"/>
  <c r="R228" i="88"/>
  <c r="J570" i="16" s="1"/>
  <c r="E76" i="95" s="1"/>
  <c r="M76" i="95" s="1"/>
  <c r="R229" i="88"/>
  <c r="J572" i="16" s="1"/>
  <c r="E78" i="95" s="1"/>
  <c r="M78" i="95" s="1"/>
  <c r="R230" i="88"/>
  <c r="J586" i="16" s="1"/>
  <c r="E92" i="95" s="1"/>
  <c r="M92" i="95" s="1"/>
  <c r="R231" i="88"/>
  <c r="J573" i="16" s="1"/>
  <c r="E79" i="95" s="1"/>
  <c r="M79" i="95" s="1"/>
  <c r="R232" i="88"/>
  <c r="J580" i="16" s="1"/>
  <c r="E86" i="95" s="1"/>
  <c r="M86" i="95" s="1"/>
  <c r="R233" i="88"/>
  <c r="J583" i="16" s="1"/>
  <c r="E89" i="95" s="1"/>
  <c r="M89" i="95" s="1"/>
  <c r="R234" i="88"/>
  <c r="J576" i="16" s="1"/>
  <c r="E82" i="95" s="1"/>
  <c r="M82" i="95" s="1"/>
  <c r="J584" i="16"/>
  <c r="E90" i="95" s="1"/>
  <c r="M90" i="95" s="1"/>
  <c r="R236" i="88"/>
  <c r="J617" i="16" s="1"/>
  <c r="E115" i="95" s="1"/>
  <c r="R237" i="88"/>
  <c r="J596" i="16" s="1"/>
  <c r="R238" i="88"/>
  <c r="J597" i="16" s="1"/>
  <c r="E103" i="95" s="1"/>
  <c r="J426" i="16" s="1"/>
  <c r="R239" i="88"/>
  <c r="J589" i="16" s="1"/>
  <c r="E95" i="95" s="1"/>
  <c r="M95" i="95" s="1"/>
  <c r="R240" i="88"/>
  <c r="J590" i="16" s="1"/>
  <c r="E96" i="95" s="1"/>
  <c r="M96" i="95" s="1"/>
  <c r="R241" i="88"/>
  <c r="J591" i="16" s="1"/>
  <c r="E97" i="95" s="1"/>
  <c r="M97" i="95" s="1"/>
  <c r="R242" i="88"/>
  <c r="J592" i="16" s="1"/>
  <c r="E98" i="95" s="1"/>
  <c r="M98" i="95" s="1"/>
  <c r="R243" i="88"/>
  <c r="J593" i="16" s="1"/>
  <c r="E99" i="95" s="1"/>
  <c r="M99" i="95" s="1"/>
  <c r="R244" i="88"/>
  <c r="J594" i="16" s="1"/>
  <c r="E100" i="95" s="1"/>
  <c r="M100" i="95" s="1"/>
  <c r="R245" i="88"/>
  <c r="J595" i="16" s="1"/>
  <c r="E101" i="95" s="1"/>
  <c r="M101" i="95" s="1"/>
  <c r="R247" i="88"/>
  <c r="R248" i="88"/>
  <c r="R249" i="88"/>
  <c r="R250" i="88"/>
  <c r="R252" i="88"/>
  <c r="R253" i="88"/>
  <c r="J618" i="16" s="1"/>
  <c r="E116" i="95" s="1"/>
  <c r="M116" i="95" s="1"/>
  <c r="R185" i="88"/>
  <c r="S173" i="88"/>
  <c r="J499" i="16" s="1"/>
  <c r="S174" i="88"/>
  <c r="J498" i="16" s="1"/>
  <c r="E12" i="95" s="1"/>
  <c r="M12" i="95" s="1"/>
  <c r="S175" i="88"/>
  <c r="J501" i="16" s="1"/>
  <c r="E15" i="95" s="1"/>
  <c r="M15" i="95" s="1"/>
  <c r="S176" i="88"/>
  <c r="J502" i="16" s="1"/>
  <c r="S177" i="88"/>
  <c r="J503" i="16" s="1"/>
  <c r="E17" i="95" s="1"/>
  <c r="M17" i="95" s="1"/>
  <c r="S179" i="88"/>
  <c r="S180" i="88"/>
  <c r="S181" i="88"/>
  <c r="J509" i="16" s="1"/>
  <c r="S182" i="88"/>
  <c r="J510" i="16" s="1"/>
  <c r="E22" i="95" s="1"/>
  <c r="M22" i="95" s="1"/>
  <c r="J497" i="16"/>
  <c r="J391" i="16"/>
  <c r="J398" i="16"/>
  <c r="J400" i="16" s="1"/>
  <c r="E33" i="12" s="1"/>
  <c r="J413" i="16"/>
  <c r="Q413" i="16" s="1"/>
  <c r="J392" i="16"/>
  <c r="J468" i="16"/>
  <c r="S140" i="88"/>
  <c r="O117" i="16" l="1"/>
  <c r="Q112" i="16"/>
  <c r="Q114" i="16" s="1"/>
  <c r="L114" i="16"/>
  <c r="N137" i="16"/>
  <c r="N133" i="16"/>
  <c r="N135" i="16"/>
  <c r="O116" i="16"/>
  <c r="L115" i="16"/>
  <c r="N142" i="16"/>
  <c r="J394" i="16"/>
  <c r="E10" i="12"/>
  <c r="H10" i="12" s="1"/>
  <c r="E21" i="95"/>
  <c r="M21" i="95" s="1"/>
  <c r="M23" i="95" s="1"/>
  <c r="O33" i="16"/>
  <c r="J470" i="16"/>
  <c r="L169" i="16"/>
  <c r="E21" i="12" s="1"/>
  <c r="P499" i="16"/>
  <c r="E13" i="95"/>
  <c r="M13" i="95" s="1"/>
  <c r="M115" i="95"/>
  <c r="M118" i="95" s="1"/>
  <c r="E118" i="95"/>
  <c r="O567" i="16"/>
  <c r="E73" i="95"/>
  <c r="M73" i="95" s="1"/>
  <c r="O565" i="16"/>
  <c r="E71" i="95"/>
  <c r="M71" i="95" s="1"/>
  <c r="O563" i="16"/>
  <c r="E69" i="95"/>
  <c r="M69" i="95" s="1"/>
  <c r="O561" i="16"/>
  <c r="E67" i="95"/>
  <c r="M67" i="95" s="1"/>
  <c r="O559" i="16"/>
  <c r="E65" i="95"/>
  <c r="M65" i="95" s="1"/>
  <c r="O557" i="16"/>
  <c r="E63" i="95"/>
  <c r="M63" i="95" s="1"/>
  <c r="O555" i="16"/>
  <c r="E61" i="95"/>
  <c r="M61" i="95" s="1"/>
  <c r="O553" i="16"/>
  <c r="E59" i="95"/>
  <c r="M59" i="95" s="1"/>
  <c r="O551" i="16"/>
  <c r="E57" i="95"/>
  <c r="M57" i="95" s="1"/>
  <c r="O549" i="16"/>
  <c r="E55" i="95"/>
  <c r="M55" i="95" s="1"/>
  <c r="O547" i="16"/>
  <c r="E53" i="95"/>
  <c r="M53" i="95" s="1"/>
  <c r="O533" i="16"/>
  <c r="E45" i="95"/>
  <c r="M45" i="95" s="1"/>
  <c r="O531" i="16"/>
  <c r="E43" i="95"/>
  <c r="M43" i="95" s="1"/>
  <c r="O529" i="16"/>
  <c r="E41" i="95"/>
  <c r="M41" i="95" s="1"/>
  <c r="O527" i="16"/>
  <c r="E39" i="95"/>
  <c r="M39" i="95" s="1"/>
  <c r="O525" i="16"/>
  <c r="E37" i="95"/>
  <c r="M37" i="95" s="1"/>
  <c r="O523" i="16"/>
  <c r="E35" i="95"/>
  <c r="M35" i="95" s="1"/>
  <c r="O521" i="16"/>
  <c r="E33" i="95"/>
  <c r="M33" i="95" s="1"/>
  <c r="O519" i="16"/>
  <c r="E31" i="95"/>
  <c r="M31" i="95" s="1"/>
  <c r="O517" i="16"/>
  <c r="E29" i="95"/>
  <c r="M29" i="95" s="1"/>
  <c r="P497" i="16"/>
  <c r="E11" i="95"/>
  <c r="P502" i="16"/>
  <c r="E16" i="95"/>
  <c r="M16" i="95" s="1"/>
  <c r="O596" i="16"/>
  <c r="E102" i="95"/>
  <c r="M102" i="95" s="1"/>
  <c r="O568" i="16"/>
  <c r="E74" i="95"/>
  <c r="M74" i="95" s="1"/>
  <c r="O566" i="16"/>
  <c r="E72" i="95"/>
  <c r="J425" i="16" s="1"/>
  <c r="O564" i="16"/>
  <c r="E70" i="95"/>
  <c r="M70" i="95" s="1"/>
  <c r="O562" i="16"/>
  <c r="E68" i="95"/>
  <c r="M68" i="95" s="1"/>
  <c r="O560" i="16"/>
  <c r="E66" i="95"/>
  <c r="M66" i="95" s="1"/>
  <c r="O558" i="16"/>
  <c r="E64" i="95"/>
  <c r="J424" i="16" s="1"/>
  <c r="O556" i="16"/>
  <c r="E62" i="95"/>
  <c r="J423" i="16" s="1"/>
  <c r="O554" i="16"/>
  <c r="E60" i="95"/>
  <c r="M60" i="95" s="1"/>
  <c r="O552" i="16"/>
  <c r="E58" i="95"/>
  <c r="M58" i="95" s="1"/>
  <c r="O550" i="16"/>
  <c r="E56" i="95"/>
  <c r="M56" i="95" s="1"/>
  <c r="O548" i="16"/>
  <c r="E54" i="95"/>
  <c r="M54" i="95" s="1"/>
  <c r="O532" i="16"/>
  <c r="E44" i="95"/>
  <c r="M44" i="95" s="1"/>
  <c r="O530" i="16"/>
  <c r="E42" i="95"/>
  <c r="M42" i="95" s="1"/>
  <c r="O528" i="16"/>
  <c r="E40" i="95"/>
  <c r="M40" i="95" s="1"/>
  <c r="O526" i="16"/>
  <c r="E38" i="95"/>
  <c r="M38" i="95" s="1"/>
  <c r="O524" i="16"/>
  <c r="E36" i="95"/>
  <c r="M36" i="95" s="1"/>
  <c r="O522" i="16"/>
  <c r="E34" i="95"/>
  <c r="M34" i="95" s="1"/>
  <c r="O520" i="16"/>
  <c r="E32" i="95"/>
  <c r="M32" i="95" s="1"/>
  <c r="O518" i="16"/>
  <c r="P518" i="16" s="1"/>
  <c r="E30" i="95"/>
  <c r="M30" i="95" s="1"/>
  <c r="K110" i="95"/>
  <c r="J516" i="16"/>
  <c r="R256" i="88"/>
  <c r="J621" i="16"/>
  <c r="F29" i="51" s="1"/>
  <c r="Q499" i="16"/>
  <c r="P498" i="16"/>
  <c r="F12" i="51"/>
  <c r="O509" i="16"/>
  <c r="P505" i="16"/>
  <c r="P507" i="16" s="1"/>
  <c r="F13" i="51"/>
  <c r="J512" i="16"/>
  <c r="P510" i="16"/>
  <c r="P501" i="16"/>
  <c r="J505" i="16"/>
  <c r="R33" i="16"/>
  <c r="S256" i="88"/>
  <c r="J611" i="16"/>
  <c r="J379" i="16"/>
  <c r="J488" i="16"/>
  <c r="K32" i="63"/>
  <c r="J486" i="16"/>
  <c r="E43" i="12"/>
  <c r="J489" i="16"/>
  <c r="E46" i="12" s="1"/>
  <c r="J487" i="16"/>
  <c r="E44" i="12"/>
  <c r="J485" i="16"/>
  <c r="E32" i="12"/>
  <c r="V244" i="88"/>
  <c r="V247" i="88" s="1"/>
  <c r="J546" i="16"/>
  <c r="J604" i="16" s="1"/>
  <c r="J107" i="16"/>
  <c r="E14" i="12" s="1"/>
  <c r="F119" i="16"/>
  <c r="J100" i="16"/>
  <c r="E12" i="12" s="1"/>
  <c r="J27" i="16"/>
  <c r="L119" i="16" l="1"/>
  <c r="O115" i="16"/>
  <c r="O114" i="16"/>
  <c r="J427" i="16"/>
  <c r="J433" i="16" s="1"/>
  <c r="J436" i="16" s="1"/>
  <c r="J439" i="16" s="1"/>
  <c r="E23" i="95"/>
  <c r="O482" i="16"/>
  <c r="I33" i="63"/>
  <c r="K33" i="63" s="1"/>
  <c r="E39" i="12"/>
  <c r="M103" i="95"/>
  <c r="J613" i="16"/>
  <c r="J623" i="16" s="1"/>
  <c r="E111" i="95"/>
  <c r="F21" i="51"/>
  <c r="E52" i="95"/>
  <c r="E105" i="95" s="1"/>
  <c r="J538" i="16"/>
  <c r="E28" i="95"/>
  <c r="M110" i="95"/>
  <c r="G62" i="95"/>
  <c r="M62" i="95" s="1"/>
  <c r="G64" i="95"/>
  <c r="K64" i="95" s="1"/>
  <c r="G72" i="95"/>
  <c r="K72" i="95" s="1"/>
  <c r="E18" i="95"/>
  <c r="M11" i="95"/>
  <c r="M18" i="95" s="1"/>
  <c r="M25" i="95" s="1"/>
  <c r="O516" i="16"/>
  <c r="F15" i="51"/>
  <c r="R257" i="88"/>
  <c r="O546" i="16"/>
  <c r="J381" i="16"/>
  <c r="E31" i="12" s="1"/>
  <c r="O379" i="16"/>
  <c r="E42" i="12"/>
  <c r="E45" i="12"/>
  <c r="F9" i="51"/>
  <c r="F20" i="51" l="1"/>
  <c r="J627" i="16"/>
  <c r="D436" i="16"/>
  <c r="E25" i="95"/>
  <c r="P482" i="16"/>
  <c r="F23" i="51"/>
  <c r="F28" i="51"/>
  <c r="F31" i="51" s="1"/>
  <c r="M72" i="95"/>
  <c r="M64" i="95"/>
  <c r="G123" i="95"/>
  <c r="K62" i="95"/>
  <c r="K128" i="95" s="1"/>
  <c r="M52" i="95"/>
  <c r="M111" i="95"/>
  <c r="M112" i="95" s="1"/>
  <c r="M120" i="95" s="1"/>
  <c r="E112" i="95"/>
  <c r="E120" i="95" s="1"/>
  <c r="M28" i="95"/>
  <c r="M49" i="95" s="1"/>
  <c r="E49" i="95"/>
  <c r="E19" i="95"/>
  <c r="F17" i="51"/>
  <c r="D9" i="82"/>
  <c r="L169" i="88"/>
  <c r="T204" i="88"/>
  <c r="R10" i="88"/>
  <c r="F25" i="51" l="1"/>
  <c r="F33" i="51" s="1"/>
  <c r="M105" i="95"/>
  <c r="M123" i="95" s="1"/>
  <c r="M126" i="95" s="1"/>
  <c r="M135" i="95" s="1"/>
  <c r="M137" i="95" s="1"/>
  <c r="E123" i="95"/>
  <c r="R168" i="88"/>
  <c r="R3" i="88" s="1"/>
  <c r="J9" i="16"/>
  <c r="H35" i="51"/>
  <c r="L538" i="16"/>
  <c r="H20" i="51" s="1"/>
  <c r="H13" i="51"/>
  <c r="H12" i="51"/>
  <c r="E256" i="88"/>
  <c r="F256" i="88"/>
  <c r="D256" i="88"/>
  <c r="F51" i="12"/>
  <c r="G46" i="12"/>
  <c r="H46" i="12" s="1"/>
  <c r="G45" i="12"/>
  <c r="H45" i="12" s="1"/>
  <c r="G44" i="12"/>
  <c r="H44" i="12" s="1"/>
  <c r="G43" i="12"/>
  <c r="H43" i="12" s="1"/>
  <c r="G42" i="12"/>
  <c r="H42" i="12" s="1"/>
  <c r="L100" i="16"/>
  <c r="G12" i="12" s="1"/>
  <c r="H12" i="12" s="1"/>
  <c r="D16" i="82" s="1"/>
  <c r="L621" i="16"/>
  <c r="H29" i="51" s="1"/>
  <c r="L613" i="16"/>
  <c r="L623" i="16" s="1"/>
  <c r="H21" i="51"/>
  <c r="H9" i="51"/>
  <c r="B504" i="16"/>
  <c r="L493" i="16"/>
  <c r="L470" i="16"/>
  <c r="L400" i="16"/>
  <c r="G33" i="12" s="1"/>
  <c r="H33" i="12" s="1"/>
  <c r="L394" i="16"/>
  <c r="G32" i="12" s="1"/>
  <c r="H32" i="12" s="1"/>
  <c r="L381" i="16"/>
  <c r="L375" i="16"/>
  <c r="G23" i="12" s="1"/>
  <c r="H23" i="12" s="1"/>
  <c r="K368" i="16"/>
  <c r="L364" i="16"/>
  <c r="F258" i="16" s="1"/>
  <c r="L258" i="16" s="1"/>
  <c r="L362" i="16"/>
  <c r="F256" i="16" s="1"/>
  <c r="L256" i="16" s="1"/>
  <c r="L360" i="16"/>
  <c r="F254" i="16" s="1"/>
  <c r="L359" i="16"/>
  <c r="F253" i="16" s="1"/>
  <c r="L253" i="16" s="1"/>
  <c r="L358" i="16"/>
  <c r="F252" i="16" s="1"/>
  <c r="L252" i="16" s="1"/>
  <c r="L357" i="16"/>
  <c r="F251" i="16" s="1"/>
  <c r="L251" i="16" s="1"/>
  <c r="L356" i="16"/>
  <c r="F250" i="16" s="1"/>
  <c r="L250" i="16" s="1"/>
  <c r="L355" i="16"/>
  <c r="F249" i="16" s="1"/>
  <c r="L249" i="16" s="1"/>
  <c r="L353" i="16"/>
  <c r="F247" i="16" s="1"/>
  <c r="L247" i="16" s="1"/>
  <c r="L352" i="16"/>
  <c r="F246" i="16" s="1"/>
  <c r="L246" i="16" s="1"/>
  <c r="L351" i="16"/>
  <c r="F245" i="16" s="1"/>
  <c r="L245" i="16" s="1"/>
  <c r="L350" i="16"/>
  <c r="F244" i="16" s="1"/>
  <c r="L244" i="16" s="1"/>
  <c r="L349" i="16"/>
  <c r="F243" i="16" s="1"/>
  <c r="L243" i="16" s="1"/>
  <c r="L348" i="16"/>
  <c r="F242" i="16" s="1"/>
  <c r="L242" i="16" s="1"/>
  <c r="L347" i="16"/>
  <c r="F241" i="16" s="1"/>
  <c r="L241" i="16" s="1"/>
  <c r="L346" i="16"/>
  <c r="F240" i="16" s="1"/>
  <c r="L240" i="16" s="1"/>
  <c r="L345" i="16"/>
  <c r="L344" i="16"/>
  <c r="F238" i="16" s="1"/>
  <c r="L238" i="16" s="1"/>
  <c r="L343" i="16"/>
  <c r="F237" i="16" s="1"/>
  <c r="L237" i="16" s="1"/>
  <c r="L342" i="16"/>
  <c r="L341" i="16"/>
  <c r="I315" i="16"/>
  <c r="L311" i="16"/>
  <c r="F218" i="16" s="1"/>
  <c r="L218" i="16" s="1"/>
  <c r="O218" i="16" s="1"/>
  <c r="L309" i="16"/>
  <c r="F216" i="16" s="1"/>
  <c r="L216" i="16" s="1"/>
  <c r="L307" i="16"/>
  <c r="F214" i="16" s="1"/>
  <c r="L214" i="16" s="1"/>
  <c r="L306" i="16"/>
  <c r="F213" i="16" s="1"/>
  <c r="L213" i="16" s="1"/>
  <c r="O213" i="16" s="1"/>
  <c r="L305" i="16"/>
  <c r="F212" i="16" s="1"/>
  <c r="L212" i="16" s="1"/>
  <c r="O212" i="16" s="1"/>
  <c r="L304" i="16"/>
  <c r="F211" i="16" s="1"/>
  <c r="L211" i="16" s="1"/>
  <c r="O211" i="16" s="1"/>
  <c r="L303" i="16"/>
  <c r="F210" i="16" s="1"/>
  <c r="L210" i="16" s="1"/>
  <c r="O210" i="16" s="1"/>
  <c r="L302" i="16"/>
  <c r="F209" i="16" s="1"/>
  <c r="L209" i="16" s="1"/>
  <c r="O209" i="16" s="1"/>
  <c r="L300" i="16"/>
  <c r="F207" i="16" s="1"/>
  <c r="L207" i="16" s="1"/>
  <c r="O207" i="16" s="1"/>
  <c r="L299" i="16"/>
  <c r="F206" i="16" s="1"/>
  <c r="L206" i="16" s="1"/>
  <c r="O206" i="16" s="1"/>
  <c r="L298" i="16"/>
  <c r="F205" i="16" s="1"/>
  <c r="L205" i="16" s="1"/>
  <c r="O205" i="16" s="1"/>
  <c r="L297" i="16"/>
  <c r="F204" i="16" s="1"/>
  <c r="L204" i="16" s="1"/>
  <c r="O204" i="16" s="1"/>
  <c r="L296" i="16"/>
  <c r="F203" i="16" s="1"/>
  <c r="L203" i="16" s="1"/>
  <c r="O203" i="16" s="1"/>
  <c r="L295" i="16"/>
  <c r="F202" i="16" s="1"/>
  <c r="L202" i="16" s="1"/>
  <c r="O202" i="16" s="1"/>
  <c r="L294" i="16"/>
  <c r="F201" i="16" s="1"/>
  <c r="L201" i="16" s="1"/>
  <c r="O201" i="16" s="1"/>
  <c r="L293" i="16"/>
  <c r="F200" i="16" s="1"/>
  <c r="L200" i="16" s="1"/>
  <c r="O200" i="16" s="1"/>
  <c r="L292" i="16"/>
  <c r="F199" i="16" s="1"/>
  <c r="L199" i="16" s="1"/>
  <c r="O199" i="16" s="1"/>
  <c r="L291" i="16"/>
  <c r="F198" i="16" s="1"/>
  <c r="L198" i="16" s="1"/>
  <c r="O198" i="16" s="1"/>
  <c r="L290" i="16"/>
  <c r="F197" i="16" s="1"/>
  <c r="L197" i="16" s="1"/>
  <c r="O197" i="16" s="1"/>
  <c r="L289" i="16"/>
  <c r="L288" i="16"/>
  <c r="D36" i="82" l="1"/>
  <c r="D35" i="82"/>
  <c r="F196" i="16"/>
  <c r="L196" i="16" s="1"/>
  <c r="O196" i="16" s="1"/>
  <c r="L315" i="16"/>
  <c r="F236" i="16"/>
  <c r="L236" i="16" s="1"/>
  <c r="L366" i="16"/>
  <c r="O216" i="16"/>
  <c r="G39" i="12"/>
  <c r="H39" i="12" s="1"/>
  <c r="G31" i="12"/>
  <c r="H31" i="12" s="1"/>
  <c r="D19" i="82" s="1"/>
  <c r="D26" i="82" s="1"/>
  <c r="F239" i="16"/>
  <c r="L239" i="16" s="1"/>
  <c r="F235" i="16"/>
  <c r="M128" i="95"/>
  <c r="M132" i="95" s="1"/>
  <c r="O2" i="95"/>
  <c r="E135" i="95"/>
  <c r="O214" i="16"/>
  <c r="F195" i="16"/>
  <c r="J12" i="16"/>
  <c r="O9" i="16"/>
  <c r="H28" i="51"/>
  <c r="H31" i="51" s="1"/>
  <c r="H15" i="51"/>
  <c r="H17" i="51" s="1"/>
  <c r="H23" i="51"/>
  <c r="D41" i="82" l="1"/>
  <c r="D43" i="82" s="1"/>
  <c r="D47" i="82" s="1"/>
  <c r="F262" i="16"/>
  <c r="F222" i="16"/>
  <c r="L235" i="16"/>
  <c r="L368" i="16"/>
  <c r="J29" i="16"/>
  <c r="E9" i="12" s="1"/>
  <c r="O140" i="95"/>
  <c r="E115" i="76" s="1"/>
  <c r="E1" i="76" s="1"/>
  <c r="Q142" i="95"/>
  <c r="F117" i="76" s="1"/>
  <c r="F1" i="76" s="1"/>
  <c r="Q2" i="95"/>
  <c r="L195" i="16"/>
  <c r="L222" i="16" s="1"/>
  <c r="H25" i="51"/>
  <c r="H33" i="51" s="1"/>
  <c r="F264" i="16" l="1"/>
  <c r="G1" i="76"/>
  <c r="E17" i="12"/>
  <c r="Q149" i="88"/>
  <c r="O259" i="88"/>
  <c r="O195" i="16"/>
  <c r="J187" i="16"/>
  <c r="I187" i="16"/>
  <c r="H187" i="16"/>
  <c r="F187" i="16"/>
  <c r="L185" i="16"/>
  <c r="L187" i="16" s="1"/>
  <c r="J182" i="16"/>
  <c r="H182" i="16"/>
  <c r="F182" i="16"/>
  <c r="F189" i="16" s="1"/>
  <c r="L180" i="16"/>
  <c r="L182" i="16" s="1"/>
  <c r="L150" i="16"/>
  <c r="F129" i="16" s="1"/>
  <c r="L149" i="16"/>
  <c r="F128" i="16" s="1"/>
  <c r="L148" i="16"/>
  <c r="F127" i="16" s="1"/>
  <c r="L147" i="16"/>
  <c r="F126" i="16" s="1"/>
  <c r="J152" i="16"/>
  <c r="H152" i="16"/>
  <c r="F152" i="16"/>
  <c r="J144" i="16"/>
  <c r="H144" i="16"/>
  <c r="F144" i="16"/>
  <c r="L138" i="16"/>
  <c r="L139" i="16"/>
  <c r="L140" i="16"/>
  <c r="L107" i="16"/>
  <c r="G14" i="12" s="1"/>
  <c r="H14" i="12" s="1"/>
  <c r="B102" i="16"/>
  <c r="N3" i="88" l="1"/>
  <c r="R259" i="88"/>
  <c r="F35" i="51" s="1"/>
  <c r="Q154" i="16"/>
  <c r="Q153" i="16"/>
  <c r="S149" i="88"/>
  <c r="J412" i="16" s="1"/>
  <c r="J415" i="16" s="1"/>
  <c r="E34" i="12" s="1"/>
  <c r="E36" i="12" s="1"/>
  <c r="P3" i="88"/>
  <c r="R128" i="16"/>
  <c r="L128" i="16"/>
  <c r="R126" i="16"/>
  <c r="L126" i="16"/>
  <c r="F131" i="16"/>
  <c r="F133" i="16" s="1"/>
  <c r="R127" i="16"/>
  <c r="L127" i="16"/>
  <c r="R129" i="16"/>
  <c r="L129" i="16"/>
  <c r="J628" i="16"/>
  <c r="J630" i="16" s="1"/>
  <c r="O222" i="16"/>
  <c r="F154" i="16"/>
  <c r="L189" i="16"/>
  <c r="G21" i="12" s="1"/>
  <c r="H21" i="12" s="1"/>
  <c r="L144" i="16"/>
  <c r="L152" i="16"/>
  <c r="L27" i="16"/>
  <c r="L12" i="16"/>
  <c r="I256" i="88"/>
  <c r="G256" i="88"/>
  <c r="J11" i="88"/>
  <c r="J12" i="88"/>
  <c r="J13" i="88"/>
  <c r="J14" i="88"/>
  <c r="J15" i="88"/>
  <c r="J16" i="88"/>
  <c r="J17" i="88"/>
  <c r="J18" i="88"/>
  <c r="J19" i="88"/>
  <c r="J20" i="88"/>
  <c r="J21" i="88"/>
  <c r="J22" i="88"/>
  <c r="J23" i="88"/>
  <c r="J24" i="88"/>
  <c r="J25" i="88"/>
  <c r="J26" i="88"/>
  <c r="J27" i="88"/>
  <c r="J28" i="88"/>
  <c r="J29" i="88"/>
  <c r="J30" i="88"/>
  <c r="J55" i="88"/>
  <c r="J34" i="88"/>
  <c r="J35" i="88"/>
  <c r="J40" i="88"/>
  <c r="J44" i="88"/>
  <c r="J57" i="88"/>
  <c r="J58" i="88"/>
  <c r="J59" i="88"/>
  <c r="J60" i="88"/>
  <c r="J61" i="88"/>
  <c r="J62" i="88"/>
  <c r="J67" i="88"/>
  <c r="J68" i="88"/>
  <c r="J69" i="88"/>
  <c r="J70" i="88"/>
  <c r="J71" i="88"/>
  <c r="J72" i="88"/>
  <c r="J73" i="88"/>
  <c r="J74" i="88"/>
  <c r="J75" i="88"/>
  <c r="J76" i="88"/>
  <c r="J77" i="88"/>
  <c r="J78" i="88"/>
  <c r="J79" i="88"/>
  <c r="J80" i="88"/>
  <c r="J81" i="88"/>
  <c r="J87" i="88"/>
  <c r="J88" i="88"/>
  <c r="J89" i="88"/>
  <c r="J90" i="88"/>
  <c r="J91" i="88"/>
  <c r="J92" i="88"/>
  <c r="J93" i="88"/>
  <c r="J94" i="88"/>
  <c r="J95" i="88"/>
  <c r="J96" i="88"/>
  <c r="J97" i="88"/>
  <c r="J98" i="88"/>
  <c r="J99" i="88"/>
  <c r="J100" i="88"/>
  <c r="J101" i="88"/>
  <c r="J83" i="88"/>
  <c r="J84" i="88"/>
  <c r="J134" i="88"/>
  <c r="J135" i="88"/>
  <c r="J136" i="88"/>
  <c r="J185" i="88"/>
  <c r="J186" i="88"/>
  <c r="J187" i="88"/>
  <c r="J188" i="88"/>
  <c r="J189" i="88"/>
  <c r="J190" i="88"/>
  <c r="J191" i="88"/>
  <c r="J192" i="88"/>
  <c r="J193" i="88"/>
  <c r="J194" i="88"/>
  <c r="J195" i="88"/>
  <c r="J205" i="88"/>
  <c r="J206" i="88"/>
  <c r="J207" i="88"/>
  <c r="J208" i="88"/>
  <c r="J209" i="88"/>
  <c r="J210" i="88"/>
  <c r="J211" i="88"/>
  <c r="J212" i="88"/>
  <c r="J213" i="88"/>
  <c r="J214" i="88"/>
  <c r="J215" i="88"/>
  <c r="J216" i="88"/>
  <c r="J217" i="88"/>
  <c r="J218" i="88"/>
  <c r="J219" i="88"/>
  <c r="J220" i="88"/>
  <c r="J221" i="88"/>
  <c r="J222" i="88"/>
  <c r="J223" i="88"/>
  <c r="J224" i="88"/>
  <c r="J225" i="88"/>
  <c r="J226" i="88"/>
  <c r="J227" i="88"/>
  <c r="J236" i="88"/>
  <c r="J253" i="88"/>
  <c r="K142" i="88"/>
  <c r="K143" i="88"/>
  <c r="K146" i="88"/>
  <c r="K149" i="88"/>
  <c r="K150" i="88"/>
  <c r="K154" i="88"/>
  <c r="K155" i="88"/>
  <c r="K156" i="88"/>
  <c r="K158" i="88"/>
  <c r="K159" i="88"/>
  <c r="K160" i="88"/>
  <c r="K161" i="88"/>
  <c r="K162" i="88"/>
  <c r="K163" i="88"/>
  <c r="K164" i="88"/>
  <c r="K166" i="88"/>
  <c r="K169" i="88"/>
  <c r="K171" i="88"/>
  <c r="K172" i="88"/>
  <c r="K173" i="88"/>
  <c r="K174" i="88"/>
  <c r="K175" i="88"/>
  <c r="K176" i="88"/>
  <c r="K179" i="88"/>
  <c r="K180" i="88"/>
  <c r="K181" i="88"/>
  <c r="K182" i="88"/>
  <c r="K250" i="88"/>
  <c r="K251" i="88"/>
  <c r="K140" i="88"/>
  <c r="J10" i="88"/>
  <c r="F39" i="51" l="1"/>
  <c r="F47" i="51" s="1"/>
  <c r="I41" i="63" s="1"/>
  <c r="K41" i="63" s="1"/>
  <c r="O129" i="16"/>
  <c r="N145" i="16"/>
  <c r="O149" i="16"/>
  <c r="O127" i="16"/>
  <c r="N140" i="16"/>
  <c r="O140" i="16"/>
  <c r="Q142" i="16"/>
  <c r="O126" i="16"/>
  <c r="L131" i="16"/>
  <c r="L133" i="16" s="1"/>
  <c r="E20" i="12" s="1"/>
  <c r="O135" i="16"/>
  <c r="O128" i="16"/>
  <c r="N149" i="16"/>
  <c r="R261" i="88"/>
  <c r="L449" i="16"/>
  <c r="J256" i="88"/>
  <c r="K256" i="88"/>
  <c r="L154" i="16"/>
  <c r="G20" i="12" s="1"/>
  <c r="H20" i="12" s="1"/>
  <c r="G267" i="88"/>
  <c r="I267" i="88"/>
  <c r="D168" i="88"/>
  <c r="J168" i="88" s="1"/>
  <c r="J3" i="88" s="1"/>
  <c r="I3" i="88"/>
  <c r="G3" i="88"/>
  <c r="S165" i="88" l="1"/>
  <c r="S168" i="88" s="1"/>
  <c r="S3" i="88" s="1"/>
  <c r="J479" i="16"/>
  <c r="J481" i="16" s="1"/>
  <c r="N481" i="16" s="1"/>
  <c r="O481" i="16" s="1"/>
  <c r="J490" i="16"/>
  <c r="J493" i="16" s="1"/>
  <c r="F45" i="51"/>
  <c r="I39" i="63" s="1"/>
  <c r="K39" i="63" s="1"/>
  <c r="F44" i="51"/>
  <c r="I38" i="63" s="1"/>
  <c r="K38" i="63" s="1"/>
  <c r="F43" i="51"/>
  <c r="I37" i="63" s="1"/>
  <c r="K37" i="63" s="1"/>
  <c r="F46" i="51"/>
  <c r="I40" i="63" s="1"/>
  <c r="K40" i="63" s="1"/>
  <c r="F42" i="51"/>
  <c r="I36" i="63" s="1"/>
  <c r="K36" i="63" s="1"/>
  <c r="J257" i="88"/>
  <c r="D257" i="88"/>
  <c r="E165" i="88" s="1"/>
  <c r="I4" i="88"/>
  <c r="E262" i="88"/>
  <c r="D262" i="88"/>
  <c r="J262" i="88"/>
  <c r="D3" i="88"/>
  <c r="E47" i="12" l="1"/>
  <c r="E168" i="88"/>
  <c r="D169" i="88" s="1"/>
  <c r="J169" i="88" s="1"/>
  <c r="T165" i="88"/>
  <c r="K165" i="88"/>
  <c r="E264" i="88"/>
  <c r="K262" i="88"/>
  <c r="K264" i="88" s="1"/>
  <c r="E3" i="88" l="1"/>
  <c r="E4" i="88" s="1"/>
  <c r="K168" i="88"/>
  <c r="K3" i="88" s="1"/>
  <c r="K4" i="88" s="1"/>
  <c r="K28" i="63" l="1"/>
  <c r="K13" i="63"/>
  <c r="XFB10" i="12"/>
  <c r="L415" i="16" l="1"/>
  <c r="L408" i="16"/>
  <c r="G13" i="12" s="1"/>
  <c r="H13" i="12" s="1"/>
  <c r="G34" i="12" l="1"/>
  <c r="H34" i="12" s="1"/>
  <c r="R2" i="16"/>
  <c r="L142" i="16"/>
  <c r="L141" i="16"/>
  <c r="A31" i="16" l="1"/>
  <c r="A60" i="16" s="1"/>
  <c r="A96" i="16" s="1"/>
  <c r="A102" i="16" l="1"/>
  <c r="A109" i="16" s="1"/>
  <c r="A122" i="16" s="1"/>
  <c r="L29" i="16"/>
  <c r="Q2" i="16" s="1"/>
  <c r="Q3" i="16" s="1"/>
  <c r="G9" i="12" l="1"/>
  <c r="J1" i="82" s="1"/>
  <c r="F56" i="82"/>
  <c r="L279" i="87"/>
  <c r="J281" i="87"/>
  <c r="J278" i="87"/>
  <c r="L282" i="87"/>
  <c r="L280" i="87"/>
  <c r="B230" i="87"/>
  <c r="B229" i="87"/>
  <c r="B228" i="87"/>
  <c r="B227" i="87"/>
  <c r="B226" i="87"/>
  <c r="B225" i="87"/>
  <c r="B224" i="87"/>
  <c r="B223" i="87"/>
  <c r="G17" i="12" l="1"/>
  <c r="J257" i="87"/>
  <c r="L245" i="87"/>
  <c r="H563" i="87"/>
  <c r="L561" i="87"/>
  <c r="L559" i="87"/>
  <c r="J557" i="87"/>
  <c r="L557" i="87" s="1"/>
  <c r="L556" i="87"/>
  <c r="L554" i="87"/>
  <c r="L553" i="87"/>
  <c r="J551" i="87"/>
  <c r="L551" i="87" s="1"/>
  <c r="J550" i="87"/>
  <c r="L550" i="87" s="1"/>
  <c r="L548" i="87"/>
  <c r="L547" i="87"/>
  <c r="L545" i="87"/>
  <c r="J544" i="87"/>
  <c r="L544" i="87" s="1"/>
  <c r="L543" i="87"/>
  <c r="L541" i="87"/>
  <c r="L539" i="87"/>
  <c r="L537" i="87"/>
  <c r="L536" i="87"/>
  <c r="J534" i="87"/>
  <c r="L534" i="87" s="1"/>
  <c r="L533" i="87"/>
  <c r="L532" i="87"/>
  <c r="L531" i="87"/>
  <c r="L515" i="87"/>
  <c r="J515" i="87"/>
  <c r="H515" i="87"/>
  <c r="L483" i="87"/>
  <c r="J483" i="87"/>
  <c r="H483" i="87"/>
  <c r="L466" i="87"/>
  <c r="L463" i="87"/>
  <c r="J463" i="87"/>
  <c r="L456" i="87"/>
  <c r="L458" i="87" s="1"/>
  <c r="J456" i="87"/>
  <c r="L450" i="87"/>
  <c r="L442" i="87"/>
  <c r="J442" i="87"/>
  <c r="L436" i="87"/>
  <c r="L427" i="87"/>
  <c r="J427" i="87"/>
  <c r="L407" i="87"/>
  <c r="L411" i="87" s="1"/>
  <c r="L404" i="87"/>
  <c r="J404" i="87"/>
  <c r="L397" i="87"/>
  <c r="L396" i="87"/>
  <c r="L395" i="87"/>
  <c r="L390" i="87"/>
  <c r="L389" i="87"/>
  <c r="L388" i="87"/>
  <c r="L387" i="87"/>
  <c r="L386" i="87"/>
  <c r="L385" i="87"/>
  <c r="L384" i="87"/>
  <c r="L382" i="87"/>
  <c r="J382" i="87"/>
  <c r="L377" i="87"/>
  <c r="L379" i="87" s="1"/>
  <c r="L375" i="87"/>
  <c r="J375" i="87"/>
  <c r="A375" i="87"/>
  <c r="A382" i="87" s="1"/>
  <c r="A404" i="87" s="1"/>
  <c r="L366" i="87"/>
  <c r="J366" i="87"/>
  <c r="L358" i="87"/>
  <c r="L356" i="87"/>
  <c r="J356" i="87"/>
  <c r="J354" i="87"/>
  <c r="L352" i="87"/>
  <c r="L354" i="87" s="1"/>
  <c r="L350" i="87"/>
  <c r="J350" i="87"/>
  <c r="L346" i="87"/>
  <c r="L345" i="87"/>
  <c r="L337" i="87"/>
  <c r="J335" i="87" s="1"/>
  <c r="H337" i="87"/>
  <c r="L323" i="87"/>
  <c r="L318" i="87"/>
  <c r="J318" i="87"/>
  <c r="L313" i="87"/>
  <c r="J311" i="87"/>
  <c r="J310" i="87"/>
  <c r="J309" i="87"/>
  <c r="J308" i="87"/>
  <c r="J307" i="87"/>
  <c r="J306" i="87"/>
  <c r="J305" i="87"/>
  <c r="J304" i="87"/>
  <c r="J303" i="87"/>
  <c r="J302" i="87"/>
  <c r="J301" i="87"/>
  <c r="J300" i="87"/>
  <c r="L288" i="87"/>
  <c r="J288" i="87"/>
  <c r="J280" i="87"/>
  <c r="L277" i="87"/>
  <c r="L284" i="87" s="1"/>
  <c r="L274" i="87"/>
  <c r="J274" i="87"/>
  <c r="L267" i="87"/>
  <c r="J267" i="87"/>
  <c r="L259" i="87"/>
  <c r="J259" i="87"/>
  <c r="L253" i="87"/>
  <c r="J253" i="87"/>
  <c r="A253" i="87"/>
  <c r="A274" i="87" s="1"/>
  <c r="L249" i="87"/>
  <c r="L251" i="87" s="1"/>
  <c r="L247" i="87"/>
  <c r="J247" i="87"/>
  <c r="J245" i="87"/>
  <c r="L236" i="87"/>
  <c r="J236" i="87"/>
  <c r="L233" i="87"/>
  <c r="L214" i="87"/>
  <c r="J214" i="87"/>
  <c r="L211" i="87"/>
  <c r="J211" i="87"/>
  <c r="L196" i="87"/>
  <c r="L195" i="87"/>
  <c r="L194" i="87"/>
  <c r="L193" i="87"/>
  <c r="L192" i="87"/>
  <c r="L190" i="87"/>
  <c r="J190" i="87"/>
  <c r="L186" i="87"/>
  <c r="L180" i="87"/>
  <c r="J180" i="87"/>
  <c r="L177" i="87"/>
  <c r="J177" i="87"/>
  <c r="L169" i="87"/>
  <c r="J169" i="87"/>
  <c r="L166" i="87"/>
  <c r="L159" i="87"/>
  <c r="J159" i="87"/>
  <c r="L151" i="87"/>
  <c r="L150" i="87"/>
  <c r="L147" i="87"/>
  <c r="J147" i="87"/>
  <c r="A147" i="87"/>
  <c r="A159" i="87" s="1"/>
  <c r="A180" i="87" s="1"/>
  <c r="A190" i="87" s="1"/>
  <c r="J142" i="87"/>
  <c r="H142" i="87"/>
  <c r="F142" i="87"/>
  <c r="L140" i="87"/>
  <c r="L139" i="87"/>
  <c r="J136" i="87"/>
  <c r="H136" i="87"/>
  <c r="F136" i="87"/>
  <c r="L134" i="87"/>
  <c r="L133" i="87"/>
  <c r="J124" i="87"/>
  <c r="H124" i="87"/>
  <c r="F124" i="87"/>
  <c r="L122" i="87"/>
  <c r="L121" i="87"/>
  <c r="J118" i="87"/>
  <c r="H118" i="87"/>
  <c r="F118" i="87"/>
  <c r="L116" i="87"/>
  <c r="L115" i="87"/>
  <c r="L98" i="87"/>
  <c r="L101" i="87" s="1"/>
  <c r="L92" i="87"/>
  <c r="L91" i="87"/>
  <c r="L89" i="87"/>
  <c r="J89" i="87"/>
  <c r="L84" i="87"/>
  <c r="J84" i="87"/>
  <c r="L80" i="87"/>
  <c r="J80" i="87"/>
  <c r="L77" i="87"/>
  <c r="J77" i="87"/>
  <c r="L72" i="87"/>
  <c r="J72" i="87"/>
  <c r="L68" i="87"/>
  <c r="J68" i="87"/>
  <c r="L64" i="87"/>
  <c r="L201" i="87" s="1"/>
  <c r="J64" i="87"/>
  <c r="J201" i="87" s="1"/>
  <c r="L61" i="87"/>
  <c r="J61" i="87"/>
  <c r="L53" i="87"/>
  <c r="J53" i="87"/>
  <c r="L41" i="87"/>
  <c r="L49" i="87" s="1"/>
  <c r="L39" i="87"/>
  <c r="J39" i="87"/>
  <c r="A39" i="87"/>
  <c r="A64" i="87" s="1"/>
  <c r="A72" i="87" s="1"/>
  <c r="A80" i="87" s="1"/>
  <c r="A89" i="87" s="1"/>
  <c r="L34" i="87"/>
  <c r="L18" i="87"/>
  <c r="L17" i="87"/>
  <c r="L16" i="87"/>
  <c r="L15" i="87"/>
  <c r="L14" i="87"/>
  <c r="L13" i="87"/>
  <c r="L12" i="87"/>
  <c r="L10" i="87"/>
  <c r="A3" i="87"/>
  <c r="L124" i="87" l="1"/>
  <c r="L142" i="87"/>
  <c r="L315" i="87"/>
  <c r="L94" i="87"/>
  <c r="L118" i="87"/>
  <c r="L126" i="87" s="1"/>
  <c r="L153" i="87"/>
  <c r="L438" i="87"/>
  <c r="F126" i="87"/>
  <c r="F144" i="87"/>
  <c r="L399" i="87"/>
  <c r="L136" i="87"/>
  <c r="L198" i="87"/>
  <c r="L348" i="87"/>
  <c r="J345" i="87" s="1"/>
  <c r="M241" i="87"/>
  <c r="J334" i="87"/>
  <c r="L460" i="87"/>
  <c r="L21" i="87"/>
  <c r="L36" i="87" s="1"/>
  <c r="L392" i="87"/>
  <c r="A427" i="87"/>
  <c r="A442" i="87"/>
  <c r="A470" i="87" s="1"/>
  <c r="L563" i="87"/>
  <c r="J563" i="87"/>
  <c r="J183" i="87" l="1"/>
  <c r="L144" i="87"/>
  <c r="U2" i="87" s="1"/>
  <c r="L401" i="87"/>
  <c r="L465" i="87" s="1"/>
  <c r="L468" i="87" s="1"/>
  <c r="J346" i="87"/>
  <c r="J164" i="87" l="1"/>
  <c r="J163" i="87"/>
  <c r="J162" i="87"/>
  <c r="J106" i="87" l="1"/>
  <c r="J107" i="87"/>
  <c r="J105" i="87"/>
  <c r="J109" i="87" l="1"/>
  <c r="J151" i="87" l="1"/>
  <c r="J150" i="87"/>
  <c r="J153" i="87" s="1"/>
  <c r="J320" i="87"/>
  <c r="J12" i="87" l="1"/>
  <c r="J13" i="87"/>
  <c r="J14" i="87" l="1"/>
  <c r="J41" i="87"/>
  <c r="J45" i="87"/>
  <c r="J43" i="87"/>
  <c r="J11" i="87"/>
  <c r="J46" i="87"/>
  <c r="J44" i="87"/>
  <c r="J42" i="87"/>
  <c r="J99" i="87"/>
  <c r="J49" i="87" l="1"/>
  <c r="J194" i="87" l="1"/>
  <c r="J196" i="87"/>
  <c r="J195" i="87"/>
  <c r="J193" i="87"/>
  <c r="J192" i="87"/>
  <c r="J217" i="87"/>
  <c r="J218" i="87"/>
  <c r="J219" i="87"/>
  <c r="J220" i="87"/>
  <c r="J221" i="87"/>
  <c r="J223" i="87"/>
  <c r="J224" i="87"/>
  <c r="J225" i="87"/>
  <c r="J226" i="87"/>
  <c r="J227" i="87"/>
  <c r="J229" i="87"/>
  <c r="J231" i="87"/>
  <c r="J230" i="87"/>
  <c r="J228" i="87"/>
  <c r="J222" i="87"/>
  <c r="J198" i="87" l="1"/>
  <c r="M211" i="87" s="1"/>
  <c r="J233" i="87"/>
  <c r="M245" i="87" s="1"/>
  <c r="J446" i="87" l="1"/>
  <c r="J447" i="87"/>
  <c r="J358" i="87" l="1"/>
  <c r="J384" i="87"/>
  <c r="J450" i="87"/>
  <c r="J321" i="87"/>
  <c r="J323" i="87" s="1"/>
  <c r="J161" i="87"/>
  <c r="J166" i="87" s="1"/>
  <c r="J25" i="87"/>
  <c r="J26" i="87"/>
  <c r="J27" i="87"/>
  <c r="J28" i="87"/>
  <c r="J31" i="87"/>
  <c r="J32" i="87"/>
  <c r="J30" i="87" l="1"/>
  <c r="J10" i="87"/>
  <c r="J21" i="87" s="1"/>
  <c r="J24" i="87"/>
  <c r="J34" i="87" l="1"/>
  <c r="J36" i="87" s="1"/>
  <c r="G15" i="12" l="1"/>
  <c r="L625" i="16" l="1"/>
  <c r="J385" i="87" l="1"/>
  <c r="I11" i="63" l="1"/>
  <c r="I29" i="63" l="1"/>
  <c r="I43" i="63" s="1"/>
  <c r="R43" i="63" s="1"/>
  <c r="K11" i="63"/>
  <c r="K29" i="63" s="1"/>
  <c r="K43" i="63" l="1"/>
  <c r="M29" i="63"/>
  <c r="J466" i="87"/>
  <c r="J433" i="87" l="1"/>
  <c r="J432" i="87"/>
  <c r="J431" i="87"/>
  <c r="J430" i="87"/>
  <c r="J436" i="87" l="1"/>
  <c r="J291" i="87" l="1"/>
  <c r="J313" i="87" s="1"/>
  <c r="J277" i="87"/>
  <c r="J284" i="87" s="1"/>
  <c r="J315" i="87" l="1"/>
  <c r="L606" i="16" l="1"/>
  <c r="J249" i="87" l="1"/>
  <c r="J251" i="87" s="1"/>
  <c r="J182" i="87"/>
  <c r="J186" i="87" s="1"/>
  <c r="J98" i="87"/>
  <c r="J101" i="87" s="1"/>
  <c r="J377" i="87" l="1"/>
  <c r="J379" i="87" s="1"/>
  <c r="J386" i="87"/>
  <c r="J387" i="87"/>
  <c r="J389" i="87"/>
  <c r="J395" i="87"/>
  <c r="J396" i="87"/>
  <c r="J91" i="87"/>
  <c r="J388" i="87"/>
  <c r="J390" i="87"/>
  <c r="J397" i="87"/>
  <c r="J407" i="87"/>
  <c r="J411" i="87" s="1"/>
  <c r="J438" i="87" s="1"/>
  <c r="J455" i="87"/>
  <c r="J92" i="87"/>
  <c r="J454" i="87"/>
  <c r="L360" i="87"/>
  <c r="J392" i="87" l="1"/>
  <c r="J399" i="87"/>
  <c r="J458" i="87"/>
  <c r="J460" i="87" s="1"/>
  <c r="J94" i="87"/>
  <c r="Q2" i="87" s="1"/>
  <c r="L364" i="87"/>
  <c r="S468" i="87"/>
  <c r="S360" i="87"/>
  <c r="J401" i="87" l="1"/>
  <c r="J465" i="87" s="1"/>
  <c r="J468" i="87" s="1"/>
  <c r="Q364" i="87"/>
  <c r="L368" i="87"/>
  <c r="L370" i="87" s="1"/>
  <c r="W2" i="87" s="1"/>
  <c r="W3" i="87" s="1"/>
  <c r="G36" i="12" l="1"/>
  <c r="M465" i="87"/>
  <c r="A3" i="16" l="1"/>
  <c r="L451" i="16" l="1"/>
  <c r="N449" i="16" l="1"/>
  <c r="O2" i="16"/>
  <c r="E40" i="12"/>
  <c r="H40" i="12" s="1"/>
  <c r="A156" i="16"/>
  <c r="A176" i="16" s="1"/>
  <c r="A191" i="16" l="1"/>
  <c r="A230" i="16" l="1"/>
  <c r="A370" i="16"/>
  <c r="A377" i="16" s="1"/>
  <c r="A389" i="16" s="1"/>
  <c r="A396" i="16" s="1"/>
  <c r="A402" i="16" s="1"/>
  <c r="L630" i="16"/>
  <c r="A441" i="16" l="1"/>
  <c r="A466" i="16" s="1"/>
  <c r="H39" i="51"/>
  <c r="G47" i="12"/>
  <c r="W630" i="16"/>
  <c r="G49" i="12" l="1"/>
  <c r="G51" i="12" s="1"/>
  <c r="J2" i="12" s="1"/>
  <c r="H47" i="12"/>
  <c r="A495" i="16"/>
  <c r="D9" i="51" s="1"/>
  <c r="L507" i="16"/>
  <c r="L512" i="16" s="1"/>
  <c r="L495" i="16"/>
  <c r="A507" i="16" l="1"/>
  <c r="A514" i="16" s="1"/>
  <c r="L102" i="16"/>
  <c r="D13" i="51" l="1"/>
  <c r="D12" i="51"/>
  <c r="A544" i="16"/>
  <c r="D20" i="51"/>
  <c r="N2" i="51"/>
  <c r="D21" i="51" l="1"/>
  <c r="A606" i="16"/>
  <c r="A625" i="16" s="1"/>
  <c r="I28" i="51"/>
  <c r="I29" i="51"/>
  <c r="A633" i="16" l="1"/>
  <c r="A682" i="16" s="1"/>
  <c r="I9" i="51"/>
  <c r="I31" i="51"/>
  <c r="A3" i="63"/>
  <c r="A1" i="12"/>
  <c r="A1" i="82" s="1"/>
  <c r="A1" i="87" l="1"/>
  <c r="A1" i="16"/>
  <c r="A1" i="63"/>
  <c r="A1" i="51"/>
  <c r="D15" i="33" l="1"/>
  <c r="E15" i="33"/>
  <c r="D20" i="33"/>
  <c r="D22" i="33" s="1"/>
  <c r="E20" i="33"/>
  <c r="E22" i="33" s="1"/>
  <c r="D27" i="33"/>
  <c r="E27" i="33"/>
  <c r="D17" i="32"/>
  <c r="D19" i="32" s="1"/>
  <c r="E17" i="32"/>
  <c r="E19" i="32" s="1"/>
  <c r="D24" i="32"/>
  <c r="E24" i="32"/>
  <c r="D14" i="31"/>
  <c r="D18" i="31" s="1"/>
  <c r="E14" i="31"/>
  <c r="E18" i="31" s="1"/>
  <c r="D23" i="31"/>
  <c r="E23" i="31"/>
  <c r="D30" i="31"/>
  <c r="E30" i="31"/>
  <c r="D18" i="30"/>
  <c r="E18" i="30"/>
  <c r="I18" i="30"/>
  <c r="J18" i="30"/>
  <c r="D28" i="30"/>
  <c r="D36" i="30" s="1"/>
  <c r="E28" i="30"/>
  <c r="I33" i="30"/>
  <c r="I36" i="30" s="1"/>
  <c r="J33" i="30"/>
  <c r="D17" i="29"/>
  <c r="E17" i="29"/>
  <c r="I17" i="29"/>
  <c r="J17" i="29"/>
  <c r="D27" i="29"/>
  <c r="E27" i="29"/>
  <c r="E35" i="29" s="1"/>
  <c r="I32" i="29"/>
  <c r="J32" i="29"/>
  <c r="J35" i="29" s="1"/>
  <c r="D18" i="28"/>
  <c r="E18" i="28"/>
  <c r="I19" i="28"/>
  <c r="J19" i="28"/>
  <c r="D28" i="28"/>
  <c r="D36" i="28" s="1"/>
  <c r="E28" i="28"/>
  <c r="I32" i="28"/>
  <c r="J32" i="28"/>
  <c r="D17" i="27"/>
  <c r="D18" i="27" s="1"/>
  <c r="D32" i="27" s="1"/>
  <c r="D38" i="27"/>
  <c r="E36" i="30" l="1"/>
  <c r="D35" i="29"/>
  <c r="E36" i="28"/>
  <c r="D41" i="27"/>
  <c r="D45" i="27" s="1"/>
  <c r="I35" i="29"/>
  <c r="D27" i="32"/>
  <c r="D31" i="32" s="1"/>
  <c r="D35" i="32" s="1"/>
  <c r="J36" i="28"/>
  <c r="D25" i="31"/>
  <c r="D33" i="31" s="1"/>
  <c r="D37" i="31" s="1"/>
  <c r="D41" i="31" s="1"/>
  <c r="D30" i="33"/>
  <c r="D34" i="33" s="1"/>
  <c r="D38" i="33" s="1"/>
  <c r="I36" i="28"/>
  <c r="J36" i="30"/>
  <c r="E25" i="31"/>
  <c r="E33" i="31" s="1"/>
  <c r="E37" i="31" s="1"/>
  <c r="E41" i="31" s="1"/>
  <c r="E27" i="32"/>
  <c r="E31" i="32" s="1"/>
  <c r="E35" i="32" s="1"/>
  <c r="E30" i="33"/>
  <c r="E34" i="33" s="1"/>
  <c r="E38" i="33" s="1"/>
  <c r="I23" i="51" l="1"/>
  <c r="I25" i="51" l="1"/>
  <c r="I33" i="51"/>
  <c r="I39" i="51" s="1"/>
  <c r="L2" i="51" l="1"/>
  <c r="AA3" i="16"/>
  <c r="J360" i="87" l="1"/>
  <c r="M43" i="63" l="1"/>
  <c r="U630" i="16"/>
  <c r="Q468" i="87"/>
  <c r="J364" i="87"/>
  <c r="J368" i="87" s="1"/>
  <c r="J370" i="87" s="1"/>
  <c r="S2" i="87" s="1"/>
  <c r="S3" i="87" s="1"/>
  <c r="Q360" i="87"/>
  <c r="W3" i="16" l="1"/>
  <c r="E49" i="12" l="1"/>
  <c r="E51" i="12" s="1"/>
  <c r="H2" i="12" s="1"/>
  <c r="R169" i="88"/>
  <c r="Q4" i="88" s="1"/>
  <c r="S4" i="88"/>
  <c r="L254" i="16"/>
  <c r="L262" i="16" l="1"/>
  <c r="L264" i="16" s="1"/>
  <c r="G22" i="12"/>
  <c r="G25" i="12" l="1"/>
  <c r="G27" i="12" s="1"/>
  <c r="G54" i="12" s="1"/>
  <c r="N2" i="16"/>
  <c r="N3" i="16" s="1"/>
  <c r="E22" i="12"/>
  <c r="E25" i="12" s="1"/>
  <c r="E27" i="12" s="1"/>
  <c r="E54" i="12" s="1"/>
  <c r="H22" i="12" l="1"/>
  <c r="D56" i="82"/>
  <c r="H1" i="82"/>
  <c r="U500" i="16" l="1"/>
  <c r="U49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sri rahayu hamiluddin</author>
  </authors>
  <commentList>
    <comment ref="J397" authorId="0" shapeId="0" xr:uid="{00000000-0006-0000-1100-000001000000}">
      <text>
        <r>
          <rPr>
            <b/>
            <sz val="10"/>
            <color rgb="FF000000"/>
            <rFont val="Tahoma"/>
            <family val="2"/>
            <charset val="1"/>
          </rPr>
          <t>sri rahayu hamiluddin:</t>
        </r>
        <r>
          <rPr>
            <sz val="10"/>
            <color rgb="FF000000"/>
            <rFont val="Tahoma"/>
            <family val="2"/>
            <charset val="1"/>
          </rPr>
          <t xml:space="preserve">
</t>
        </r>
        <r>
          <rPr>
            <sz val="10"/>
            <color rgb="FF000000"/>
            <rFont val="Tahoma"/>
            <family val="2"/>
            <charset val="1"/>
          </rPr>
          <t>ada PPH Final di dalam sini</t>
        </r>
      </text>
    </comment>
    <comment ref="J466" authorId="0" shapeId="0" xr:uid="{00000000-0006-0000-1100-000002000000}">
      <text>
        <r>
          <rPr>
            <b/>
            <sz val="10"/>
            <color rgb="FF000000"/>
            <rFont val="Tahoma"/>
            <family val="2"/>
            <charset val="1"/>
          </rPr>
          <t>sri rahayu hamiluddin:</t>
        </r>
        <r>
          <rPr>
            <sz val="10"/>
            <color rgb="FF000000"/>
            <rFont val="Tahoma"/>
            <family val="2"/>
            <charset val="1"/>
          </rPr>
          <t xml:space="preserve">
</t>
        </r>
        <r>
          <rPr>
            <sz val="10"/>
            <color rgb="FF000000"/>
            <rFont val="Tahoma"/>
            <family val="2"/>
            <charset val="1"/>
          </rPr>
          <t>angka PPH disini</t>
        </r>
      </text>
    </comment>
  </commentList>
</comments>
</file>

<file path=xl/sharedStrings.xml><?xml version="1.0" encoding="utf-8"?>
<sst xmlns="http://schemas.openxmlformats.org/spreadsheetml/2006/main" count="2378" uniqueCount="1133">
  <si>
    <t>EKUITAS</t>
  </si>
  <si>
    <t>LABA (RUGI) SETELAH PAJAK</t>
  </si>
  <si>
    <t>PENJELASAN AKUN-AKUN PERHITUNGAN LABA RUGI</t>
  </si>
  <si>
    <t>LAPORAN KEUANGAN</t>
  </si>
  <si>
    <t xml:space="preserve">CATATAN ATAS LAPORAN KEUANGAN </t>
  </si>
  <si>
    <t>KREDIT</t>
  </si>
  <si>
    <t xml:space="preserve"> </t>
  </si>
  <si>
    <t>AKTIVA LANCAR</t>
  </si>
  <si>
    <t>Deposito</t>
  </si>
  <si>
    <t>INVESTASI</t>
  </si>
  <si>
    <t>AKTIVA TETAP</t>
  </si>
  <si>
    <t>AKTIVA LAIN-LAIN</t>
  </si>
  <si>
    <t>KEWAJIBAN LANCAR</t>
  </si>
  <si>
    <t>KEKAYAAN BERSIH</t>
  </si>
  <si>
    <t>Modal Disetor</t>
  </si>
  <si>
    <t>Cadangan Dana Sosial</t>
  </si>
  <si>
    <t>Jumlah</t>
  </si>
  <si>
    <t>JUMLAH</t>
  </si>
  <si>
    <t>Simpanan Pokok</t>
  </si>
  <si>
    <t>Cadangan Koperasi</t>
  </si>
  <si>
    <t>Simpanan Wajib</t>
  </si>
  <si>
    <t>Piutang Simpan Pinjam</t>
  </si>
  <si>
    <t>KOPERASI KARYAWAN SARI MANDIRI</t>
  </si>
  <si>
    <t>A K T I V A</t>
  </si>
  <si>
    <t>Catatan</t>
  </si>
  <si>
    <t>Diaudit</t>
  </si>
  <si>
    <t>( Rp )</t>
  </si>
  <si>
    <t>Jumlah Aktiva Lancar</t>
  </si>
  <si>
    <t>Harga Perolehan</t>
  </si>
  <si>
    <t>Akumulasi Penyusutan</t>
  </si>
  <si>
    <t>Nilai Buku Aktiva Tetap</t>
  </si>
  <si>
    <t>Beban Sistem Akuntansi</t>
  </si>
  <si>
    <t>JUMLAH AKTIVA</t>
  </si>
  <si>
    <t xml:space="preserve">KEWAJIBAN DAN </t>
  </si>
  <si>
    <t>Hutang Usaha</t>
  </si>
  <si>
    <t>Hutang Bank</t>
  </si>
  <si>
    <t>Hutang Pajak</t>
  </si>
  <si>
    <t>Simpanan Sukarela</t>
  </si>
  <si>
    <t>3.10</t>
  </si>
  <si>
    <t>Jumlah Kewajiban Lancar</t>
  </si>
  <si>
    <t>SHU Tahun Berjalan</t>
  </si>
  <si>
    <t>Jumlah Kekayaan Bersih</t>
  </si>
  <si>
    <t xml:space="preserve">JUMLAH KEWAJIBAN DAN </t>
  </si>
  <si>
    <t xml:space="preserve">Lihat catatan atas laporan keuangan yang merupakan bagian </t>
  </si>
  <si>
    <t>PERHITUNGAN HASIL USAHA</t>
  </si>
  <si>
    <t xml:space="preserve">                    KETERANGAN</t>
  </si>
  <si>
    <t>(Rp)</t>
  </si>
  <si>
    <t>4.1</t>
  </si>
  <si>
    <t>4.2</t>
  </si>
  <si>
    <t>4.3</t>
  </si>
  <si>
    <t>Hasil Usaha Kotor</t>
  </si>
  <si>
    <t>4.4</t>
  </si>
  <si>
    <t>Jumlah Beban Usaha</t>
  </si>
  <si>
    <t>4.5</t>
  </si>
  <si>
    <t>4.6</t>
  </si>
  <si>
    <t>tidak terpisahkan dari laporan ini</t>
  </si>
  <si>
    <t>LAPORAN ARUS KAS</t>
  </si>
  <si>
    <t>CATATAN ATAS LAPORAN KEUANGAN</t>
  </si>
  <si>
    <t>-</t>
  </si>
  <si>
    <t>DAFTAR ISI</t>
  </si>
  <si>
    <t>Halaman</t>
  </si>
  <si>
    <t>NERACA UNIT TOKO</t>
  </si>
  <si>
    <t>Investasi Surat Berharga</t>
  </si>
  <si>
    <t>Hutang pajak</t>
  </si>
  <si>
    <t>Simpanan sukarela</t>
  </si>
  <si>
    <t>Jumlah kewajiban lancar</t>
  </si>
  <si>
    <t>Jumlah kekayaan bersih</t>
  </si>
  <si>
    <t>NERACA UNIT SIMPAN PINJAM</t>
  </si>
  <si>
    <t>Untuk tahun yang berakhir tanggal 31 Desember 1998</t>
  </si>
  <si>
    <t>1998</t>
  </si>
  <si>
    <t>URAIAN</t>
  </si>
  <si>
    <t>( Rp.)</t>
  </si>
  <si>
    <t>KEGIATAN USAHA :</t>
  </si>
  <si>
    <t>LABA BERSIH</t>
  </si>
  <si>
    <t>Penyesuaian untuk merekonsiliasi laba bersih</t>
  </si>
  <si>
    <t>Penyusutan</t>
  </si>
  <si>
    <t>Amortisasi</t>
  </si>
  <si>
    <t>menjadi kas bersih dari kegiatan usaha     :</t>
  </si>
  <si>
    <t>KEGIATAN USAHA</t>
  </si>
  <si>
    <t>Kenaikan (penurunan) penyusutan</t>
  </si>
  <si>
    <t>Kenaikan (penurunan) Piutang usaha</t>
  </si>
  <si>
    <t>Kenaikan (penurunan) persediaan Barang dagang</t>
  </si>
  <si>
    <t>Kenaikan (penurunan) hutang dagang</t>
  </si>
  <si>
    <t>Kenaikan (penurunan) hutang IPTW</t>
  </si>
  <si>
    <t>Kenaikan (penurunan) hutang pajak</t>
  </si>
  <si>
    <t>Kenaikan (penurunan) simpanan pokok dan wajib</t>
  </si>
  <si>
    <t>Kenaikan (penurunan) cadangan koperasi</t>
  </si>
  <si>
    <t>Kenaikan (penurunan) saldo SHU</t>
  </si>
  <si>
    <t>ARUS KAS BERSIH DARI KEGIATAN USAHA</t>
  </si>
  <si>
    <t>KEGIATAN INVESTASI :</t>
  </si>
  <si>
    <t>Kenaikan (penurunan) aktiva lain-lain</t>
  </si>
  <si>
    <t>ARUS KAS BERSIH DARI KEGIATAN INVESTASI</t>
  </si>
  <si>
    <t>Kenaikan (penurunan) Kas dan bank</t>
  </si>
  <si>
    <t>Kas dan Bank awal tahun</t>
  </si>
  <si>
    <t>Kas dan Bank akhir tahun</t>
  </si>
  <si>
    <t>Lihat catatan atas Laporan keuangan yang merupakan</t>
  </si>
  <si>
    <t>bagian tidak terpisahkan dari laporan ini</t>
  </si>
  <si>
    <t xml:space="preserve">NERACA </t>
  </si>
  <si>
    <t xml:space="preserve">Per 31 Desember 1998 </t>
  </si>
  <si>
    <t xml:space="preserve">Kas </t>
  </si>
  <si>
    <t>Bank</t>
  </si>
  <si>
    <t>Hutang Dana Sosial</t>
  </si>
  <si>
    <t xml:space="preserve">Piutang Usaha Toko </t>
  </si>
  <si>
    <t>Hutang IPTW</t>
  </si>
  <si>
    <t>SHU Tahun Lalu</t>
  </si>
  <si>
    <t xml:space="preserve">Lihat catatan atas laporan keuangan yang merupakan </t>
  </si>
  <si>
    <t xml:space="preserve">Hutang Bank </t>
  </si>
  <si>
    <t>Cadangan Umum</t>
  </si>
  <si>
    <t>Cadangan Untuk Resiko</t>
  </si>
  <si>
    <t>Piutang Usaha Toko</t>
  </si>
  <si>
    <t>Persediaan Barang</t>
  </si>
  <si>
    <t>Cadangan umum</t>
  </si>
  <si>
    <t>Cadangan tujuan resiko</t>
  </si>
  <si>
    <t>Untuk tahun yang berakhir 31 Desember 1998 dan 1997</t>
  </si>
  <si>
    <t>Jumlah (Diaudit)</t>
  </si>
  <si>
    <t>1997</t>
  </si>
  <si>
    <t>Pendapatan</t>
  </si>
  <si>
    <t xml:space="preserve">  Pendapatan Jasa Pinjaman Uang</t>
  </si>
  <si>
    <t xml:space="preserve">  Pendapatan Penjualan</t>
  </si>
  <si>
    <t>Jumlah Pendapatan</t>
  </si>
  <si>
    <t xml:space="preserve">Beban Pokok Penjualan </t>
  </si>
  <si>
    <t xml:space="preserve">Beban usaha </t>
  </si>
  <si>
    <t xml:space="preserve">  Beban Pemasaran</t>
  </si>
  <si>
    <t xml:space="preserve">  Beban Administrasi dan Umum</t>
  </si>
  <si>
    <t>Hasil Usaha Bersih</t>
  </si>
  <si>
    <t>Pendapatan dan Beban Lain-Lain</t>
  </si>
  <si>
    <t xml:space="preserve">  Pendapatan Lain-lain</t>
  </si>
  <si>
    <t xml:space="preserve">  Beban Lain-lain</t>
  </si>
  <si>
    <t>Sisa Hasil Usaha Sebelum Pajak</t>
  </si>
  <si>
    <t>Estimasi PPh Badan</t>
  </si>
  <si>
    <t>Sisa Hasil Usaha Setelah</t>
  </si>
  <si>
    <t>Saldo Laba (Rugi) tahun lalu</t>
  </si>
  <si>
    <t>Saldo Laba (Rugi)</t>
  </si>
  <si>
    <t>PERHITUNGAN HASIL USAHA UNIT SIMPAN PINJAM</t>
  </si>
  <si>
    <t>PERHITUNGAN HASIL USAHA UNIT TOKO</t>
  </si>
  <si>
    <t>Pendapatan Penjualan</t>
  </si>
  <si>
    <t>Lampiran :</t>
  </si>
  <si>
    <t>Lampiran 1</t>
  </si>
  <si>
    <t>Pengurangan</t>
  </si>
  <si>
    <t>PENDAPATAN (BEBAN) LAIN-LAIN</t>
  </si>
  <si>
    <t>Laba (rugi) tahun berjalan</t>
  </si>
  <si>
    <t>LAPORAN PERUBAHAN EKUITAS</t>
  </si>
  <si>
    <t>Modal Ditempatkan dan Disetor</t>
  </si>
  <si>
    <t>Jumlah Ekuitas</t>
  </si>
  <si>
    <t>LABA (RUGI) SEBELUM PAJAK</t>
  </si>
  <si>
    <t>Kredit</t>
  </si>
  <si>
    <t>ASET</t>
  </si>
  <si>
    <t>JUMLAH ASET</t>
  </si>
  <si>
    <t>Laba (rugi) ditahan</t>
  </si>
  <si>
    <t>Laba (rugi) sebelum pajak</t>
  </si>
  <si>
    <t>Jumlah Saldo Laba</t>
  </si>
  <si>
    <t>LABA (RUGI) USAHA</t>
  </si>
  <si>
    <t>Jumlah Aset Lancar</t>
  </si>
  <si>
    <t>Jumlah Aset Tidak Lancar</t>
  </si>
  <si>
    <t xml:space="preserve">Surat Pernyataan Direksi </t>
  </si>
  <si>
    <t>Laporan Auditor Independen</t>
  </si>
  <si>
    <t>Laporan Arus Kas …………………………………………………………………………………………………………………</t>
  </si>
  <si>
    <t>Laporan Perubahan Ekuitas ......................................................................................................................................</t>
  </si>
  <si>
    <t>Catatan Atas Laporan Keuangan ……………………………………………………………………………</t>
  </si>
  <si>
    <t>Daftar aset tetap ……………………………………………………………………………………………………</t>
  </si>
  <si>
    <t>(Disajikan Dalam Rupiah Penuh)</t>
  </si>
  <si>
    <t>Saldo Laba (rugi)</t>
  </si>
  <si>
    <t>JURNAL  KOREKSI &amp; RECKLASIFIKASI</t>
  </si>
  <si>
    <t>Ref.</t>
  </si>
  <si>
    <t>DEBIT</t>
  </si>
  <si>
    <t>BEBAN USAHA</t>
  </si>
  <si>
    <t>Pemegang Saham</t>
  </si>
  <si>
    <t>Dividen</t>
  </si>
  <si>
    <t>Addjustment (AD)</t>
  </si>
  <si>
    <t>Recklasifikasi (RE)</t>
  </si>
  <si>
    <t>No</t>
  </si>
  <si>
    <t>Keterangan</t>
  </si>
  <si>
    <t>Debet</t>
  </si>
  <si>
    <t>PENDAPATAN USAHA</t>
  </si>
  <si>
    <t>Jumlah Utang Pajak</t>
  </si>
  <si>
    <t>SALDO LABA (RUGI)</t>
  </si>
  <si>
    <t>2a, 3o</t>
  </si>
  <si>
    <t>2a, 3v</t>
  </si>
  <si>
    <t>LIABILITAS DAN EKUITAS</t>
  </si>
  <si>
    <t xml:space="preserve">Cadangan </t>
  </si>
  <si>
    <t>Kas IDR</t>
  </si>
  <si>
    <t>Bank IDR</t>
  </si>
  <si>
    <t>KAS DAN BANK</t>
  </si>
  <si>
    <t>LAPORAN POSISI KEUANGAN</t>
  </si>
  <si>
    <t>Koreksi saldo laba</t>
  </si>
  <si>
    <t>Jumlah Liabilitas Jangka Pendek</t>
  </si>
  <si>
    <t>JUMLAH LIABILITAS DAN EKUITAS</t>
  </si>
  <si>
    <t xml:space="preserve">Jumlah Pendapatan (Beban) Lainnya- Bersih </t>
  </si>
  <si>
    <t>Beban Pajak Kini</t>
  </si>
  <si>
    <t xml:space="preserve">Manfaat (Beban) Pajak Tangguhan </t>
  </si>
  <si>
    <t>LABA (RUGI) BERSIH</t>
  </si>
  <si>
    <t>Lain-lain</t>
  </si>
  <si>
    <t>Arus Kas Dari Aktivitas Operasi</t>
  </si>
  <si>
    <t>PPh 4 ayat 2 (final)</t>
  </si>
  <si>
    <t>Saldo laba</t>
  </si>
  <si>
    <t>PERPAJAKAN</t>
  </si>
  <si>
    <t>Laporan Posisi Keuangan  ………………………………………………………………………………………………………………………………………</t>
  </si>
  <si>
    <t>LAPORAN AUDITOR INDEPENDEN</t>
  </si>
  <si>
    <t>Kas Proyek Bulontio Tolinggula</t>
  </si>
  <si>
    <t>Kas Proyek Pematangan Lahan WS Kima</t>
  </si>
  <si>
    <t>Kas Proyek Maros Watampone</t>
  </si>
  <si>
    <t>Kas Proyek Belopa</t>
  </si>
  <si>
    <t>Bank BNI Ops. 0999990227 Proyek Bogo - Bogo</t>
  </si>
  <si>
    <t>Bank BNI BIN 0520209749 Proyek Bogo - Bogo</t>
  </si>
  <si>
    <t>Bank BNI 0716041070 Proyek Bulontio Tollinggula</t>
  </si>
  <si>
    <t>Bank BNI 0781373799 Proyek Pematangan Lahan WS Kima</t>
  </si>
  <si>
    <t>Bank BNI 7813737983 Proyek Maros Watampone</t>
  </si>
  <si>
    <t>Bank BNI 7813737972 Pry Belopa</t>
  </si>
  <si>
    <t>Bank Mandiri 1520015629849</t>
  </si>
  <si>
    <t>PIUTANG LAIN-LAIN</t>
  </si>
  <si>
    <t>PERSEDIAAN</t>
  </si>
  <si>
    <t>Persediaan - Spare Parts</t>
  </si>
  <si>
    <t>Persediaan - BBM/Pelumas</t>
  </si>
  <si>
    <t>Pajak Pasal 4 (2)</t>
  </si>
  <si>
    <t>PPN Masukan</t>
  </si>
  <si>
    <t>Inventaris Kantor</t>
  </si>
  <si>
    <t>Peralatan</t>
  </si>
  <si>
    <t>Biaya Yang Ditangguhkan-Proyek</t>
  </si>
  <si>
    <t>R/K Antar Proyek</t>
  </si>
  <si>
    <t>Tambahan Modal Disetor</t>
  </si>
  <si>
    <t>Pend. Jasa Konstruksi</t>
  </si>
  <si>
    <t>BEBAN POKOK PENDAPATAN</t>
  </si>
  <si>
    <t>Biaya Persiapan</t>
  </si>
  <si>
    <t>Biaya Bahan Bakar</t>
  </si>
  <si>
    <t>Biaya Tenaga Kerja/Upah</t>
  </si>
  <si>
    <t>Biaya Personalia Lapangan</t>
  </si>
  <si>
    <t>Biaya Tambahan</t>
  </si>
  <si>
    <t>Beban Pengobatan / Persalinan / Kaca Mata</t>
  </si>
  <si>
    <t>Beban Jasa Konsultan / Notaris / Auditor / ISO &amp; OHSAS</t>
  </si>
  <si>
    <t>Pendapatan Bunga - Bank</t>
  </si>
  <si>
    <t>Pendapatan Jasa Giro</t>
  </si>
  <si>
    <t>Beban Administrasi Bank</t>
  </si>
  <si>
    <t>Pajak Jasa Giro</t>
  </si>
  <si>
    <t>2019</t>
  </si>
  <si>
    <t>Jumlah Kas dan Bank</t>
  </si>
  <si>
    <t>PT Bumi Karsa</t>
  </si>
  <si>
    <t>Persediaan</t>
  </si>
  <si>
    <t>Penambahan</t>
  </si>
  <si>
    <t>Inventaris kantor</t>
  </si>
  <si>
    <t>ASET TETAP</t>
  </si>
  <si>
    <t>b. Utang Pajak</t>
  </si>
  <si>
    <t>Jumlah Saham</t>
  </si>
  <si>
    <t>Persentase Pemilikan</t>
  </si>
  <si>
    <t>Jumlah :</t>
  </si>
  <si>
    <t>Biaya material</t>
  </si>
  <si>
    <t>Biaya subkontraktor</t>
  </si>
  <si>
    <t>a. Pendapatan lain-lain</t>
  </si>
  <si>
    <t>b. Beban lain-lain</t>
  </si>
  <si>
    <t>Jumlah Beban dan Pendapatan lain-lain</t>
  </si>
  <si>
    <t>Aset Tetap</t>
  </si>
  <si>
    <t>Jumlah Beban Pokok Pendapatan</t>
  </si>
  <si>
    <t>Beban Pra Qualifikasi &amp; Penawaran</t>
  </si>
  <si>
    <t>Beban Izin Usaha / Registrasi / Visa</t>
  </si>
  <si>
    <t>Beban Telepon, fax, internet kantor</t>
  </si>
  <si>
    <t>Jumlah Kas</t>
  </si>
  <si>
    <t>Jumlah Bank</t>
  </si>
  <si>
    <t>PIUTANG AFILIASI</t>
  </si>
  <si>
    <t>Jumlah Piutang Afiliasi</t>
  </si>
  <si>
    <t>PT Bumi Jasa Utama (Warehouse)</t>
  </si>
  <si>
    <t>Jumlah Persediaan</t>
  </si>
  <si>
    <t>TAGIHAN BRUTO PEMBERI KERJA NON KSO</t>
  </si>
  <si>
    <t>Saldo awal</t>
  </si>
  <si>
    <t>Saldo akhir</t>
  </si>
  <si>
    <t>Harga perolehan:</t>
  </si>
  <si>
    <t>Akumulasi penyusutan:</t>
  </si>
  <si>
    <t>Nilai buku:</t>
  </si>
  <si>
    <t>UTANG USAHA PIHAK KETIGA</t>
  </si>
  <si>
    <t>Jumlah Utang Usaha Pihak Ketiga</t>
  </si>
  <si>
    <t>UTANG SUBKONT</t>
  </si>
  <si>
    <t>a. Pajak Dibayar Dimuka</t>
  </si>
  <si>
    <t>Jumlah Pajak Dibayar Dimuka</t>
  </si>
  <si>
    <t>c. Pajak Penghasilan Final</t>
  </si>
  <si>
    <t>MODAL SAHAM</t>
  </si>
  <si>
    <t>Tn Zumadi SM Anwar</t>
  </si>
  <si>
    <t>Suryanto</t>
  </si>
  <si>
    <t>Hilda Rukmana</t>
  </si>
  <si>
    <t>Amal Dermawan</t>
  </si>
  <si>
    <t>Sandi Aditia</t>
  </si>
  <si>
    <t>Samsul Bachri</t>
  </si>
  <si>
    <t>Accrual biaya subkont</t>
  </si>
  <si>
    <t>PT. Citra Jaya Makmur</t>
  </si>
  <si>
    <t>PT. Wisan Petro Energy</t>
  </si>
  <si>
    <t>Honor Produksi</t>
  </si>
  <si>
    <t>Pembelian Akrual</t>
  </si>
  <si>
    <t>Jumlah Tagihan Bruto Pemberi Kerja Non KSO</t>
  </si>
  <si>
    <t>Jumlah Piutang Lain-lain</t>
  </si>
  <si>
    <t>Syaifuddin</t>
  </si>
  <si>
    <t>Abd Rahman</t>
  </si>
  <si>
    <t>ASET LAIN-LAIN</t>
  </si>
  <si>
    <t>Jumlah Aset Lain-lain</t>
  </si>
  <si>
    <t>UANG MUKA PENDAPATAN</t>
  </si>
  <si>
    <t>UTANG MATERIAL &amp; BBM</t>
  </si>
  <si>
    <t>Jumlah Utang Subkont</t>
  </si>
  <si>
    <t>Utang Subkont Proyek</t>
  </si>
  <si>
    <t>UTANG SEWA ALAT</t>
  </si>
  <si>
    <t>Jumlah Utang Sewa Alat</t>
  </si>
  <si>
    <t>UTANG LAINNYA</t>
  </si>
  <si>
    <t>Jumlah Utang Lainnya</t>
  </si>
  <si>
    <t>UTANG BIAYA</t>
  </si>
  <si>
    <t>Jumlah Utang Biaya</t>
  </si>
  <si>
    <t>Tn. Zumadi S. M. Anwar</t>
  </si>
  <si>
    <t>Jumlah Utang Material &amp; BBM</t>
  </si>
  <si>
    <t>Jumlah Uang Muka Pendapatan</t>
  </si>
  <si>
    <t>Pendapatan Lain-lain</t>
  </si>
  <si>
    <t>Biaya Alat-alat</t>
  </si>
  <si>
    <t>Biaya Administrasi &amp; Umum Lapangan</t>
  </si>
  <si>
    <t>Jumlah Biaya Tidak Langsung</t>
  </si>
  <si>
    <t>Biaya Tidak Langsung</t>
  </si>
  <si>
    <t>Jumlah Biaya Langsung</t>
  </si>
  <si>
    <t>Biaya Langsung</t>
  </si>
  <si>
    <t>Beban Lain-lain</t>
  </si>
  <si>
    <t>Jumlah Beban Lain-lain</t>
  </si>
  <si>
    <t>Jumlah Pendapatan Lain-lain</t>
  </si>
  <si>
    <t>TAMBAHAN MODAL DISETOR</t>
  </si>
  <si>
    <t>Jumlah Tambahan Modal Disetor</t>
  </si>
  <si>
    <t>Koh Ance</t>
  </si>
  <si>
    <t>Biaya kantin dan operasional lapangan</t>
  </si>
  <si>
    <t>Gaji karyawan lokal</t>
  </si>
  <si>
    <t>Beban Administrasi &amp; Umum</t>
  </si>
  <si>
    <t>Jasa</t>
  </si>
  <si>
    <t>Jumlah Beban Administrasi &amp; Umum</t>
  </si>
  <si>
    <t>Jumlah Beban Usaha Lain-lain</t>
  </si>
  <si>
    <t>Hasnawati</t>
  </si>
  <si>
    <t>Normati</t>
  </si>
  <si>
    <t>Samsul Bahri</t>
  </si>
  <si>
    <t>Rusli Rola</t>
  </si>
  <si>
    <t>Dg Rowa</t>
  </si>
  <si>
    <t>Kadir</t>
  </si>
  <si>
    <t>Normawati</t>
  </si>
  <si>
    <t>H Poko</t>
  </si>
  <si>
    <t>Ruslan</t>
  </si>
  <si>
    <t>Sofyan</t>
  </si>
  <si>
    <t>Mustag</t>
  </si>
  <si>
    <t>Jumlah Hutang Lain - Proyek</t>
  </si>
  <si>
    <t>Jumlah Utang Retensi Subkont</t>
  </si>
  <si>
    <t>Utang Retensi Subkon</t>
  </si>
  <si>
    <t>Utang lain - Proyek</t>
  </si>
  <si>
    <t>Utang Sewa Alat - Proyek</t>
  </si>
  <si>
    <t>1.</t>
  </si>
  <si>
    <t>UMUM</t>
  </si>
  <si>
    <t>a.</t>
  </si>
  <si>
    <t>b.</t>
  </si>
  <si>
    <t>Direktur</t>
  </si>
  <si>
    <t>2.</t>
  </si>
  <si>
    <t>c.</t>
  </si>
  <si>
    <t>d.</t>
  </si>
  <si>
    <t>i.</t>
  </si>
  <si>
    <t>e.</t>
  </si>
  <si>
    <t>Kas dan Setara Kas</t>
  </si>
  <si>
    <t>g.</t>
  </si>
  <si>
    <t>h.</t>
  </si>
  <si>
    <t>k.</t>
  </si>
  <si>
    <t>l.</t>
  </si>
  <si>
    <t>4.</t>
  </si>
  <si>
    <t>Pajak Penghasilan</t>
  </si>
  <si>
    <t>LAPORAN LABA RUGI DAN PENGHASILAN KOMPREHENSIF LAIN</t>
  </si>
  <si>
    <t>PT. Bumi Sarana Utama</t>
  </si>
  <si>
    <t>Wrd</t>
  </si>
  <si>
    <t>Ntr</t>
  </si>
  <si>
    <t>Cnlsn</t>
  </si>
  <si>
    <t>Obj</t>
  </si>
  <si>
    <t>Pada Tahun 2019 ada penambahan modal oleh PT Bumi Karsa Sebesar Rp. 55.000.000.000,- sehingga susunan pemegang saham Perusahaan pada tanggal 31 Desember 2019 dan 2018 adalah sebagai berikut:</t>
  </si>
  <si>
    <t>MODAL SAHAM (Lanjutan)</t>
  </si>
  <si>
    <t>BEBAN USAHA (Lanjutan)</t>
  </si>
  <si>
    <t>Laporan Keuangan</t>
  </si>
  <si>
    <t>Rincian Utang Pihak Ketiga Berdasarkan Umur Utang :</t>
  </si>
  <si>
    <t>Belum Jatuh Tempo</t>
  </si>
  <si>
    <t>Jatuh Tempo :</t>
  </si>
  <si>
    <t>1 - 30 hari</t>
  </si>
  <si>
    <t>31 - 60 hari</t>
  </si>
  <si>
    <t>61 - 90 hari</t>
  </si>
  <si>
    <t>Lebih dari 90 hari</t>
  </si>
  <si>
    <t>Rincian Utang Material &amp; BBM Berdasarkan Umur Utang :</t>
  </si>
  <si>
    <t>Rincian Utang Subkont Berdasarkan Umur Utang :</t>
  </si>
  <si>
    <t>UTANG LAINNYA (Lanjutan)</t>
  </si>
  <si>
    <t>REKLASIFIKASI</t>
  </si>
  <si>
    <t>Beberapa akun dalam laporan keuangan tahun 2018 telah direklasifikasi agar sesuai dengan penyajian laporan keuangan tahun 2019. Reklasifikasi tersebut adalah sebagai berikut:</t>
  </si>
  <si>
    <t xml:space="preserve">Dilaporkan </t>
  </si>
  <si>
    <t>Setelah</t>
  </si>
  <si>
    <t>Akun</t>
  </si>
  <si>
    <t>Sebelumnya</t>
  </si>
  <si>
    <t>Reklasifikasi</t>
  </si>
  <si>
    <t>Harga Pokok Produksi AMP &amp; SC</t>
  </si>
  <si>
    <t>Aset Lancar</t>
  </si>
  <si>
    <t>Liabilitas</t>
  </si>
  <si>
    <t>Utang Acrual</t>
  </si>
  <si>
    <t>Utang Subkont (cat.15)</t>
  </si>
  <si>
    <t>Utang Material &amp; BBM (cat.14)</t>
  </si>
  <si>
    <t>Utang Sewa Alat (cat.16)</t>
  </si>
  <si>
    <t>Utang Biaya (cat.19)</t>
  </si>
  <si>
    <t>Utang Lainnya (cat. 18)</t>
  </si>
  <si>
    <t>Utang Lain-lain</t>
  </si>
  <si>
    <t>Laba Rugi</t>
  </si>
  <si>
    <t>Piutang Lain-lain (cat. 7)</t>
  </si>
  <si>
    <t>Piutang Afiliasi (cat. 6)</t>
  </si>
  <si>
    <t>Biaya Langsung - Lain-lain</t>
  </si>
  <si>
    <t>Biaya Tidak Langsung - Biaya Kantor</t>
  </si>
  <si>
    <t xml:space="preserve">Biaya Tidak Langsung - Biaya Administrasi </t>
  </si>
  <si>
    <t>Biaya Tidak Langsung - gaji, bonus, dan lembur</t>
  </si>
  <si>
    <t>Biaya Tidak Langsung - Beban transportasi</t>
  </si>
  <si>
    <t>Beban Usaha - Lain-lain</t>
  </si>
  <si>
    <t>Beban Tidak Langsung - Lain-lain</t>
  </si>
  <si>
    <t>Biaya Langsung - Persiapan (cat. 22)</t>
  </si>
  <si>
    <t>Biaya Langsung - Biaya Material (cat. 22)</t>
  </si>
  <si>
    <t>Biaya Langsung - Biaya Alat-alat (cat. 22)</t>
  </si>
  <si>
    <t>REKLASIFIKASI (Lanjutan)</t>
  </si>
  <si>
    <t>&amp; Umum Lapangan (cat. 22)</t>
  </si>
  <si>
    <t>Biaya Tidak Langsung - Personalia Lap. (cat. 22)</t>
  </si>
  <si>
    <t>Beban Usaha - Administrasi &amp; Umum (cat. 23)</t>
  </si>
  <si>
    <t>Biaya Tidak Langsung - Personalia Lap. (cat 22)</t>
  </si>
  <si>
    <t>Beban Usaha - Beban Lain-lain (cat. 23)</t>
  </si>
  <si>
    <t>Beban Tidak Langsung - By Tmbhan (cat. 22)</t>
  </si>
  <si>
    <t>Rincian Tagihan Bruto Pemberi Kerja Non KSO Berdasarkan Umur Utang :</t>
  </si>
  <si>
    <t>Lebih dari 180 hari</t>
  </si>
  <si>
    <t>91 - 180</t>
  </si>
  <si>
    <t>Laporan Laba Rugi dan Penghasilan Komprehensif Lainnya ……………………………………………………………………………………………</t>
  </si>
  <si>
    <t>Pajak Pasal 21</t>
  </si>
  <si>
    <t>Pajak Pasal 23</t>
  </si>
  <si>
    <t>Pajak Pasal 4(2)</t>
  </si>
  <si>
    <t>Pajak Pertambahan Nilai (PPN)</t>
  </si>
  <si>
    <t>PIUTANG KARYAWAN</t>
  </si>
  <si>
    <t>Piutang Karyawan</t>
  </si>
  <si>
    <t>Jumlah Piutang Karyawan</t>
  </si>
  <si>
    <t>BIAYA DIBAYAR DIMUKA/KAS BON</t>
  </si>
  <si>
    <t>5 - 25</t>
  </si>
  <si>
    <t>Kas dan Bank</t>
  </si>
  <si>
    <t>Pajak Dibayar Dimuka</t>
  </si>
  <si>
    <t>ASET TETAP (Lanjutan)</t>
  </si>
  <si>
    <t>DAN LAPORAN AUDITOR INDEPENDEN</t>
  </si>
  <si>
    <t>Kas Proyek Maros Pangkep</t>
  </si>
  <si>
    <t>Kas Proyek Bogo-Bogo 2020</t>
  </si>
  <si>
    <t>Kas Proyek PDC Pattene</t>
  </si>
  <si>
    <t>Kas Proyek Terminal Daya</t>
  </si>
  <si>
    <t>Kas Proyek Pek.Tanah Quary Mardinding (Sub Lausimeme)</t>
  </si>
  <si>
    <t>Bank Mandiri 1520025566999 Pry Maros Pangkep</t>
  </si>
  <si>
    <t>Bank Mandiri 1050015033313 Proyek Mardinding</t>
  </si>
  <si>
    <t>Hutang Material - Proyek</t>
  </si>
  <si>
    <t>Biaya Tenaga Kerja Langsung</t>
  </si>
  <si>
    <t>Beban Perjln. Dinas - Ticket Udara / Darat / Laut</t>
  </si>
  <si>
    <t>2020</t>
  </si>
  <si>
    <t>Peralan</t>
  </si>
  <si>
    <t>PIUTANG RETENSI PROYEK</t>
  </si>
  <si>
    <t>Jumlah Piutang Retensi Proyek</t>
  </si>
  <si>
    <t>Jumlah Biaya Dibayar Dimuka/Kas Bon</t>
  </si>
  <si>
    <t>Saldo 31 Desember 2020</t>
  </si>
  <si>
    <t>PT Rezky Energy Abadi</t>
  </si>
  <si>
    <t>PT Junama Inti Karma</t>
  </si>
  <si>
    <t>---- &gt; bikin cutoff diambil lima  transaksi penjualan di GL</t>
  </si>
  <si>
    <t>-----&gt; Anging OKE</t>
  </si>
  <si>
    <t>---&gt; Rincian OKE</t>
  </si>
  <si>
    <t>Nasional Wil. II Sulsel (Maros-Pangkep)</t>
  </si>
  <si>
    <t>Nasional Prov. Gorontalo (Bogo-bogo)</t>
  </si>
  <si>
    <t>Hadji Kalla Toyota (Pry PDC Pattene)</t>
  </si>
  <si>
    <t xml:space="preserve">Kalla Inti Karsa </t>
  </si>
  <si>
    <t>Wika - Bumi Karsa</t>
  </si>
  <si>
    <t>Satker Pelaksana Jalan Nasional Wil. II (Maros)</t>
  </si>
  <si>
    <t>Satker Pelaksana Jalan Nasional Prov. Gorontalo (Bogo- Bogo)</t>
  </si>
  <si>
    <t>-----&gt; Rincian Belum ada</t>
  </si>
  <si>
    <t xml:space="preserve">----&gt; Piutang tidak bergerak sejak tahun 2017 ? </t>
  </si>
  <si>
    <t>-----&gt; Rincian OKE</t>
  </si>
  <si>
    <t>----&gt; Rincian Oke</t>
  </si>
  <si>
    <t>- Tanah Quary Mardinding Jahe Sub Lau Simeme</t>
  </si>
  <si>
    <t>Zainuddin Soadiq</t>
  </si>
  <si>
    <t>Hidayatul Qadri Waris</t>
  </si>
  <si>
    <t>-----&gt; Daftar Aset tetap Oke</t>
  </si>
  <si>
    <t>Harus di disclosyre nature nya</t>
  </si>
  <si>
    <t>Minta register pelunasan setelah tgl neraca</t>
  </si>
  <si>
    <t>Bantu chek ekualisasi</t>
  </si>
  <si>
    <t>Minta Spt utk pajak setelah tgl neraca</t>
  </si>
  <si>
    <t>Coba lihat di GL</t>
  </si>
  <si>
    <t>kebijakan pembebabannya, bagaimana..?</t>
  </si>
  <si>
    <t>Jelaskan naturenya</t>
  </si>
  <si>
    <t>Rekap laba rugi jan s.d Des 2020</t>
  </si>
  <si>
    <t>Berita acara SO (OKE SUDAH ADA)</t>
  </si>
  <si>
    <t>Bukti pembelian (OKE SUDAH ADA)</t>
  </si>
  <si>
    <t xml:space="preserve">PT. Gajaco Utama </t>
  </si>
  <si>
    <t>PT. Wisan Petro</t>
  </si>
  <si>
    <t>-----&gt; konfirmasi (OKE)</t>
  </si>
  <si>
    <t>belum ada data terkait ini</t>
  </si>
  <si>
    <t>Minta rekapan pph psal 4 (Sudah ada)</t>
  </si>
  <si>
    <t>Uang Muka Proyek-Maros Pangkep</t>
  </si>
  <si>
    <t>Uang Muka Proyek Bogo-Bogo</t>
  </si>
  <si>
    <t>Minta rincian UM Proyek (sudah ada)</t>
  </si>
  <si>
    <t>Minta kontrak (Sudah ada)</t>
  </si>
  <si>
    <t>belum ada konfirmasi, rincian</t>
  </si>
  <si>
    <t>Perhitungan saldo persediaan akhir (31 Des) (OKE SUDAH ADA)</t>
  </si>
  <si>
    <t>----&gt; konfirmasi (Sudah ada)</t>
  </si>
  <si>
    <t xml:space="preserve">----&gt; blm ada konfirmasi </t>
  </si>
  <si>
    <t>----&gt; Rekap,Register pelunasan (sudah ada)</t>
  </si>
  <si>
    <t>Rekap, Rincian (sudah ada)</t>
  </si>
  <si>
    <t>Aging Oke</t>
  </si>
  <si>
    <t>sdh ada</t>
  </si>
  <si>
    <t xml:space="preserve">Biaya konsultan dan direksi proyek </t>
  </si>
  <si>
    <t xml:space="preserve">Pengurusan MC 100% proyek </t>
  </si>
  <si>
    <t xml:space="preserve">Accrual biaya pemeliharaan proyek </t>
  </si>
  <si>
    <t>Vintantri Abdullah Marka Jalan</t>
  </si>
  <si>
    <t>SAMSUL BAHRI (MP-MB)</t>
  </si>
  <si>
    <t>Ramli Tata PDC</t>
  </si>
  <si>
    <t>Bumindo Karya Mandiri PDC</t>
  </si>
  <si>
    <t>Ramlan PDC</t>
  </si>
  <si>
    <t>Ramli Tata (Sub Terminal)</t>
  </si>
  <si>
    <t>H.Asri (Sub Terminal)</t>
  </si>
  <si>
    <t>CV. Alosi Karsa Bangunindo(Sub Terminal)</t>
  </si>
  <si>
    <t>------&gt; Rincian belum ada</t>
  </si>
  <si>
    <t>(Pending)</t>
  </si>
  <si>
    <t>----&gt; Berita acara</t>
  </si>
  <si>
    <t>discolsur</t>
  </si>
  <si>
    <t>----- &gt;sisanya penyusutan dr BK</t>
  </si>
  <si>
    <t>-----&gt; Proyek pekerjaan tanah jembatan</t>
  </si>
  <si>
    <t>----&gt; tambahan nama proyek</t>
  </si>
  <si>
    <t>belum ada konfirmasi, rincian (Oke sudah)</t>
  </si>
  <si>
    <t>Ramli Tata utang atas apa ?</t>
  </si>
  <si>
    <t>Bumindo Karya Mandiri ini instansi atau apa ?</t>
  </si>
  <si>
    <t>sdh dpt invoice baru diakui acrual</t>
  </si>
  <si>
    <t>(oke)</t>
  </si>
  <si>
    <t>Konfirmasi</t>
  </si>
  <si>
    <t>(Oke)</t>
  </si>
  <si>
    <t>PT. BUMI INFRASTRUKTUR NUSANTARA</t>
  </si>
  <si>
    <t>KEJADIAN SETELAH TANGGAL NERACA</t>
  </si>
  <si>
    <t>a. Pandemi COVID - 19.</t>
  </si>
  <si>
    <t>Sejak awal tahun 2020, pandemi virus corona ('COVID - 19') telah menyebar ke berbagai negara, termasuk Indonesia. Di awal bulan Maret 2020, Pemerintah  Indonesia secara resmi mengumumkan kasus yang dikonfirmasi terjangkit COVID - 19 di Indonesia. Selanjutnya, pandemi ini juga berimbas pada bisnis dan kegiatan perekonomian Perusahaan di beberapa aspek. Efek masa depan dari virus COVID - 19 terhadap Indonesia dan Perusahaan masih belum dapat ditentukan saat ini. Peningkatan jumlah infeksi COVID - 19 yang signifikan atau penyebaran yang berkepanjangan dapat mempengaruhi Indonesia dan Perusahaan.</t>
  </si>
  <si>
    <t>Dampak terhadap keuangan secara keseluruhan masih menjadi ketidakpastian dan belum dapat diperkirakan secara andal pada tanggal penerbitan laporan keuangan. Manejemen akan memonitor perkembangan penyebaran COVID - 19 dan terus berusaha untuk meminimalkan dampaknya terhadap bisnis, posisi keuangan, dan hasil operasi Perusahaan.</t>
  </si>
  <si>
    <t>Pada tanggal 2 Februari 2021, Pemerintah mengundangkan dan memberlakukan Peraturan Pemerintah Nomor 35 Tahun  2021 (PP 35/2021) untuk melaksanakan ketentuan Pasal 81 dan Pasa 185 (b) UU No. 11/2020 mengenai Cipta Kerja yang bertujuan untuk menciptakan lapangan kerja yang seluas-luasnya bagi rakyat Indonesia secara merata, dalam rangka memenuhi penghidupan yang layak, PP 35/2021 mengatur mengenai perjanjian kerja waktu tertentu (karyawan tidak tetap), alih daya, waktu kerja, waktu istirahat dan pemutusan hubungan kerja, yang dapat mempengaruhi manfaat imbalan minimum yang harus dibayar kepada karyawan-karyawan.</t>
  </si>
  <si>
    <t>b. Peraturan pemerintah Nomor 35 Tahun 2021</t>
  </si>
  <si>
    <t>Perusahaan masih mempelajari dampak dari penerapan PP 35/2021 tersebut yang akan direfleksikan dalam pelaporan keuangan Perusahaan periode berikutnya.</t>
  </si>
  <si>
    <t>----&gt; Belum ada neture dikkp</t>
  </si>
  <si>
    <t>UNTUK TAHUN YANG BERAKHIR 31 DESEMBER 2021 DAN 2020</t>
  </si>
  <si>
    <t>Per 31 Desember 2021 dan 2020</t>
  </si>
  <si>
    <t>Untuk Tahun yang Berakhir Pada 31 Desember 2021 dan 2020</t>
  </si>
  <si>
    <t>2d,2g,9</t>
  </si>
  <si>
    <t>Saldo 01 Januari 2020</t>
  </si>
  <si>
    <t>Saldo 31 Desember 2021</t>
  </si>
  <si>
    <t>Control Balance</t>
  </si>
  <si>
    <t>NO AKUN</t>
  </si>
  <si>
    <t>KETERANGAN</t>
  </si>
  <si>
    <t>JURNAL KOREKSI INTERN</t>
  </si>
  <si>
    <t>Piutang Usaha</t>
  </si>
  <si>
    <t>Piutang Non Usaha</t>
  </si>
  <si>
    <t>Aset Tetap Lainnya</t>
  </si>
  <si>
    <t>Akm. Amortisasi</t>
  </si>
  <si>
    <t>Hutang Lancar</t>
  </si>
  <si>
    <t>Pendapatan Lainnya</t>
  </si>
  <si>
    <t>Potongan/Pengurang Pendapatan</t>
  </si>
  <si>
    <t>Biaya Operasi</t>
  </si>
  <si>
    <t>L/R SEBELUM PAJAK</t>
  </si>
  <si>
    <t>Biaya Tamu</t>
  </si>
  <si>
    <t>Untuk Tahun yang berakhir pada tanggal 31 Desember 2021 dan 2020</t>
  </si>
  <si>
    <t>(Dinyatakan Dalam Rupiah)</t>
  </si>
  <si>
    <t>A.</t>
  </si>
  <si>
    <t>Pendirian Perusahaan dan Informasi Umum</t>
  </si>
  <si>
    <t>B.</t>
  </si>
  <si>
    <t>Kegiatan Usaha</t>
  </si>
  <si>
    <t>C.</t>
  </si>
  <si>
    <t>Susunan Pengurus Perusahaan</t>
  </si>
  <si>
    <t>:</t>
  </si>
  <si>
    <t>KEBIJAKAN AKUNTANSI SIGNIFIKAN</t>
  </si>
  <si>
    <t>Kebijakan Laporan Keuangan</t>
  </si>
  <si>
    <t>Laporan Keuangan disusun dengan menggunakan prinsip dan praktek akuntansi yang berlaku umum.</t>
  </si>
  <si>
    <t>Laporan arus kas menyajikan informasi perubahan historis atas kas dan setara kas entitas, yang menunjukan secara terpisah perubahan yang terjadi selama satu periode dari aktivitas operasi, investasi, dan pendanaan. Setara kas adalah investasi jangka pendek dan sangat likuid yang dimiliki untuk memenuhi komitmen kas jangka pendek, bukan untuk tujuan investasi atau lainnya. Investasi umumnya diklasifikasikan sebagai setara kas hanya jika akan segera jatuh tempo dalam waktu tiga bulan atau kurang sejak tanggal perolehan. Cerukan bank pada umumnya termasuk aktivitas pendanaan sejenis dengan pinjaman. Namun, jika cerukan bank dapat ditarik sewaktu-waktu dan merupakan bagian yang tak terpisah dari pengelolaan kas entitas, maka cerukan tersebut termasuk komponen kas dan setara kas.</t>
  </si>
  <si>
    <t>Untuk tujuan penyajian arus kas, kas dan setara kas terdiri atas kas, bank, dan semua investasi yang jatuh tempo dalam waktu tiga bulan atau kurang dari tanggal perolehannya dan yang tidak dijaminkan serta dibatasi penggunanya.</t>
  </si>
  <si>
    <t>20 Tahun</t>
  </si>
  <si>
    <t>10 Tahun</t>
  </si>
  <si>
    <t>Pencatatan Utang / Kewajiban</t>
  </si>
  <si>
    <t>Kewajiban jangka pendek dicatat sebesar kas atau setara kas yang diterima atau sebesar nilai wajar dari aset non kas yang diterima sebagai penukar dari kewajiban pada saat terjadinya. Kewajiban jangka panjang diakui dalam neraca jika kemungkinan pengeluaran sumber daya  yang mengandung manfaat ekonomi akan dilakukan untuk menyelesaikan kewajiban yang jatuh tempo lebih dari satu tahun dan jumlah yang harus diselesaikan dapat diukur dengan andal. Kewajiban bunga atas kewajiban atas kewajiban jangka panjang yang timbul selama masa tenggang yang tidak akan jatuh tempo dalam waktu satu tahun mendatang dicatat dalam perkiraan "Kewajiban Bunga Masa Tenggang". Kewajiban jangka panjang dicatat sebesar kas atau setara kas yang diterima atau sebesar nilai wajar dari aset non kas yang diterima sebagai penukar dari kewajiban pada saat terjadinya. Kewajiban jangka panjang dicatat berdasarkan realisasi penarikan dana ditambah dengan bunga masa tenggang yang akan jatuh tempo dalam waktu satu tahun mendatang.</t>
  </si>
  <si>
    <t>Kas Bendahara Penerimaan</t>
  </si>
  <si>
    <t>Kas Bendahara Pengeluaran</t>
  </si>
  <si>
    <t/>
  </si>
  <si>
    <t>Bank Panin Dubai Syariah - 7009001988</t>
  </si>
  <si>
    <t>Bank Panin Dubai Syariah - Tabungan</t>
  </si>
  <si>
    <t>Bank Mandiri</t>
  </si>
  <si>
    <t>Piutang Usaha Parkir Tepi Jalan Umum</t>
  </si>
  <si>
    <t>Piutang Usaha Parkir Komersial</t>
  </si>
  <si>
    <t>Piutang Usaha Parkir Langgana Bulanan (Plb)</t>
  </si>
  <si>
    <t>Piutang Parkir Tekhnologi / Online</t>
  </si>
  <si>
    <t>Cadangan Kerugian Piutang</t>
  </si>
  <si>
    <t>Piutang Direksi</t>
  </si>
  <si>
    <t>Piutang Badan Pengawas</t>
  </si>
  <si>
    <t>Persediaan Karcis Roda 4 (R4)</t>
  </si>
  <si>
    <t>Persediaan Karcis Roda 2 (R2)</t>
  </si>
  <si>
    <t>Uang Muka Pph Badan</t>
  </si>
  <si>
    <t>Tanah</t>
  </si>
  <si>
    <t>Bangunan Kantor</t>
  </si>
  <si>
    <t>Kendaraan</t>
  </si>
  <si>
    <t>Rambu Rambu</t>
  </si>
  <si>
    <t>Akumulasi Penyusutan Bangunan Kantor</t>
  </si>
  <si>
    <t>Akumulasi Penyusutan Kendaraan</t>
  </si>
  <si>
    <t>Akumulasi Penyusutan Rambu Rambu</t>
  </si>
  <si>
    <t>Akumulasi Penyusutan Inventaris Kantor</t>
  </si>
  <si>
    <t>Goodwill</t>
  </si>
  <si>
    <t>Pedoman Akuntansi</t>
  </si>
  <si>
    <t>Renstra</t>
  </si>
  <si>
    <t>Sistem Informasi Parkir</t>
  </si>
  <si>
    <t>Sistem Informasi Pegawai</t>
  </si>
  <si>
    <t>Pembuatan Sistem Kwitansi</t>
  </si>
  <si>
    <t>Akumulasi Amortisasi Goodwill</t>
  </si>
  <si>
    <t>Cadangan Dana Pensiun (Dplk) Pegawai</t>
  </si>
  <si>
    <t>Cadangan Dana Pensiun (Dplk) Direksi</t>
  </si>
  <si>
    <t>Liablitas</t>
  </si>
  <si>
    <t>Deposit Kolektor</t>
  </si>
  <si>
    <t>Hutang Acc</t>
  </si>
  <si>
    <t>Hutang Deviden</t>
  </si>
  <si>
    <t>Hutang Pajak (Pph Badan)</t>
  </si>
  <si>
    <t>Ekuitas</t>
  </si>
  <si>
    <t>Modal Saham</t>
  </si>
  <si>
    <t>Aset Pemkot Dipisahkan</t>
  </si>
  <si>
    <t>Laba Ditahan</t>
  </si>
  <si>
    <t>Laba Ditahan - Dana Csr</t>
  </si>
  <si>
    <t>Laba Ditahan - Dana Sosial</t>
  </si>
  <si>
    <t>Laba Ditahan - Dana Pensiun Dan Sokongan</t>
  </si>
  <si>
    <t>Laba Ditahan - Cadangan</t>
  </si>
  <si>
    <t>Laba Tahun Berjalan</t>
  </si>
  <si>
    <t>Laba-Laba Tahun Lalu</t>
  </si>
  <si>
    <t>Pendapatan Parkir Tepi Jalan Umum (Tju)</t>
  </si>
  <si>
    <t>Pendapatan Parkir Insidentil</t>
  </si>
  <si>
    <t>Pendapatan Parkir Komersil</t>
  </si>
  <si>
    <t>Pendapatan Parkir Langganan Bulanan</t>
  </si>
  <si>
    <t>Pendapatan Parkir Tekhnologi / Online</t>
  </si>
  <si>
    <t>Potongan / Pengurang Pendapatan - Tju</t>
  </si>
  <si>
    <t>Potongan / Pengurang Pendapatan - Plb</t>
  </si>
  <si>
    <t>Biaya Operasional Pegawai</t>
  </si>
  <si>
    <t>Biaya Tim Penegak Perda</t>
  </si>
  <si>
    <t>Biaya Pajak Parkir Plb</t>
  </si>
  <si>
    <t>Biaya Bahan Bakar Kendaraan Operasional</t>
  </si>
  <si>
    <t>Biaya Maintenance Kendaraan Operasional</t>
  </si>
  <si>
    <t>Biaya Sharing Penetapan Baru Plb</t>
  </si>
  <si>
    <t>Biaya Operasional Jukir</t>
  </si>
  <si>
    <t>Biaya Perbaikan Lahan Parkir</t>
  </si>
  <si>
    <t>Upah Pungut Kolektor Tju</t>
  </si>
  <si>
    <t>Upah Pungut Komersial</t>
  </si>
  <si>
    <t>Upah Pungut Plb</t>
  </si>
  <si>
    <t>Biaya Honor Badan Pengawas Dan Staf Bp</t>
  </si>
  <si>
    <t>Biaya Tunjangan Bbm Badan Pengawas</t>
  </si>
  <si>
    <t>Biaya Tunjangan Monitoring, Evaluasi Dan Pelaporan</t>
  </si>
  <si>
    <t>Biaya Gaji Dan Tunjangan Direksi</t>
  </si>
  <si>
    <t>Biaya Gaji Dan Tunjangan Pegawai Organik</t>
  </si>
  <si>
    <t>Biaya Upah Tenaga Kontrak</t>
  </si>
  <si>
    <t>Biaya Upah Tenaga Honor</t>
  </si>
  <si>
    <t>Biaya Tunjangan Telekomunikasi Direksi Dan Kabag</t>
  </si>
  <si>
    <t>Biaya Tunjangan Koordinasi Direksi</t>
  </si>
  <si>
    <t>Biaya Honor Konsultan Hukum Dan Keuangan</t>
  </si>
  <si>
    <t>Biaya Dana Refresentasi Direksi</t>
  </si>
  <si>
    <t>Biaya Koordinasi Pembina Perusda</t>
  </si>
  <si>
    <t>Biaya Sosialisasi</t>
  </si>
  <si>
    <t>Biaya Media Cetak Dan Elektronik</t>
  </si>
  <si>
    <t>Biaya Alat Tulis Kantor (Atk)</t>
  </si>
  <si>
    <t>Biaya Pemeliharaan Inventaris Kantor</t>
  </si>
  <si>
    <t>Biaya Telepon Kantor</t>
  </si>
  <si>
    <t>Biaya Listrik Dan Energi Kantor</t>
  </si>
  <si>
    <t>Biaya Sewa Foto Copy Dan Perjilidan</t>
  </si>
  <si>
    <t>Biaya Tunjangan Makan Dan Minum Direksi</t>
  </si>
  <si>
    <t>Biaya Peralatan Dan Perlengkapan Kantor</t>
  </si>
  <si>
    <t>Biaya Asuransi Direksi, Pegawai Dan Jukir</t>
  </si>
  <si>
    <t>Biaya Administrasi Bank</t>
  </si>
  <si>
    <t>Pendapatan Lain Lain</t>
  </si>
  <si>
    <t>Biaya Pajak Jasa Giro</t>
  </si>
  <si>
    <t>Kas</t>
  </si>
  <si>
    <t>Bank BRI</t>
  </si>
  <si>
    <t>Bank BTN</t>
  </si>
  <si>
    <t>Bank BJB</t>
  </si>
  <si>
    <t>Bank BNI</t>
  </si>
  <si>
    <t>Bank BPD SulSelBar 130003123456789-2</t>
  </si>
  <si>
    <t>Bank BPD SulSelBar 1300030000329814</t>
  </si>
  <si>
    <t>Bank Mandiri TasPen</t>
  </si>
  <si>
    <t>Bank BPD SulSelBar</t>
  </si>
  <si>
    <t>TOTAL</t>
  </si>
  <si>
    <t>Bank BJB Rek. 0090891553001</t>
  </si>
  <si>
    <t>Bank Panin Dubai Syariah Rek. 7006000348</t>
  </si>
  <si>
    <t>Bank Panin Dubai Syariah Rek. 7009001988</t>
  </si>
  <si>
    <t>Bank BTN Rek. 00000004-01-30-001350-1</t>
  </si>
  <si>
    <t>Jumlah Piutang Usaha</t>
  </si>
  <si>
    <t>Piutang Usaha Parkir Langgana Bulanan (PLB)</t>
  </si>
  <si>
    <t>Piutang Usaha Parkir Tepi Jalan Umum (TJU)</t>
  </si>
  <si>
    <t>Total Kas dan Setara Kas</t>
  </si>
  <si>
    <t>Piutang</t>
  </si>
  <si>
    <t>Goodwiil</t>
  </si>
  <si>
    <t>Akumulasi Amortisasi:</t>
  </si>
  <si>
    <t xml:space="preserve"> Amortisasi Goodwill</t>
  </si>
  <si>
    <t>Pendapatan &amp; Beban Lain-lain</t>
  </si>
  <si>
    <t>Beban Lain-Lain</t>
  </si>
  <si>
    <t>ISO</t>
  </si>
  <si>
    <t>Pembuatan SOP</t>
  </si>
  <si>
    <t>Aset Tetap Lainnya ( Beban Ditangguhkan)</t>
  </si>
  <si>
    <t>Pembayaran Dimuka (Asuransi Dana pensiun)</t>
  </si>
  <si>
    <t>Uang Muka Setoran Kolektor</t>
  </si>
  <si>
    <t>Pembayaran Dimuka - Asuransi Dana pensiun</t>
  </si>
  <si>
    <t>Jumlah Pembayaran Dimuka - Asuransi Dana Pensiun</t>
  </si>
  <si>
    <t>Deposit Kolektor ( Kelebihan Setoran Kolektor)</t>
  </si>
  <si>
    <t>Jumlah Hutang Lancar</t>
  </si>
  <si>
    <t>Hutang Lainnya</t>
  </si>
  <si>
    <t>Hutang Astra Finance</t>
  </si>
  <si>
    <t>Jumlah Hutang Lainnya</t>
  </si>
  <si>
    <t xml:space="preserve">Kenapa minus di tahun 2021? </t>
  </si>
  <si>
    <t>Perpajakan</t>
  </si>
  <si>
    <t>Pajak Penghasilan Psl. 25</t>
  </si>
  <si>
    <t>Jumlah Hutang Deviden</t>
  </si>
  <si>
    <t>???</t>
  </si>
  <si>
    <t>Aset PEMKOT yang Dipisahkan</t>
  </si>
  <si>
    <t>Jumlah Aset PEMKOT yang Dipisahkan</t>
  </si>
  <si>
    <t>Laba (rugi) tahun-tahun lalu</t>
  </si>
  <si>
    <t>Laba Tahun Berjalan Sebelum Pajak</t>
  </si>
  <si>
    <t>Saldo Laba Rugi</t>
  </si>
  <si>
    <t>DIHIDE</t>
  </si>
  <si>
    <t>Laba (rugi) Tahun  Berjalan</t>
  </si>
  <si>
    <t>Pendapatan Parkir Tepi Jalan Umum (TJU)</t>
  </si>
  <si>
    <t>Pendapatan Parkir Tekhnologi Online</t>
  </si>
  <si>
    <t>Pendapatan Parkir Insidentil Online</t>
  </si>
  <si>
    <t>Jumlah Pendapatan Usaha</t>
  </si>
  <si>
    <t>Pendapatan Usaha</t>
  </si>
  <si>
    <t>Jumlah Potongan/Pengurangan Pendapatan</t>
  </si>
  <si>
    <t>Beban Adm Dan Umum</t>
  </si>
  <si>
    <t>Biaya ID Card Jukir</t>
  </si>
  <si>
    <t>Jumlah Biaya Operasi</t>
  </si>
  <si>
    <t>Beban Administrasi dan Umum</t>
  </si>
  <si>
    <t>Biaya Insentif Direksi dan Karyawan</t>
  </si>
  <si>
    <t>Biaya Tunjangan Hari Raya (THR)</t>
  </si>
  <si>
    <t>Biaya Lembur Direksi dan Pegawai</t>
  </si>
  <si>
    <t>Biaya Honor Tim Penyusun Rnperda Perumda</t>
  </si>
  <si>
    <t>Biaya Pakaian Dinas dan Uapaca Resmi</t>
  </si>
  <si>
    <t>Biaya Perjalanan Dinas</t>
  </si>
  <si>
    <t>Biaya Pakaian Olahraga</t>
  </si>
  <si>
    <t>Biaya Reward Pegawai</t>
  </si>
  <si>
    <t>Biaya Rakor Perusda</t>
  </si>
  <si>
    <t>Biaya Pemeliharaan Bangunan Kantor</t>
  </si>
  <si>
    <t>Biaya Dharma wanita da Korpri</t>
  </si>
  <si>
    <t>Biaya Pembinaan Keagamaan dan Olahraga</t>
  </si>
  <si>
    <t>Biaya Perayaan Daerah dan Nasional</t>
  </si>
  <si>
    <t>Biaya Insentive Bag. Keu, Pembuatan RKA Pokok</t>
  </si>
  <si>
    <t>Biaya Jasa Audit</t>
  </si>
  <si>
    <t>Biaya Pajak PPH Badan</t>
  </si>
  <si>
    <t>Biaya Denda Pajak</t>
  </si>
  <si>
    <t>Biaya Benda-benda Pos/materai</t>
  </si>
  <si>
    <t>Biaya Pemeliharaan SIM KEU</t>
  </si>
  <si>
    <t>Biaya Surat-surat Kendaraan</t>
  </si>
  <si>
    <t>Biaya Penyusutan Bangunan</t>
  </si>
  <si>
    <t>Biaya Penyusutan Kendaraan</t>
  </si>
  <si>
    <t>Biaya Penyusutan Rambu</t>
  </si>
  <si>
    <t>Biaya Penyusutan Inventaris</t>
  </si>
  <si>
    <t>Biaya Amortisasi Goodwill</t>
  </si>
  <si>
    <t>Biaya Amortisasi Beban Ditangguhkan</t>
  </si>
  <si>
    <t>Jumlah Administrasi dan Umum</t>
  </si>
  <si>
    <t>Pendapatan (Beban) Lain-lain</t>
  </si>
  <si>
    <t>Total  Beban dan Pendapatan lain-lain</t>
  </si>
  <si>
    <t xml:space="preserve">Piutang Usaha </t>
  </si>
  <si>
    <t>Uang Muka Biaya</t>
  </si>
  <si>
    <t>Persediaan Karcis</t>
  </si>
  <si>
    <t>Uang Muka</t>
  </si>
  <si>
    <t>Uang Muka Parkir Teknologi</t>
  </si>
  <si>
    <t>Jumlah Uang Muka</t>
  </si>
  <si>
    <t>Uang Muka Pajak</t>
  </si>
  <si>
    <t>Beban Ditangguhkan</t>
  </si>
  <si>
    <t>Aset Tidak Lancar</t>
  </si>
  <si>
    <t>Pembayaran Dimuka - Asuransi Dana Pensiun</t>
  </si>
  <si>
    <t>Liabilitas Jangka Pendek</t>
  </si>
  <si>
    <t>Aset Pemkot yang Dipisahkan</t>
  </si>
  <si>
    <t>Saldo Laba :</t>
  </si>
  <si>
    <t>Pendapatan Jasa Parkir</t>
  </si>
  <si>
    <t>Force Majour - Parkir TJU</t>
  </si>
  <si>
    <t>Kwitansi Batal - Parkir PLB</t>
  </si>
  <si>
    <t>Jumlah Retur / Pengurangan Pendapatan</t>
  </si>
  <si>
    <t>Retur / Pengurangan Pendapatan</t>
  </si>
  <si>
    <t>Laba (rugi) Kotor</t>
  </si>
  <si>
    <t>Beban Operasi</t>
  </si>
  <si>
    <t>Biaya Asuransi Juru Parkir</t>
  </si>
  <si>
    <t>NERACA SISTEM</t>
  </si>
  <si>
    <t>LAPORAN KEUANGAN SISTEM</t>
  </si>
  <si>
    <t>SELISIH SISTEM &amp; KONSULTAN</t>
  </si>
  <si>
    <t>Parkir Khusus Badan Usaha</t>
  </si>
  <si>
    <t>Uang Muka Biaya Parkir Teknologi</t>
  </si>
  <si>
    <t>Biaya Pembuatan SIM KEU</t>
  </si>
  <si>
    <t>Biaya Pengembangan SIM KEU</t>
  </si>
  <si>
    <t>Aplikasi GO Parkir APP Mobile</t>
  </si>
  <si>
    <t>Penagihan tgl 31 des Nyebrang ke tahun depannya</t>
  </si>
  <si>
    <t>Seharusnya tidak ada target</t>
  </si>
  <si>
    <t>Dari 2006</t>
  </si>
  <si>
    <t>Piutang PT.KTI</t>
  </si>
  <si>
    <t>Hutang Jangka Panjang</t>
  </si>
  <si>
    <t>Hutang shering TPE - PT. KTI</t>
  </si>
  <si>
    <t>Pendapatan Parkir Khusus Badan Usaha</t>
  </si>
  <si>
    <t>Biaya Cetakan</t>
  </si>
  <si>
    <t>Biaya Paket Sembako karyawan dan jukir</t>
  </si>
  <si>
    <t>Biaya Tunjangan Hari Raya</t>
  </si>
  <si>
    <t>Biaya Insentif pembuatan RKAP</t>
  </si>
  <si>
    <t>Biaya Deviden Tahun Sebelumnya</t>
  </si>
  <si>
    <t>Biaya Penyusutan Bangunan Kantor</t>
  </si>
  <si>
    <t>Beban Impairment Aset tetap/aset tdk berwujud</t>
  </si>
  <si>
    <t>Aset Pemkot yang dipisahkan</t>
  </si>
  <si>
    <t>Laba Ditahan :</t>
  </si>
  <si>
    <t>Dana CSR</t>
  </si>
  <si>
    <t>Dana Sosial</t>
  </si>
  <si>
    <t>Dana Pensiun dan Sokongan</t>
  </si>
  <si>
    <t>Cadangan</t>
  </si>
  <si>
    <t>Laba Tahun Berjalan :</t>
  </si>
  <si>
    <t>Deviden</t>
  </si>
  <si>
    <t>Jaspro Direksi</t>
  </si>
  <si>
    <t>Jaspro Karyawan</t>
  </si>
  <si>
    <t>Dana Sosial dan pendidikan</t>
  </si>
  <si>
    <t>Dana Cadangan</t>
  </si>
  <si>
    <t>Sistem Informasi Keuangan</t>
  </si>
  <si>
    <t>Pedoman Penyusunan RKAP</t>
  </si>
  <si>
    <t>Map Perking</t>
  </si>
  <si>
    <t>Penyusunan Regulasi Perda</t>
  </si>
  <si>
    <t>Desaign Gambar Parkiran Taman Gajah</t>
  </si>
  <si>
    <t>Pembuatan Corporate Plan</t>
  </si>
  <si>
    <t>Sistem Informasi Jukir dan Titik Parkir</t>
  </si>
  <si>
    <t>Penyusunan Rancangan Perda</t>
  </si>
  <si>
    <t>Penyusunan Peraturan Perusahaan (SOP)</t>
  </si>
  <si>
    <t>Sistem Informasi Keuangan - 2021</t>
  </si>
  <si>
    <t>2021</t>
  </si>
  <si>
    <t>Biaya Sharing Parkir Elektronik</t>
  </si>
  <si>
    <t>Biaya Upah Pungut Kolektor</t>
  </si>
  <si>
    <t>Biaya Surat Kendaraan</t>
  </si>
  <si>
    <t>Biaya CSR</t>
  </si>
  <si>
    <t>Upah Pungut Insedentil</t>
  </si>
  <si>
    <t>Biaya Sharing/ Uji Petik</t>
  </si>
  <si>
    <t>PD PARKIR MAKASSAR RAYA</t>
  </si>
  <si>
    <t>tdk ada</t>
  </si>
  <si>
    <t>menurut register aset</t>
  </si>
  <si>
    <t>menurut bagian</t>
  </si>
  <si>
    <t>GL</t>
  </si>
  <si>
    <t>Perusahaan Daerah PARKIR MAKASSAR RAYA, selanjutnya "PD PARKIR MAKASSAR RAYA" didirikan oleh Pemerintah Kotamadya daerah Tigkat II Makassar berdasarkan Peraturan Daerah No. 5 Tahun 1999. Dalam kegiatan usahanya Perusahaan Daerah ini bergerak dalam lapangan pelayanan umum bidang Perparkiran. Tujuan Pemerintah Kotamadya Daerah Tingkat II Makassar mendirikan PD. Parkir Makassar Raya adalah mewujudkan dan meningkatkan Pendapatan Asli Daerah. Perusahaan ini berkedudukan di Kota Makassar dan dapat membuka kantor pembantu berdasarkan kebutuhan.</t>
  </si>
  <si>
    <t>Dalam menjalankan aktifitas usahanya, perusahaan dilengkapi dengan legalitas dokumen usaha sebagai berikut:</t>
  </si>
  <si>
    <t xml:space="preserve">1. </t>
  </si>
  <si>
    <t>Surat Izin Usaha Perdagangan Kecil (SIUP) kecil No. 503/0653/SIUPK-P/04/KPAP</t>
  </si>
  <si>
    <t xml:space="preserve">2. </t>
  </si>
  <si>
    <t>Surat Izin Gangguan No. 503/0063/IP-G/KPAP</t>
  </si>
  <si>
    <t xml:space="preserve">3. </t>
  </si>
  <si>
    <t>Tanda Daftar Perusahaan No. 202356387515</t>
  </si>
  <si>
    <t>Nomor Pokok Wajib Pajak (NPWP-Bendahara pengelUARAN): 00.315.161.0.801.000</t>
  </si>
  <si>
    <t>Kegiatan Perusahaan sesuai dengan pasal 5 Peraturan Daerah No. 5 Tahun 1999 adalah sebagai berikut :</t>
  </si>
  <si>
    <t>Mewujudkan dan meningkatkan pelayanan umum kepada masyarakat dibidang sarana parkiran.</t>
  </si>
  <si>
    <t>Meningkatkan pendapatan daerah.</t>
  </si>
  <si>
    <t>Susunan Direksi dan badan Pengawas PD. Parkir Makassar Raya sebagai berikut :</t>
  </si>
  <si>
    <t>Efektif 1 februari 2020 pada saat proses audit atas laporan keuangan dilakukan, struktur pengurus PD. Parkir Makassar Raya mengalami perubahan SK Walikota Makassar No. 825/800/Tahun 2020 Tanggal 30 Januari 2020 tentang Pengangkatan Direksi Perusahaan Daerah Parkir Makassar Raya Kota Makassar periode 2020 - 2025 sehingga susunan Badan Pengawas dan direksi PD. Parkir Makassar Raya adalah sebagai berikut :</t>
  </si>
  <si>
    <t xml:space="preserve">Badan Pengawas </t>
  </si>
  <si>
    <t>Anggota</t>
  </si>
  <si>
    <t>H. Nur Kamarul Zaman, M.Si</t>
  </si>
  <si>
    <t>H. Andi Apriady, SH, MH</t>
  </si>
  <si>
    <t>Dewan Direksi</t>
  </si>
  <si>
    <t>Andi Fadly Ferdiansyah, SE</t>
  </si>
  <si>
    <t>Nikolaus Beni, A.Md.Gz, S.Sos, M.I.Kom</t>
  </si>
  <si>
    <t>Mata uang pelaporan yang digunakan untuk menyusun laporan keuangan adalah Rupiah, dan laporan disusun berdasarkan nilai histori, kecuali beberapa akun tertentu disusun berdasarkan pengukuran lain sebagaimana diuraikan dalam kebijakan masing-masing akun.</t>
  </si>
  <si>
    <t xml:space="preserve">Dasar Penyusunan Laporan keuangan, kecuali laporan arus kas adalah dasar akrual. Penyusunan laporan arus kas disusun berdasarkan metode tidak langsung. </t>
  </si>
  <si>
    <t>Aset tetap diakui sebesar harga perolehannya setelah dikurangi dengan akumulasi penyusutan. Semua aset tetap, kecuali hak atas tanah, disusutkan dengan menggunakan metode saldo garis lurus.</t>
  </si>
  <si>
    <t xml:space="preserve">Jenis Aset </t>
  </si>
  <si>
    <t>Masa Manfaat (tahun)</t>
  </si>
  <si>
    <t>Tidak disusutkan</t>
  </si>
  <si>
    <t>Bangunan</t>
  </si>
  <si>
    <t>5 Tahun</t>
  </si>
  <si>
    <t xml:space="preserve">f. </t>
  </si>
  <si>
    <t>Aset Tidak Berwujud</t>
  </si>
  <si>
    <t>Jenis Aset</t>
  </si>
  <si>
    <t>Good Will</t>
  </si>
  <si>
    <t>Sitem Informasi Parkir</t>
  </si>
  <si>
    <t>Transaksi Dengan Pihak-Pihak Yang Mempunyai Hubungan Istimewa</t>
  </si>
  <si>
    <t>Perusahaan melakukan transaksi dengan pihak-pihak berelasi sebagaimana didefinisikan dalam BAB 28 SAK-ETAP "Pengungkapan pihak-pihak yang mempunyai hubungan istimewa"</t>
  </si>
  <si>
    <t>Pengakuan Pendapatandan Beban</t>
  </si>
  <si>
    <t>Pendapatan diakui ketika peningkatan manfaat ekonomi dimasa yang akan datang berasal dari peningkatan aset yanf dapat diukur secara pasti dan beban diakui saat terjadinya.</t>
  </si>
  <si>
    <t>Secara akuntansi Laporan Potensi PLB mereferensikan pengakuan pendapatan. Sedangkan realisasi PLB mereferensikan penerimaan kas atas PLB.</t>
  </si>
  <si>
    <t xml:space="preserve">j. </t>
  </si>
  <si>
    <t>Penjabaran Mata Uang asing</t>
  </si>
  <si>
    <t>Perusahaan melakukan pencatatan transaksi berjalan yang menggunakan mata uang asing dicatat dengan menggunakan kurs pada saat terjadinya. Pada akhir tahun buku, saldo aset dan kewajiban moneter dalam mata uang asing dijabarkan kedalam mata uang rupiah dengan menggunakan kurs pada tanggal tersebut. Kerugian atau Keuntungan penjabaran tersebut dicatat dalam laporan laba rugi tahun berjalan.</t>
  </si>
  <si>
    <t>Pajak penghasilan pada laporan laba rugi ditentukan berdasarkan laba kena pajak dalam tahun yang bersangkutan setelah diadakan penyesuaian antara prinsip akuntansi yang berlaku umum dengan peraturan dan undang-undang perpajakan yang berlaku.</t>
  </si>
  <si>
    <t>Sesuai dengan Bab 24 SAK-ETAP mengenai "Pajak Penghasilan" yaitu entitas harus mengakui kewajiban atas seluruh pajak penghasilan periode berjalan dan periode sebelumnya yang belum dibayar. Jika jumlah yang telah dibayar untuk periode berjalan dan periode sebelumnya melebihi jumlah yang terutang untuk periode tersebut, entitas harus mengakui kelebihan tersebut sebagai aset. Entitas harus mengungkapkan secara terpisah komponen-komponen utama beban pajak penghasilan.</t>
  </si>
  <si>
    <t>Perusahaan hanya mempunyai NPWP Bendaharanan pengeluaran yang umumnya digunakan untuk melaporkan potongan untuk pajak yang dilakukan oleh bendaharawan pengeluaran. Perusahaan sedang dalam proses pegurusan NPWP Badan Usaha.</t>
  </si>
  <si>
    <t>Imbalan Kerja</t>
  </si>
  <si>
    <t>Laba (Rugi) Sebelum Pajak</t>
  </si>
  <si>
    <t>Beban Penyusutan</t>
  </si>
  <si>
    <t>Kenaikan/Penurunan</t>
  </si>
  <si>
    <t>Pembayaran Dimuka</t>
  </si>
  <si>
    <t>Hutan Deviden</t>
  </si>
  <si>
    <t>Hutang Jasa Produksi</t>
  </si>
  <si>
    <t>Kas Bersih dari Aktivitas Operasi</t>
  </si>
  <si>
    <t>Arus Kas Untuk Aktivitas Investasi</t>
  </si>
  <si>
    <t>Aset Lain-lain</t>
  </si>
  <si>
    <t>Kas Bersih untuk Aktivitas Investasi</t>
  </si>
  <si>
    <t>Arus Kas dari Aktivitas Pendanaan</t>
  </si>
  <si>
    <t>Cadangan Dana Pensiun</t>
  </si>
  <si>
    <t>Dana Pensiun / Sokongan dan Cadangan</t>
  </si>
  <si>
    <t>Dana Sosial dan Pendidikan</t>
  </si>
  <si>
    <t>Kas Bersih dari Aktivitas Pendaan</t>
  </si>
  <si>
    <t>Kenaikan/Penurunan kas dan Setara Kas</t>
  </si>
  <si>
    <t>Kas dan Setara Kas Awal Tahun</t>
  </si>
  <si>
    <t>Kas dan Setara Kas Akhir Tahun</t>
  </si>
  <si>
    <t>Piutang Direksi dan Karyawan</t>
  </si>
  <si>
    <t>Hutang Lancar Lainnya</t>
  </si>
  <si>
    <t>Koreksi Saldo Laba</t>
  </si>
  <si>
    <t>Selisih</t>
  </si>
  <si>
    <t xml:space="preserve">NERACA  </t>
  </si>
  <si>
    <t xml:space="preserve">LAPORAN KEUANGAN </t>
  </si>
  <si>
    <t>tdk basis cash</t>
  </si>
  <si>
    <t>Retur TJU</t>
  </si>
  <si>
    <t>Piutang TJU</t>
  </si>
  <si>
    <t>Adjusment</t>
  </si>
  <si>
    <t>Pendapatan Insidentil Online</t>
  </si>
  <si>
    <t>Piutang PLB(d) pendapatan(k)</t>
  </si>
  <si>
    <t>Sistem Informasi Keuangan-2021</t>
  </si>
  <si>
    <t>Jurnal</t>
  </si>
  <si>
    <t>Potongan/ Pengurang PendapatanTJU</t>
  </si>
  <si>
    <t>Piutang PLB</t>
  </si>
  <si>
    <t>Pendapatan PLB</t>
  </si>
  <si>
    <t>Retur</t>
  </si>
  <si>
    <t>Potongan/ Pengurang Pendapatan PLB</t>
  </si>
  <si>
    <t>Beban Pengahapusan Piutang</t>
  </si>
  <si>
    <t>piutang</t>
  </si>
  <si>
    <t>pendapatan</t>
  </si>
  <si>
    <t>by</t>
  </si>
  <si>
    <t>Piutang Komersial</t>
  </si>
  <si>
    <t>Amortisasi beban ditangguhkan</t>
  </si>
  <si>
    <t>Biaya Lain-lain pembuatan dokumen</t>
  </si>
  <si>
    <t>Akm. Amr ISO</t>
  </si>
  <si>
    <t>Pajak Kini</t>
  </si>
  <si>
    <t>L/R Setelah Pajak</t>
  </si>
  <si>
    <t>CONTROL BALANCE</t>
  </si>
  <si>
    <t>LAPORAN LABA RUGI FISKAL</t>
  </si>
  <si>
    <t>Periode 01 Januari 2021 s.d 31 Desember 2021</t>
  </si>
  <si>
    <t xml:space="preserve">LAPORAN KOMERSIAL </t>
  </si>
  <si>
    <t>KOREKSI FISKAL</t>
  </si>
  <si>
    <t>LAPORAN       FISKAL</t>
  </si>
  <si>
    <t>Positif</t>
  </si>
  <si>
    <t>Negatif</t>
  </si>
  <si>
    <t>PENDPATAN (BEBAN) NON OPERASIONAL</t>
  </si>
  <si>
    <t>JUMLAH PENDPATAN (BEBAN) NON OPERASIONAL</t>
  </si>
  <si>
    <t>Laba (rugi) Sebelum Pajak</t>
  </si>
  <si>
    <t xml:space="preserve">Perhitungan Pajak :   </t>
  </si>
  <si>
    <t>22% x Laba Sebelum Pajak</t>
  </si>
  <si>
    <t>PPh Terhutang Sebelum Kredit Pajak</t>
  </si>
  <si>
    <t xml:space="preserve">- </t>
  </si>
  <si>
    <t xml:space="preserve">Kredit Pajak PPh Pasal 25 </t>
  </si>
  <si>
    <t xml:space="preserve">PPh Terhutang </t>
  </si>
  <si>
    <t>ADJ;</t>
  </si>
  <si>
    <t xml:space="preserve">            Uang Muka PPh 25</t>
  </si>
  <si>
    <t xml:space="preserve">             Utang PPh 29</t>
  </si>
  <si>
    <t>Pengadaan dan pemasangan data logger dan kelengkapan.</t>
  </si>
  <si>
    <t>Pengadaan dan pemasangan Distrik meter zone.</t>
  </si>
  <si>
    <t>PT. Visual Indonesia</t>
  </si>
  <si>
    <t>Pengadaan dan pemasangan Videowall untuk monitoring room PDAM Kota Makassar.</t>
  </si>
  <si>
    <t>CV. Viandha Jasa Tama</t>
  </si>
  <si>
    <t>Pemasangan saluran air baku lokasi Jl. Abdullah Dg. Sirua.</t>
  </si>
  <si>
    <t>Pengadaan Jack Hammer dan Compressor Portable.</t>
  </si>
  <si>
    <t>PT. Pasti Makmur Kencana</t>
  </si>
  <si>
    <t>Pengadaan dan pemasangan Distrik meter zone diameter 500mm Taman SPBU.</t>
  </si>
  <si>
    <t>CV. Tiqa Cemerlang</t>
  </si>
  <si>
    <t>Pengadaan dan pemasangan Jar pipa  distribusi Perum. Griya Anindia Jl. Gontang, kawasan pergudangan</t>
  </si>
  <si>
    <t>CV. Arya Pratama Konstruksindo</t>
  </si>
  <si>
    <t>Pengadaan dan pemasangan Jar pipa  distribusi Jl. Latimojong belakang SD, Jl. Bonto Duri, Jl. AMD Borong Jambu</t>
  </si>
  <si>
    <t>CV. Ruhama</t>
  </si>
  <si>
    <t>Pengadaan dan pemasangan Jar pipa  distribusi Kavling Jl. Gunung Malabar GMTD.</t>
  </si>
  <si>
    <t>CV. Akram Adi Utama</t>
  </si>
  <si>
    <t xml:space="preserve">Pemasangan Jaringan pipa  distribusi Jl. Dg. Ngepe </t>
  </si>
  <si>
    <t>CV. Rilya Abadi</t>
  </si>
  <si>
    <t>Pengadaan dan pemasangan Jar pipa distribusi Perum Pampang, Jl. Inspeksi Kanal Pampang. Jl. Perintis</t>
  </si>
  <si>
    <t>CV. Amika Joint Konstruksi</t>
  </si>
  <si>
    <t>Pemasangan Jar pipa Inlet, Outlet Boosster Pump Gatot  Subroto  Jl. Gatot Subroto.</t>
  </si>
  <si>
    <t>CV. Putra Saorajae</t>
  </si>
  <si>
    <t>Pengadaan dan pemasangan Jar. Pipa distribusi Jl. Tamangapa Raya, Jl. Aroepala, Universitas Bosowa</t>
  </si>
  <si>
    <t>CV. Tirsa Dwi Guna</t>
  </si>
  <si>
    <t>Pemasangan jaringan pipa Kompleks Perumahan Pemda Tk II Tahap I.</t>
  </si>
  <si>
    <t>Akm. Amortisasi Beban Ditangguhkan</t>
  </si>
  <si>
    <t>Biaya Honor Tim Penyusun Ranperda Perumda</t>
  </si>
  <si>
    <t>Biaya Benda-Benda Pos Dan Materai</t>
  </si>
  <si>
    <t>Biaya Pembinaan Keagamaan Dan Olahraga</t>
  </si>
  <si>
    <t>Biaya Pajak Pph Badan</t>
  </si>
  <si>
    <t>Biaya Insentif Pembuatan Rkap</t>
  </si>
  <si>
    <t>Beban Penyusutan Rambu-Rambu</t>
  </si>
  <si>
    <t>Beban Penyusutan Inventaris Kantor</t>
  </si>
  <si>
    <t>Beban Amortisasi Goodwiil</t>
  </si>
  <si>
    <t>Amortisasi Beban Ditangguhkan</t>
  </si>
  <si>
    <t>Beban Impairment Aset Tetap/Aset Tdk Berwujud</t>
  </si>
  <si>
    <t>AJE : Menyesuaikan nilai rincian dari keuangan.</t>
  </si>
  <si>
    <t>AJE : Menyesuaikan nilai rincian dari perbagian.</t>
  </si>
  <si>
    <t>AJE : Menyesuaiakan nilai rincian dari perbagian.</t>
  </si>
  <si>
    <t>Biaya Paket Sembako Karyawan Dan Jukir</t>
  </si>
  <si>
    <t>Biaya Csr</t>
  </si>
  <si>
    <t>Piutang Parkir Teknologi/Online</t>
  </si>
  <si>
    <t>AJE : Aset tetap lainnya yg seharusnya menjadi biaya</t>
  </si>
  <si>
    <t>AJE:1</t>
  </si>
  <si>
    <t>AJE:2</t>
  </si>
  <si>
    <t>AJE:3,4</t>
  </si>
  <si>
    <t>AJE:5</t>
  </si>
  <si>
    <t>AJE:5,6</t>
  </si>
  <si>
    <t>AJE:7</t>
  </si>
  <si>
    <t>AJE:8</t>
  </si>
  <si>
    <t>AJE:2,7,8</t>
  </si>
  <si>
    <t>AJE:9</t>
  </si>
  <si>
    <t>AJE:10</t>
  </si>
  <si>
    <t>AJE:11</t>
  </si>
  <si>
    <t>Akm. Amr Penyusunan Rancangan Perda</t>
  </si>
  <si>
    <t>Akm. Amr Penyusunan Peraturan Perusahaan (SOP)</t>
  </si>
  <si>
    <t>POTONGAN/PENGURANGAN PENDAPATAN</t>
  </si>
  <si>
    <t>Laba (Rugi) Kotor</t>
  </si>
  <si>
    <t>BIAYA OPERASI</t>
  </si>
  <si>
    <t>Jumlah Beban Administrasi dan Umum</t>
  </si>
  <si>
    <t>Taksiran Pajak Penghasilan</t>
  </si>
  <si>
    <t>Rekonsiliasi antara beban pajak penghasilan dengan hasil perhitungan laba menurut laporan keuangan sebelum pajak penghasilan dari tarif pajak yang berlaku adalah sebegai berikut :</t>
  </si>
  <si>
    <t>Koreksi Positif</t>
  </si>
  <si>
    <t>Jumlah Koreksi Positif</t>
  </si>
  <si>
    <t>Koreksi Negatif</t>
  </si>
  <si>
    <t>Jumlah Koreksi Negatif</t>
  </si>
  <si>
    <t>Penghasilan Kena Pajak</t>
  </si>
  <si>
    <t xml:space="preserve">25% x </t>
  </si>
  <si>
    <t>Dikurangi Kredit Pajak</t>
  </si>
  <si>
    <t xml:space="preserve">PPh 25 </t>
  </si>
  <si>
    <t>Jumlah Pajak Penghasilan Badan (lebih) Kurang Bayar</t>
  </si>
  <si>
    <t>pt kinarya</t>
  </si>
  <si>
    <t>AJE : Menyesuaikan nilai dari keuangan</t>
  </si>
  <si>
    <t>AJE:12</t>
  </si>
  <si>
    <t>Sitti Rahmah, S.Sos</t>
  </si>
  <si>
    <t>Mahdinar, SE</t>
  </si>
  <si>
    <t>Adi Wicaksana</t>
  </si>
  <si>
    <t>Daniel</t>
  </si>
  <si>
    <t>Aswar Amin</t>
  </si>
  <si>
    <t>Mustamin</t>
  </si>
  <si>
    <t>Rahmawati</t>
  </si>
  <si>
    <t>Rizal Bahar</t>
  </si>
  <si>
    <t>Syamsir Siri Sain</t>
  </si>
  <si>
    <t>Unjung</t>
  </si>
  <si>
    <t>aje</t>
  </si>
  <si>
    <t>Haeruddin Hafid</t>
  </si>
  <si>
    <t>Mappincara</t>
  </si>
  <si>
    <t>Alm. Drs. Aryanto Dammar, MM</t>
  </si>
  <si>
    <t>Ir. Rusdi Muhadir</t>
  </si>
  <si>
    <t>Ir. Irianto Ahmad, MM</t>
  </si>
  <si>
    <t>Cadangan Kerugian piutang</t>
  </si>
  <si>
    <t>Hutang Pajak Parkir (PLB)</t>
  </si>
  <si>
    <t>Minta Data Hutang Pajak PLB</t>
  </si>
  <si>
    <t>AJE: Kurang dibukukan</t>
  </si>
  <si>
    <t>AJE:14</t>
  </si>
  <si>
    <t>AJE: Double Mencatat</t>
  </si>
  <si>
    <t>AJE:</t>
  </si>
  <si>
    <t>AJE:13,16</t>
  </si>
  <si>
    <t>Hutang Pajak Badan</t>
  </si>
  <si>
    <t>AJE: untuk menolkan hutang pajak</t>
  </si>
  <si>
    <t>AJE:17</t>
  </si>
  <si>
    <t>AJE:18</t>
  </si>
  <si>
    <t>AJE:17,19</t>
  </si>
  <si>
    <t>AJE : Jurna koreksi fiskal</t>
  </si>
  <si>
    <t>2c,4</t>
  </si>
  <si>
    <t>2b,3</t>
  </si>
  <si>
    <t>tanah</t>
  </si>
  <si>
    <t>mobil</t>
  </si>
  <si>
    <t>bangunan</t>
  </si>
  <si>
    <t>Koreksi Laba Ditahan</t>
  </si>
  <si>
    <t>Mutasi Tahun Berjalan :</t>
  </si>
  <si>
    <t xml:space="preserve">Persediaan adalah aset dalam bentuk bahan atau perlengkapan untuk digunakan dalam proses produksi, yang meliputi Kertas Karcis. Sejak tahun 2020 PD Parkir kota makassar tidak melaksanakan stok persediaan karcis parkir, hal ini dkarenakan Kertas karcis yang diperoleh langsung dibiayakan dan tidak diakui lagi sebagai aset persediaan </t>
  </si>
  <si>
    <t>Kebijakan akuntansi terhadap piutang sebelumnya sampai dengan tahun 2014 perusahaan tidak menetapkan pencadangan atas kemungkinan piutang tak tertagih, maka berdasarkan pedoman Akuntansi yang telah ditetapkan PD. Parkir Makassar Raya dengan surat keputusan Direksi tanggal 1 Maret 2012, kebijakan akuntansi terhadap piutang, yaitu perusahaan dapat melakukan pencadangan atau penghapusan piutang sesuai umur piutang yang ditetapkan dalam pedoman akuntansi dan dibiayakan sebagai biaya pada periode yang bersangkutan atau dibiayakan secara bertahap (amortisasi). Pada tahun 2021 PD Parkir tidak melakukan pencadangan atas kemungkinan piutang tak tertagih dikarenakan sifat bisnis dari PD Parkir adalah penerimaan kas langsung atas jasa yang ditagihkan sehingga untuk jasa yang tidak dapat ditagihkan penerimaan kas nya, maka dilakukan retur pendapatan, dengan kata lain pengakuan pendapatan menggunakan basis penerimaan kas yang diperoleh untuk setiap sumber pendapatan.</t>
  </si>
  <si>
    <t>Aset tidak berwujud pada PD Parkir adalah aset berupa Goodwill dan perolehan pengadaan sistem informasi yang nilai biaya pengadaannya dapat dikapitalsasi.</t>
  </si>
  <si>
    <t>Pendapatan dan pengakuan pendapatan Parkir Tepi Jalan Umum, Indesentil, Komersil dan Parkir Teknologi Online dilakukan dan diakui dengan prinsip berbasis kas.</t>
  </si>
  <si>
    <t>Nisa</t>
  </si>
  <si>
    <t>Ica</t>
  </si>
  <si>
    <t>A. KAS DAN BANK</t>
  </si>
  <si>
    <t>B. PIUTANG USAHA</t>
  </si>
  <si>
    <t>C. PIUTANG NON USAHA</t>
  </si>
  <si>
    <t>D. UANG MUKA TEKNOLOGI</t>
  </si>
  <si>
    <t>E. PERSEDIAAN</t>
  </si>
  <si>
    <t>F. ASET TETAP</t>
  </si>
  <si>
    <t>G. GOODWIIL</t>
  </si>
  <si>
    <t>H. Aset Tetap Lainnya (Beban Ditangguhkan)</t>
  </si>
  <si>
    <t>I. Pembayaran Dimuka - Asuransi Dana pensiun</t>
  </si>
  <si>
    <t>J. Hutang Lancar</t>
  </si>
  <si>
    <t>K. Hutang Lainnya</t>
  </si>
  <si>
    <t>L. Perpajakan</t>
  </si>
  <si>
    <t>M. MODAL</t>
  </si>
  <si>
    <t>N. ASET PEMKOT YG DIPISAHKAN</t>
  </si>
  <si>
    <t>O. LABA DITAHAN</t>
  </si>
  <si>
    <t>P. LABA RUGI</t>
  </si>
  <si>
    <t>BELA</t>
  </si>
  <si>
    <t>Piutang Lain-Lain</t>
  </si>
  <si>
    <t>Jumlah Piutang Lain-Lain</t>
  </si>
  <si>
    <t>2c,5</t>
  </si>
  <si>
    <t>Control 2021</t>
  </si>
  <si>
    <t>Sistem Informasi arkir</t>
  </si>
  <si>
    <t>RENSTRA</t>
  </si>
  <si>
    <t>Map Parking</t>
  </si>
  <si>
    <t>Penyusunan Regulasi PERDA</t>
  </si>
  <si>
    <t>Penyusunan Rancangan PERDA</t>
  </si>
  <si>
    <t>Berdasarkan Peraturan Daerah Kota Madya Daerah Tingkat II Ujung Pandang Nomor 5 Tahun 1999 Tentang Pembentukan Perusahaan Daerah Parkir Makassar Raya :</t>
  </si>
  <si>
    <t>Potongan / Pengurang Pendapatan - PLB</t>
  </si>
  <si>
    <t>Potongan / Pengurang Pendapatan - TJU</t>
  </si>
  <si>
    <t>Control 2020</t>
  </si>
  <si>
    <t>23a</t>
  </si>
  <si>
    <t>23b</t>
  </si>
  <si>
    <t>Piutang PT.KTI ( Kinarya Terbaik Indonesia)</t>
  </si>
  <si>
    <t>AJE : Koreksi untuk nilai pencadangan piutang karyawan dikarenakan dari nilai sebelumnya terdapat 3 karyawan yang masih kerja di PD PARKIR sehingga memungkinkan untuk ditagih</t>
  </si>
  <si>
    <t>AJE:12,19</t>
  </si>
  <si>
    <t>Beban Penghapusan Kerugian piutang</t>
  </si>
  <si>
    <t>Beban dan Pendapatan Lainnya</t>
  </si>
  <si>
    <t>AJE : Koreksi untuk mencatat belum dibukukannya nilai aset tetap inventaris kantor tahun 2019.</t>
  </si>
  <si>
    <t>AJE: untuk mencatat pelunasan piutang atas nama siti rahma yang kasnya telah diterima namun belum dibukukan pelunasan piutangnya.</t>
  </si>
  <si>
    <t>AJE:20</t>
  </si>
  <si>
    <t>Biaya Lain-lain Pembuatan Dokumen</t>
  </si>
  <si>
    <t>nilai tb</t>
  </si>
  <si>
    <t>nilai dr rincian</t>
  </si>
  <si>
    <t>Beban Administrasi banl</t>
  </si>
  <si>
    <t>TUTUP</t>
  </si>
  <si>
    <t>BANK</t>
  </si>
  <si>
    <t>Pendapatan lain-lain</t>
  </si>
  <si>
    <t>AJE : Selisih antara konfirmasi bank dengan nilai TB</t>
  </si>
  <si>
    <t>AJE : Yang seharusnya tidak ada piutang</t>
  </si>
  <si>
    <t>AJE:21</t>
  </si>
  <si>
    <t>AJE:22</t>
  </si>
  <si>
    <t>AJE:6,9,23</t>
  </si>
  <si>
    <t>Persediaan Karcis Roda 2</t>
  </si>
  <si>
    <t>Persediaan Karcis Roda 4</t>
  </si>
  <si>
    <t>Pendapatan Lain-Lain</t>
  </si>
  <si>
    <t>AJE:24</t>
  </si>
  <si>
    <t>AJE : Menyesuaikan nilai dari persediaan dari keuangan</t>
  </si>
  <si>
    <t>AJE:25</t>
  </si>
  <si>
    <t>AJE:      ,25</t>
  </si>
  <si>
    <t>AJE : Hutang dihapuskan karena sebagai benefit yang diberikan oleh pihak KTI kepada PD parkir karena disetujuinya perpanjangan kontrak kerjasama selama 1 tahun untuk mengganti kekosongan waktu yang terjadi di perjanjian kerjasama sebelumnya akibat force majeur Covid-19</t>
  </si>
  <si>
    <t>Aryanto Dammar (Alm)</t>
  </si>
  <si>
    <t>Piutang Direksi dan Badan PengawasPD Parkir Kota Makassar tidak mengalami perubahan saldo sejak tanggal 31 Desember 2020 adapun nilai piutang direksi dan badan pengawasPD Parkir Kota Makassar Per Tanggal 31 Desember 2021 adalah sebagai berikut:</t>
  </si>
  <si>
    <t>Irianto Ahmad</t>
  </si>
  <si>
    <t>Rusdi Muhadir</t>
  </si>
  <si>
    <t>Rincian Piutang Direksi Dan Badan Pengawas:</t>
  </si>
  <si>
    <t xml:space="preserve">Piutang Direksi </t>
  </si>
  <si>
    <t>Haeruddin</t>
  </si>
  <si>
    <t>Jumlah Piutang Direksi</t>
  </si>
  <si>
    <t>Jumlah Piutang Badang Pengawas</t>
  </si>
  <si>
    <r>
      <t xml:space="preserve">KEBIJAKAN AKUNTANSI SIGNIFIKAN </t>
    </r>
    <r>
      <rPr>
        <sz val="12"/>
        <color theme="1"/>
        <rFont val="Arial"/>
        <family val="2"/>
      </rPr>
      <t>(lanjutan)</t>
    </r>
  </si>
  <si>
    <r>
      <t xml:space="preserve">Pengakuan Pendapatandan Beban </t>
    </r>
    <r>
      <rPr>
        <sz val="12"/>
        <color theme="1"/>
        <rFont val="Arial"/>
        <family val="2"/>
      </rPr>
      <t>(lanjutan)</t>
    </r>
  </si>
  <si>
    <t>PERUSAHAAN DAERAH PARKIR MAKASSAR RAYA</t>
  </si>
  <si>
    <r>
      <t xml:space="preserve">ASET TETAP </t>
    </r>
    <r>
      <rPr>
        <sz val="12"/>
        <rFont val="Arial"/>
        <family val="2"/>
      </rPr>
      <t>(lanjutan)</t>
    </r>
  </si>
  <si>
    <r>
      <t xml:space="preserve">Goodwill </t>
    </r>
    <r>
      <rPr>
        <sz val="12"/>
        <rFont val="Arial"/>
        <family val="2"/>
      </rPr>
      <t>(lanjutan)</t>
    </r>
  </si>
  <si>
    <r>
      <t xml:space="preserve">Aset Tetap Lainnya ( Beban Ditangguhkan) </t>
    </r>
    <r>
      <rPr>
        <sz val="12"/>
        <rFont val="Arial"/>
        <family val="2"/>
      </rPr>
      <t>(lanjutan)</t>
    </r>
  </si>
  <si>
    <r>
      <t xml:space="preserve">Beban Administrasi dan Umum </t>
    </r>
    <r>
      <rPr>
        <sz val="12"/>
        <rFont val="Arial"/>
        <family val="2"/>
      </rPr>
      <t>(lanjutan)</t>
    </r>
  </si>
  <si>
    <r>
      <t xml:space="preserve">KEJADIAN SETELAH TANGGAL NERACA </t>
    </r>
    <r>
      <rPr>
        <sz val="12"/>
        <rFont val="Arial"/>
        <family val="2"/>
      </rPr>
      <t>(lanjutan)</t>
    </r>
  </si>
  <si>
    <t>Pada tahun 2021 perusahaan memiliki piutang direksi sebesar Rp2.376.534.996. Piutang atas direksi tersebut sejak terjadi sejak tahun 2018, dan saat ini direksi tersebut sudah tidak menjabat lagi sebagai direktur PD Parkir Makassar Raya. Hingga saat ini perusahaan belum menerima realisasi atas pelunasan piutang tersebut, dan diketahui salah satu dari direksi yang memiliki kewajiban atas piutang tersebut telah meninggal dunia dengan saldo piutang sebesar Rp 1.740.921.194,-. Hingga Laporan ini terbit perusahaan belum mendapat balasan atas konfirmasi piutang tersebut.</t>
  </si>
  <si>
    <t>c. Undang-Undang Harmonisasi Peraturan
Perpajakan</t>
  </si>
  <si>
    <t>Pada tanggal 29 Oktober 2021, Pemerintah telah mengesahkan UU No. 7/2021 tentang Harmonisasi Peraturan Perpajakan. UU No. 7/2021 memuat sejumlah perubahan aturan perpajakan antara lain tarif pajak penghasilan badan menjadi 22% mulai tahun pajak 2022 dan seterusnya, kenaikan tarif PPh Orang Pribadi tertinggi sebesar 35% dengan penghasilan kena pajak diatas Rp 5.000.000 berlaku mulai tahun pajak 2022, kenaikan bertahap tarif PPN menjadi 11% berlaku mulai 1 April 2022 dan 12% berlaku paling lambat 1 Januari 2025 dan pengungkapan sukarela Wajib Pajak.</t>
  </si>
  <si>
    <t>PERSETUJUAN ATAS LAPORAN KEUANGAN</t>
  </si>
  <si>
    <t>Sesuai dengan Undang-Undang Ketenagakerjaan No. 13/2003 ("UU 13/2003") sebagaimana diubah melalui Undang-Undang No. 11 Tahun 2020 tentang Cipta kerja ("UU 11/2020"), Perusahaan disyaratkan memberikan imbalan pensiun sekurang-kurangnya seperti  imbalan pensiun yang diatur dalam UU 11/2020, yang pada dasarnya adalah program imbalan pasti. UU 11/2020 menentukan rumus tertentu untuk menghitung jumlah minimal imbalan pensiun.. Sebagaimana yang diatur pada Bab 23 SAK-ETAP "IMBALAN KERJA" Entitas harus mengakui biaya atas seluruh imbalan kerja yang menjadi hak pekerja akibat dari jasa yang diberikan kepada entitas selama periode pelaporan. Perusahaan belum menghitung dan mencadangkan kewajiban imbalan pasca kerja pada laporan keuangan tahun 2021.</t>
  </si>
  <si>
    <t>Manajemen Perusahaan bertanggung jawab atas penyelesaian laporan keuangan yang diselesaikan pada tanggal 10 Maret 2022.</t>
  </si>
  <si>
    <t>Setelah melakukan penelusuran dokumen dan permintaan keterangan, auditor menemukan fakta bahwa nilai piutang PT. KTI sebesar Rp 239.464.586 tidak dapat diyakini secara memadai nilainya sebab PT. KTI tidak sepakat dengan nilai tersebut dan PD Parkir bersama PT.KTI telah melakukan rekonsiliasi tertulis namun belum diformalkan (belum formal sebab surat masih ditulis tangan, belum berkop, belum berstempel dan belum ditandatangani) memperoleh hasil rekonsiliasi nilai sebenarnya dari piutang yang disepakati kedua belah pihak adalah sebesar Rp 187.570.086, selisih nilai dari laporan keuangan ini disebabkan ada pengurangan nilai sebesar Rp 51.894.500 dikarenakan belum diberikannya bagian sharing 35% dari pendapatan  terminal parkir elektronik kanrerong sebesar sesuai perjanjian kerja sama yang dilakukan antara PD Parkir dan PT. KTI antara rentang bulan Februari sampai Desember 2020 dengan total penerimaan pada rentang tersebut adalah sebesar Rp 148.270.000 sehingga sharing yang belum dibayarkan PD Parkir ke PT. KTI adalah sebesar                    Rp 51.894.500 (148.270.000 x 35% = Rp  51.894.500 ).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</si>
</sst>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2" formatCode="_-&quot;Rp&quot;* #,##0_-;\-&quot;Rp&quot;* #,##0_-;_-&quot;Rp&quot;* &quot;-&quot;_-;_-@_-"/>
    <numFmt numFmtId="41" formatCode="_-* #,##0_-;\-* #,##0_-;_-* &quot;-&quot;_-;_-@_-"/>
    <numFmt numFmtId="43" formatCode="_-* #,##0.00_-;\-* #,##0.00_-;_-* &quot;-&quot;??_-;_-@_-"/>
    <numFmt numFmtId="164" formatCode="_(* #,##0_);_(* \(#,##0\);_(* &quot;-&quot;_);_(@_)"/>
    <numFmt numFmtId="165" formatCode="_(&quot;$&quot;* #,##0.00_);_(&quot;$&quot;* \(#,##0.00\);_(&quot;$&quot;* &quot;-&quot;??_);_(@_)"/>
    <numFmt numFmtId="166" formatCode="_(* #,##0.00_);_(* \(#,##0.00\);_(* &quot;-&quot;??_);_(@_)"/>
    <numFmt numFmtId="167" formatCode="_(&quot;Rp&quot;* #,##0_);_(&quot;Rp&quot;* \(#,##0\);_(&quot;Rp&quot;* &quot;-&quot;_);_(@_)"/>
    <numFmt numFmtId="168" formatCode="_(* #,##0_);_(* \(#,##0\);_(* &quot;-&quot;??_);_(@_)"/>
    <numFmt numFmtId="169" formatCode="0.00_)"/>
    <numFmt numFmtId="170" formatCode="_(* #,##0.0_);_(* \(#,##0.0\);_(* &quot;-&quot;??_);_(@_)"/>
    <numFmt numFmtId="171" formatCode="0_);\(0\)"/>
    <numFmt numFmtId="172" formatCode="0.0%"/>
    <numFmt numFmtId="173" formatCode="[$-409]dd\-mmm\-yy;@"/>
    <numFmt numFmtId="174" formatCode="[$-409]d\-mmm\-yy;@"/>
    <numFmt numFmtId="175" formatCode="#,#00"/>
    <numFmt numFmtId="176" formatCode="_(* #,##0.00_);_(* \(#,##0.00\);_(* &quot;-&quot;_);_(@_)"/>
    <numFmt numFmtId="177" formatCode="[$-F800]dddd\,\ mmmm\ dd\,\ yyyy"/>
    <numFmt numFmtId="178" formatCode="_(* #,##0.000_);_(* \(#,##0.000\);_(* &quot;-&quot;_);_(@_)"/>
    <numFmt numFmtId="179" formatCode="_(* #,##0.0000000000000_);_(* \(#,##0.0000000000000\);_(* &quot;-&quot;??_);_(@_)"/>
    <numFmt numFmtId="180" formatCode="_(* #,##0.000000000000_);_(* \(#,##0.000000000000\);_(* &quot;-&quot;??_);_(@_)"/>
    <numFmt numFmtId="181" formatCode="#,##0;[Red]#,##0"/>
    <numFmt numFmtId="182" formatCode="###,0&quot;.&quot;00;[Red]###,0&quot;.&quot;00"/>
  </numFmts>
  <fonts count="1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scheme val="minor"/>
    </font>
    <font>
      <b/>
      <sz val="10"/>
      <name val="Arial"/>
      <family val="2"/>
    </font>
    <font>
      <sz val="10"/>
      <name val="Arial"/>
      <family val="2"/>
    </font>
    <font>
      <sz val="14"/>
      <name val="Arial"/>
      <family val="2"/>
    </font>
    <font>
      <sz val="12"/>
      <name val="Arial"/>
      <family val="2"/>
    </font>
    <font>
      <sz val="10"/>
      <name val="Arial"/>
      <family val="2"/>
    </font>
    <font>
      <b/>
      <i/>
      <sz val="16"/>
      <name val="Helv"/>
    </font>
    <font>
      <sz val="16"/>
      <name val="Arial"/>
      <family val="2"/>
    </font>
    <font>
      <sz val="9"/>
      <name val="Arial"/>
      <family val="2"/>
    </font>
    <font>
      <i/>
      <sz val="10"/>
      <name val="Arial"/>
      <family val="2"/>
    </font>
    <font>
      <sz val="11"/>
      <color indexed="8"/>
      <name val="Calibri"/>
      <family val="2"/>
    </font>
    <font>
      <b/>
      <sz val="14"/>
      <name val="Arial"/>
      <family val="2"/>
    </font>
    <font>
      <b/>
      <sz val="12"/>
      <name val="Arial"/>
      <family val="2"/>
    </font>
    <font>
      <sz val="11"/>
      <color indexed="8"/>
      <name val="Calibri"/>
      <family val="2"/>
      <charset val="1"/>
    </font>
    <font>
      <sz val="1"/>
      <color indexed="8"/>
      <name val="Courier"/>
      <family val="3"/>
    </font>
    <font>
      <i/>
      <sz val="1"/>
      <color indexed="8"/>
      <name val="Courier"/>
      <family val="3"/>
    </font>
    <font>
      <b/>
      <sz val="1"/>
      <color indexed="8"/>
      <name val="Courier"/>
      <family val="3"/>
    </font>
    <font>
      <sz val="10"/>
      <color indexed="8"/>
      <name val="Arial"/>
      <family val="2"/>
    </font>
    <font>
      <sz val="8"/>
      <color indexed="8"/>
      <name val="Arial"/>
      <family val="2"/>
    </font>
    <font>
      <b/>
      <sz val="8"/>
      <color indexed="8"/>
      <name val="Arial Narrow"/>
      <family val="2"/>
    </font>
    <font>
      <sz val="8"/>
      <color indexed="8"/>
      <name val="Arial Narrow"/>
      <family val="2"/>
    </font>
    <font>
      <sz val="9"/>
      <color indexed="8"/>
      <name val="Arial Narrow"/>
      <family val="2"/>
    </font>
    <font>
      <sz val="11"/>
      <color indexed="8"/>
      <name val="Arial"/>
      <family val="2"/>
    </font>
    <font>
      <u/>
      <sz val="8"/>
      <color indexed="8"/>
      <name val="Arial Narrow"/>
      <family val="2"/>
    </font>
    <font>
      <b/>
      <sz val="8"/>
      <color indexed="8"/>
      <name val="Arial"/>
      <family val="2"/>
    </font>
    <font>
      <b/>
      <sz val="9"/>
      <color indexed="8"/>
      <name val="Arial Narrow"/>
      <family val="2"/>
    </font>
    <font>
      <sz val="10"/>
      <color theme="0"/>
      <name val="Arial"/>
      <family val="2"/>
    </font>
    <font>
      <sz val="12"/>
      <color theme="0"/>
      <name val="Arial"/>
      <family val="2"/>
    </font>
    <font>
      <b/>
      <sz val="10"/>
      <color theme="0"/>
      <name val="Arial"/>
      <family val="2"/>
    </font>
    <font>
      <sz val="10"/>
      <color rgb="FFC00000"/>
      <name val="Arial"/>
      <family val="2"/>
    </font>
    <font>
      <sz val="10"/>
      <color rgb="FFFF0000"/>
      <name val="Arial"/>
      <family val="2"/>
    </font>
    <font>
      <b/>
      <sz val="10"/>
      <color rgb="FFFF0000"/>
      <name val="Arial"/>
      <family val="2"/>
    </font>
    <font>
      <b/>
      <sz val="10"/>
      <color theme="1"/>
      <name val="Arial"/>
      <family val="2"/>
    </font>
    <font>
      <sz val="8"/>
      <color theme="1"/>
      <name val="Book Antiqua"/>
      <family val="2"/>
    </font>
    <font>
      <sz val="10"/>
      <color theme="1"/>
      <name val="Arial"/>
      <family val="2"/>
    </font>
    <font>
      <b/>
      <sz val="10"/>
      <color rgb="FFC00000"/>
      <name val="Arial"/>
      <family val="2"/>
    </font>
    <font>
      <b/>
      <sz val="10"/>
      <color rgb="FF7030A0"/>
      <name val="Arial"/>
      <family val="2"/>
    </font>
    <font>
      <i/>
      <sz val="10"/>
      <color rgb="FFC00000"/>
      <name val="Arial"/>
      <family val="2"/>
    </font>
    <font>
      <sz val="10"/>
      <color theme="0" tint="-0.34998626667073579"/>
      <name val="Arial"/>
      <family val="2"/>
    </font>
    <font>
      <sz val="36"/>
      <color theme="0" tint="-0.34998626667073579"/>
      <name val="Arial"/>
      <family val="2"/>
    </font>
    <font>
      <sz val="12"/>
      <color theme="0" tint="-0.34998626667073579"/>
      <name val="Arial"/>
      <family val="2"/>
    </font>
    <font>
      <b/>
      <sz val="18"/>
      <name val="Arial"/>
      <family val="2"/>
    </font>
    <font>
      <sz val="10"/>
      <color rgb="FF00B050"/>
      <name val="Arial"/>
      <family val="2"/>
    </font>
    <font>
      <sz val="11"/>
      <name val="Arial"/>
      <family val="2"/>
    </font>
    <font>
      <sz val="11"/>
      <color indexed="9"/>
      <name val="Calibri"/>
      <family val="2"/>
      <charset val="1"/>
    </font>
    <font>
      <sz val="11"/>
      <color indexed="20"/>
      <name val="Calibri"/>
      <family val="2"/>
      <charset val="1"/>
    </font>
    <font>
      <b/>
      <sz val="11"/>
      <color indexed="10"/>
      <name val="Calibri"/>
      <family val="2"/>
      <charset val="1"/>
    </font>
    <font>
      <b/>
      <sz val="11"/>
      <color indexed="9"/>
      <name val="Calibri"/>
      <family val="2"/>
      <charset val="1"/>
    </font>
    <font>
      <i/>
      <sz val="11"/>
      <color indexed="23"/>
      <name val="Calibri"/>
      <family val="2"/>
      <charset val="1"/>
    </font>
    <font>
      <sz val="11"/>
      <color indexed="17"/>
      <name val="Calibri"/>
      <family val="2"/>
      <charset val="1"/>
    </font>
    <font>
      <b/>
      <sz val="15"/>
      <color indexed="62"/>
      <name val="Calibri"/>
      <family val="2"/>
      <charset val="1"/>
    </font>
    <font>
      <b/>
      <sz val="13"/>
      <color indexed="62"/>
      <name val="Calibri"/>
      <family val="2"/>
      <charset val="1"/>
    </font>
    <font>
      <b/>
      <sz val="11"/>
      <color indexed="62"/>
      <name val="Calibri"/>
      <family val="2"/>
      <charset val="1"/>
    </font>
    <font>
      <sz val="11"/>
      <color indexed="62"/>
      <name val="Calibri"/>
      <family val="2"/>
      <charset val="1"/>
    </font>
    <font>
      <sz val="11"/>
      <color indexed="10"/>
      <name val="Calibri"/>
      <family val="2"/>
      <charset val="1"/>
    </font>
    <font>
      <sz val="11"/>
      <color indexed="19"/>
      <name val="Calibri"/>
      <family val="2"/>
      <charset val="1"/>
    </font>
    <font>
      <sz val="12"/>
      <name val="Helv"/>
    </font>
    <font>
      <b/>
      <sz val="11"/>
      <color indexed="63"/>
      <name val="Calibri"/>
      <family val="2"/>
      <charset val="1"/>
    </font>
    <font>
      <b/>
      <sz val="18"/>
      <color indexed="62"/>
      <name val="Cambria"/>
      <family val="2"/>
      <charset val="1"/>
    </font>
    <font>
      <b/>
      <sz val="11"/>
      <color indexed="8"/>
      <name val="Calibri"/>
      <family val="2"/>
      <charset val="1"/>
    </font>
    <font>
      <sz val="8.25"/>
      <color rgb="FF000000"/>
      <name val="Microsoft Sans Serif"/>
      <family val="2"/>
    </font>
    <font>
      <b/>
      <i/>
      <sz val="10"/>
      <color rgb="FFFF0000"/>
      <name val="Arial"/>
      <family val="2"/>
    </font>
    <font>
      <sz val="10"/>
      <color rgb="FF000000"/>
      <name val="Arial"/>
      <family val="2"/>
    </font>
    <font>
      <b/>
      <i/>
      <sz val="10"/>
      <name val="Arial"/>
      <family val="2"/>
    </font>
    <font>
      <b/>
      <i/>
      <sz val="10"/>
      <color rgb="FFC00000"/>
      <name val="Arial"/>
      <family val="2"/>
    </font>
    <font>
      <sz val="50"/>
      <color theme="0" tint="-0.499984740745262"/>
      <name val="Arial"/>
      <family val="2"/>
    </font>
    <font>
      <sz val="11"/>
      <color rgb="FF000000"/>
      <name val="Calibri"/>
      <family val="2"/>
      <scheme val="minor"/>
    </font>
    <font>
      <sz val="11"/>
      <name val="Calibri"/>
      <family val="2"/>
    </font>
    <font>
      <sz val="12"/>
      <color theme="1"/>
      <name val="Calibri"/>
      <family val="2"/>
      <charset val="1"/>
      <scheme val="minor"/>
    </font>
    <font>
      <sz val="10"/>
      <color rgb="FF000000"/>
      <name val="Tahoma"/>
      <family val="2"/>
      <charset val="1"/>
    </font>
    <font>
      <b/>
      <sz val="10"/>
      <color rgb="FF000000"/>
      <name val="Tahoma"/>
      <family val="2"/>
      <charset val="1"/>
    </font>
    <font>
      <b/>
      <sz val="12"/>
      <color rgb="FFC00000"/>
      <name val="Arial"/>
      <family val="2"/>
    </font>
    <font>
      <i/>
      <sz val="12"/>
      <name val="Arial"/>
      <family val="2"/>
    </font>
    <font>
      <i/>
      <sz val="12"/>
      <color rgb="FFC00000"/>
      <name val="Arial"/>
      <family val="2"/>
    </font>
    <font>
      <b/>
      <sz val="12"/>
      <color theme="1"/>
      <name val="Arial"/>
      <family val="2"/>
    </font>
    <font>
      <b/>
      <sz val="11"/>
      <color theme="1"/>
      <name val="Calibri"/>
      <family val="2"/>
      <scheme val="minor"/>
    </font>
    <font>
      <sz val="9"/>
      <color theme="1"/>
      <name val="Arial"/>
      <family val="2"/>
    </font>
    <font>
      <b/>
      <sz val="9"/>
      <color theme="1"/>
      <name val="Arial"/>
      <family val="2"/>
    </font>
    <font>
      <b/>
      <sz val="9"/>
      <color rgb="FFC00000"/>
      <name val="Arial"/>
      <family val="2"/>
    </font>
    <font>
      <sz val="8"/>
      <color theme="1"/>
      <name val="Arial"/>
      <family val="2"/>
    </font>
    <font>
      <i/>
      <sz val="9"/>
      <color theme="1"/>
      <name val="Arial"/>
      <family val="2"/>
    </font>
    <font>
      <sz val="9"/>
      <color rgb="FFFF0000"/>
      <name val="Arial"/>
      <family val="2"/>
    </font>
    <font>
      <sz val="9"/>
      <color rgb="FFC00000"/>
      <name val="Arial"/>
      <family val="2"/>
    </font>
    <font>
      <b/>
      <sz val="9"/>
      <name val="Arial"/>
      <family val="2"/>
    </font>
    <font>
      <b/>
      <sz val="8"/>
      <color theme="1"/>
      <name val="Arial"/>
      <family val="2"/>
    </font>
    <font>
      <sz val="9"/>
      <color indexed="8"/>
      <name val="Arial"/>
      <family val="2"/>
    </font>
    <font>
      <b/>
      <sz val="11"/>
      <name val="Calibri"/>
      <family val="2"/>
      <scheme val="minor"/>
    </font>
    <font>
      <b/>
      <sz val="9"/>
      <color indexed="8"/>
      <name val="Arial"/>
      <family val="2"/>
    </font>
    <font>
      <b/>
      <i/>
      <sz val="12"/>
      <name val="Arial"/>
      <family val="2"/>
    </font>
    <font>
      <sz val="8"/>
      <color rgb="FFFF0000"/>
      <name val="Arial"/>
      <family val="2"/>
    </font>
    <font>
      <sz val="12"/>
      <color theme="1"/>
      <name val="Arial"/>
      <family val="2"/>
    </font>
    <font>
      <b/>
      <i/>
      <sz val="12"/>
      <color theme="1"/>
      <name val="Arial"/>
      <family val="2"/>
    </font>
    <font>
      <i/>
      <sz val="12"/>
      <color theme="1"/>
      <name val="Arial"/>
      <family val="2"/>
    </font>
    <font>
      <sz val="12"/>
      <color rgb="FFC00000"/>
      <name val="Arial"/>
      <family val="2"/>
    </font>
    <font>
      <b/>
      <u/>
      <sz val="12"/>
      <name val="Arial"/>
      <family val="2"/>
    </font>
    <font>
      <b/>
      <sz val="8"/>
      <color rgb="FFFF0000"/>
      <name val="Arial"/>
      <family val="2"/>
    </font>
    <font>
      <b/>
      <sz val="9"/>
      <color rgb="FFFF0000"/>
      <name val="Arial"/>
      <family val="2"/>
    </font>
    <font>
      <b/>
      <sz val="10"/>
      <color indexed="8"/>
      <name val="Arial"/>
      <family val="2"/>
    </font>
    <font>
      <b/>
      <sz val="12"/>
      <color indexed="8"/>
      <name val="Arial"/>
      <family val="2"/>
    </font>
    <font>
      <u/>
      <sz val="10"/>
      <name val="Arial"/>
      <family val="2"/>
    </font>
    <font>
      <b/>
      <sz val="11"/>
      <color theme="1"/>
      <name val="Calibri"/>
      <family val="2"/>
      <charset val="1"/>
      <scheme val="minor"/>
    </font>
    <font>
      <i/>
      <sz val="9"/>
      <color rgb="FFC00000"/>
      <name val="Arial"/>
      <family val="2"/>
    </font>
    <font>
      <b/>
      <i/>
      <sz val="9"/>
      <color rgb="FFC00000"/>
      <name val="Arial"/>
      <family val="2"/>
    </font>
    <font>
      <b/>
      <sz val="12"/>
      <color rgb="FFFF0000"/>
      <name val="Arial"/>
      <family val="2"/>
    </font>
    <font>
      <sz val="12"/>
      <color rgb="FFFF0000"/>
      <name val="Arial"/>
      <family val="2"/>
    </font>
    <font>
      <sz val="12"/>
      <color rgb="FFFFC000"/>
      <name val="Arial"/>
      <family val="2"/>
    </font>
    <font>
      <b/>
      <sz val="12"/>
      <color rgb="FFFFC000"/>
      <name val="Arial"/>
      <family val="2"/>
    </font>
    <font>
      <i/>
      <sz val="12"/>
      <color rgb="FFFF0000"/>
      <name val="Arial"/>
      <family val="2"/>
    </font>
    <font>
      <b/>
      <i/>
      <sz val="12"/>
      <color rgb="FFFF0000"/>
      <name val="Arial"/>
      <family val="2"/>
    </font>
    <font>
      <i/>
      <sz val="10"/>
      <color rgb="FF00B050"/>
      <name val="Arial"/>
      <family val="2"/>
    </font>
    <font>
      <b/>
      <sz val="12"/>
      <color theme="0"/>
      <name val="Arial"/>
      <family val="2"/>
    </font>
  </fonts>
  <fills count="30">
    <fill>
      <patternFill patternType="none"/>
    </fill>
    <fill>
      <patternFill patternType="gray125"/>
    </fill>
    <fill>
      <patternFill patternType="solid">
        <fgColor indexed="9"/>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rgb="FFFF3399"/>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55"/>
      </patternFill>
    </fill>
    <fill>
      <patternFill patternType="solid">
        <fgColor rgb="FFFFFF0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C000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9" tint="0.59999389629810485"/>
        <bgColor indexed="64"/>
      </patternFill>
    </fill>
  </fills>
  <borders count="142">
    <border>
      <left/>
      <right/>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thin">
        <color indexed="64"/>
      </right>
      <top/>
      <bottom/>
      <diagonal/>
    </border>
    <border>
      <left/>
      <right style="double">
        <color indexed="64"/>
      </right>
      <top style="thin">
        <color indexed="64"/>
      </top>
      <bottom style="thin">
        <color indexed="64"/>
      </bottom>
      <diagonal/>
    </border>
    <border>
      <left/>
      <right style="thin">
        <color indexed="64"/>
      </right>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diagonal/>
    </border>
    <border>
      <left/>
      <right style="thin">
        <color indexed="64"/>
      </right>
      <top style="double">
        <color indexed="64"/>
      </top>
      <bottom/>
      <diagonal/>
    </border>
    <border>
      <left/>
      <right style="double">
        <color indexed="64"/>
      </right>
      <top style="double">
        <color indexed="64"/>
      </top>
      <bottom/>
      <diagonal/>
    </border>
    <border>
      <left/>
      <right style="double">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
      <left style="medium">
        <color rgb="FFC00000"/>
      </left>
      <right style="medium">
        <color rgb="FFC00000"/>
      </right>
      <top style="medium">
        <color rgb="FFC00000"/>
      </top>
      <bottom/>
      <diagonal/>
    </border>
    <border>
      <left style="medium">
        <color rgb="FFC00000"/>
      </left>
      <right style="medium">
        <color rgb="FFC00000"/>
      </right>
      <top/>
      <bottom style="medium">
        <color indexed="64"/>
      </bottom>
      <diagonal/>
    </border>
    <border>
      <left style="medium">
        <color rgb="FFC00000"/>
      </left>
      <right/>
      <top style="medium">
        <color rgb="FFC00000"/>
      </top>
      <bottom/>
      <diagonal/>
    </border>
    <border>
      <left style="medium">
        <color rgb="FFC00000"/>
      </left>
      <right/>
      <top/>
      <bottom style="medium">
        <color indexed="64"/>
      </bottom>
      <diagonal/>
    </border>
    <border>
      <left/>
      <right/>
      <top style="medium">
        <color rgb="FFC00000"/>
      </top>
      <bottom/>
      <diagonal/>
    </border>
    <border>
      <left/>
      <right style="medium">
        <color rgb="FFC00000"/>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diagonal/>
    </border>
    <border>
      <left/>
      <right style="medium">
        <color auto="1"/>
      </right>
      <top/>
      <bottom/>
      <diagonal/>
    </border>
    <border>
      <left/>
      <right style="medium">
        <color indexed="64"/>
      </right>
      <top style="medium">
        <color indexed="64"/>
      </top>
      <bottom/>
      <diagonal/>
    </border>
    <border>
      <left style="thin">
        <color indexed="64"/>
      </left>
      <right style="medium">
        <color auto="1"/>
      </right>
      <top style="thin">
        <color indexed="64"/>
      </top>
      <bottom style="thin">
        <color indexed="64"/>
      </bottom>
      <diagonal/>
    </border>
    <border>
      <left style="thin">
        <color indexed="64"/>
      </left>
      <right style="medium">
        <color auto="1"/>
      </right>
      <top style="thin">
        <color indexed="64"/>
      </top>
      <bottom/>
      <diagonal/>
    </border>
    <border>
      <left style="thin">
        <color indexed="64"/>
      </left>
      <right style="medium">
        <color auto="1"/>
      </right>
      <top style="medium">
        <color indexed="64"/>
      </top>
      <bottom style="medium">
        <color indexed="64"/>
      </bottom>
      <diagonal/>
    </border>
    <border>
      <left style="thin">
        <color indexed="64"/>
      </left>
      <right style="medium">
        <color auto="1"/>
      </right>
      <top/>
      <bottom style="thin">
        <color indexed="64"/>
      </bottom>
      <diagonal/>
    </border>
    <border>
      <left/>
      <right style="medium">
        <color auto="1"/>
      </right>
      <top/>
      <bottom style="medium">
        <color rgb="FFC00000"/>
      </bottom>
      <diagonal/>
    </border>
    <border>
      <left/>
      <right/>
      <top/>
      <bottom style="medium">
        <color rgb="FFC00000"/>
      </bottom>
      <diagonal/>
    </border>
    <border>
      <left/>
      <right style="medium">
        <color auto="1"/>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s>
  <cellStyleXfs count="347">
    <xf numFmtId="0" fontId="0" fillId="0" borderId="0"/>
    <xf numFmtId="166" fontId="11" fillId="0" borderId="0" applyFont="0" applyFill="0" applyBorder="0" applyAlignment="0" applyProtection="0"/>
    <xf numFmtId="164" fontId="11" fillId="0" borderId="0" applyFont="0" applyFill="0" applyBorder="0" applyAlignment="0" applyProtection="0"/>
    <xf numFmtId="170" fontId="1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9" fontId="11" fillId="0" borderId="0" applyFont="0" applyFill="0" applyBorder="0" applyAlignment="0" applyProtection="0"/>
    <xf numFmtId="174" fontId="19" fillId="0" borderId="0" applyFont="0" applyFill="0" applyBorder="0" applyAlignment="0" applyProtection="0"/>
    <xf numFmtId="174"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9" fillId="0" borderId="0" applyFont="0" applyFill="0" applyBorder="0" applyAlignment="0" applyProtection="0"/>
    <xf numFmtId="166" fontId="11"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167" fontId="11" fillId="0" borderId="0" applyFont="0" applyFill="0" applyBorder="0" applyAlignment="0" applyProtection="0"/>
    <xf numFmtId="165" fontId="11" fillId="0" borderId="0" applyFont="0" applyFill="0" applyBorder="0" applyAlignment="0" applyProtection="0"/>
    <xf numFmtId="0" fontId="23" fillId="0" borderId="0">
      <protection locked="0"/>
    </xf>
    <xf numFmtId="173" fontId="11" fillId="0" borderId="0" applyFill="0" applyAlignment="0" applyProtection="0"/>
    <xf numFmtId="0" fontId="23" fillId="0" borderId="0">
      <protection locked="0"/>
    </xf>
    <xf numFmtId="0" fontId="23" fillId="0" borderId="0">
      <protection locked="0"/>
    </xf>
    <xf numFmtId="0" fontId="24" fillId="0" borderId="0">
      <protection locked="0"/>
    </xf>
    <xf numFmtId="0" fontId="23" fillId="0" borderId="0">
      <protection locked="0"/>
    </xf>
    <xf numFmtId="0" fontId="23" fillId="0" borderId="0">
      <protection locked="0"/>
    </xf>
    <xf numFmtId="0" fontId="23" fillId="0" borderId="0">
      <protection locked="0"/>
    </xf>
    <xf numFmtId="0" fontId="24" fillId="0" borderId="0">
      <protection locked="0"/>
    </xf>
    <xf numFmtId="175" fontId="23" fillId="0" borderId="0">
      <protection locked="0"/>
    </xf>
    <xf numFmtId="0" fontId="25" fillId="0" borderId="0">
      <protection locked="0"/>
    </xf>
    <xf numFmtId="0" fontId="25" fillId="0" borderId="0">
      <protection locked="0"/>
    </xf>
    <xf numFmtId="169" fontId="15" fillId="0" borderId="0"/>
    <xf numFmtId="0" fontId="11" fillId="0" borderId="0"/>
    <xf numFmtId="0" fontId="11" fillId="0" borderId="0"/>
    <xf numFmtId="0" fontId="11" fillId="0" borderId="0"/>
    <xf numFmtId="0" fontId="19" fillId="0" borderId="0"/>
    <xf numFmtId="0" fontId="11" fillId="0" borderId="0"/>
    <xf numFmtId="0" fontId="19" fillId="0" borderId="0"/>
    <xf numFmtId="0" fontId="19" fillId="0" borderId="0"/>
    <xf numFmtId="0" fontId="19" fillId="0" borderId="0"/>
    <xf numFmtId="0" fontId="19" fillId="0" borderId="0"/>
    <xf numFmtId="0" fontId="22" fillId="0" borderId="0"/>
    <xf numFmtId="0" fontId="19" fillId="0" borderId="0"/>
    <xf numFmtId="0" fontId="19" fillId="0" borderId="0"/>
    <xf numFmtId="0" fontId="22"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26" fillId="2" borderId="0">
      <alignment horizontal="left" vertical="top"/>
    </xf>
    <xf numFmtId="0" fontId="26" fillId="2" borderId="0">
      <alignment horizontal="left" vertical="top"/>
    </xf>
    <xf numFmtId="0" fontId="26" fillId="3" borderId="0">
      <alignment horizontal="left" vertical="top"/>
    </xf>
    <xf numFmtId="0" fontId="27" fillId="2" borderId="0">
      <alignment horizontal="center" vertical="top"/>
    </xf>
    <xf numFmtId="0" fontId="28" fillId="2" borderId="0">
      <alignment horizontal="left" vertical="top"/>
    </xf>
    <xf numFmtId="0" fontId="28" fillId="2" borderId="0">
      <alignment horizontal="left" vertical="top"/>
    </xf>
    <xf numFmtId="0" fontId="28" fillId="3" borderId="0">
      <alignment horizontal="left" vertical="top"/>
    </xf>
    <xf numFmtId="0" fontId="28" fillId="3" borderId="0">
      <alignment horizontal="left" vertical="top"/>
    </xf>
    <xf numFmtId="0" fontId="29" fillId="2" borderId="0">
      <alignment horizontal="justify" vertical="center"/>
    </xf>
    <xf numFmtId="0" fontId="29" fillId="2" borderId="0">
      <alignment horizontal="justify" vertical="center"/>
    </xf>
    <xf numFmtId="0" fontId="29" fillId="2" borderId="0">
      <alignment horizontal="right" vertical="center"/>
    </xf>
    <xf numFmtId="0" fontId="29" fillId="2" borderId="0">
      <alignment horizontal="right" vertical="center"/>
    </xf>
    <xf numFmtId="0" fontId="29" fillId="2" borderId="0">
      <alignment horizontal="right" vertical="center"/>
    </xf>
    <xf numFmtId="0" fontId="29" fillId="3" borderId="0">
      <alignment horizontal="right" vertical="center"/>
    </xf>
    <xf numFmtId="0" fontId="29" fillId="2" borderId="0">
      <alignment horizontal="left" vertical="center"/>
    </xf>
    <xf numFmtId="0" fontId="28" fillId="2" borderId="0">
      <alignment horizontal="left" vertical="center"/>
    </xf>
    <xf numFmtId="0" fontId="29" fillId="2" borderId="0">
      <alignment horizontal="center" vertical="center"/>
    </xf>
    <xf numFmtId="0" fontId="29" fillId="2" borderId="0">
      <alignment horizontal="left" vertical="center"/>
    </xf>
    <xf numFmtId="0" fontId="29" fillId="3" borderId="0">
      <alignment horizontal="left" vertical="center"/>
    </xf>
    <xf numFmtId="0" fontId="29" fillId="2" borderId="0">
      <alignment horizontal="left" vertical="center"/>
    </xf>
    <xf numFmtId="0" fontId="29" fillId="2" borderId="0">
      <alignment horizontal="left" vertical="center"/>
    </xf>
    <xf numFmtId="0" fontId="29" fillId="3" borderId="0">
      <alignment horizontal="left" vertical="center"/>
    </xf>
    <xf numFmtId="0" fontId="29" fillId="2" borderId="0">
      <alignment horizontal="left" vertical="center"/>
    </xf>
    <xf numFmtId="0" fontId="29" fillId="2" borderId="0">
      <alignment horizontal="right" vertical="center"/>
    </xf>
    <xf numFmtId="0" fontId="29" fillId="2" borderId="0">
      <alignment horizontal="right" vertical="top"/>
    </xf>
    <xf numFmtId="0" fontId="29" fillId="2" borderId="0">
      <alignment horizontal="right" vertical="center"/>
    </xf>
    <xf numFmtId="0" fontId="29" fillId="2" borderId="0">
      <alignment horizontal="left" vertical="center"/>
    </xf>
    <xf numFmtId="0" fontId="30" fillId="2" borderId="0">
      <alignment horizontal="center" vertical="top"/>
    </xf>
    <xf numFmtId="0" fontId="29" fillId="2" borderId="0">
      <alignment horizontal="right" vertical="center"/>
    </xf>
    <xf numFmtId="0" fontId="29" fillId="2" borderId="0">
      <alignment horizontal="right" vertical="center"/>
    </xf>
    <xf numFmtId="0" fontId="27" fillId="2" borderId="0">
      <alignment horizontal="left"/>
    </xf>
    <xf numFmtId="0" fontId="27" fillId="2" borderId="0">
      <alignment horizontal="center" vertical="top"/>
    </xf>
    <xf numFmtId="0" fontId="31" fillId="2" borderId="0">
      <alignment horizontal="center" vertical="center"/>
    </xf>
    <xf numFmtId="0" fontId="32" fillId="2" borderId="0">
      <alignment horizontal="center" vertical="center"/>
    </xf>
    <xf numFmtId="0" fontId="29" fillId="2" borderId="0">
      <alignment horizontal="left" vertical="top"/>
    </xf>
    <xf numFmtId="0" fontId="32" fillId="2" borderId="0">
      <alignment horizontal="center" vertical="center"/>
    </xf>
    <xf numFmtId="0" fontId="29" fillId="2" borderId="0">
      <alignment horizontal="left" vertical="top"/>
    </xf>
    <xf numFmtId="0" fontId="29" fillId="2" borderId="0">
      <alignment horizontal="right" vertical="center"/>
    </xf>
    <xf numFmtId="0" fontId="33" fillId="2" borderId="0">
      <alignment horizontal="left"/>
    </xf>
    <xf numFmtId="0" fontId="34" fillId="2" borderId="0">
      <alignment horizontal="left" vertical="center"/>
    </xf>
    <xf numFmtId="0" fontId="34" fillId="2" borderId="0">
      <alignment horizontal="right" vertical="center"/>
    </xf>
    <xf numFmtId="0" fontId="34" fillId="2" borderId="0">
      <alignment horizontal="center" vertical="center"/>
    </xf>
    <xf numFmtId="0" fontId="34" fillId="2" borderId="0">
      <alignment horizontal="left" vertical="center"/>
    </xf>
    <xf numFmtId="0" fontId="34" fillId="2" borderId="0">
      <alignment horizontal="center" vertical="center"/>
    </xf>
    <xf numFmtId="0" fontId="28" fillId="2" borderId="0">
      <alignment horizontal="left" vertical="top"/>
    </xf>
    <xf numFmtId="0" fontId="29" fillId="2" borderId="0">
      <alignment horizontal="justify" vertical="center"/>
    </xf>
    <xf numFmtId="0" fontId="34" fillId="2" borderId="0">
      <alignment horizontal="center" vertical="center"/>
    </xf>
    <xf numFmtId="164" fontId="11" fillId="0" borderId="0" applyFont="0" applyFill="0" applyBorder="0" applyAlignment="0" applyProtection="0"/>
    <xf numFmtId="0" fontId="11" fillId="0" borderId="0"/>
    <xf numFmtId="0" fontId="9" fillId="0" borderId="0"/>
    <xf numFmtId="0" fontId="11" fillId="0" borderId="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6" fontId="42" fillId="0" borderId="0" applyFont="0" applyFill="0" applyBorder="0" applyAlignment="0" applyProtection="0"/>
    <xf numFmtId="43" fontId="9" fillId="0" borderId="0" applyFont="0" applyFill="0" applyBorder="0" applyAlignment="0" applyProtection="0"/>
    <xf numFmtId="166" fontId="19"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19" fillId="0" borderId="0"/>
    <xf numFmtId="0" fontId="19" fillId="0" borderId="0"/>
    <xf numFmtId="9" fontId="11" fillId="0" borderId="0" applyFont="0" applyFill="0" applyBorder="0" applyAlignment="0" applyProtection="0"/>
    <xf numFmtId="0" fontId="11" fillId="0" borderId="0"/>
    <xf numFmtId="164" fontId="11" fillId="0" borderId="0" applyFont="0" applyFill="0" applyBorder="0" applyAlignment="0" applyProtection="0"/>
    <xf numFmtId="0" fontId="7" fillId="0" borderId="0"/>
    <xf numFmtId="164" fontId="7" fillId="0" borderId="0" applyFont="0" applyFill="0" applyBorder="0" applyAlignment="0" applyProtection="0"/>
    <xf numFmtId="166" fontId="7" fillId="0" borderId="0" applyFont="0" applyFill="0" applyBorder="0" applyAlignment="0" applyProtection="0"/>
    <xf numFmtId="0" fontId="11" fillId="0" borderId="0"/>
    <xf numFmtId="166" fontId="6" fillId="0" borderId="0" applyFont="0" applyFill="0" applyBorder="0" applyAlignment="0" applyProtection="0"/>
    <xf numFmtId="0" fontId="6" fillId="0" borderId="0"/>
    <xf numFmtId="164" fontId="6" fillId="0" borderId="0" applyFont="0" applyFill="0" applyBorder="0" applyAlignment="0" applyProtection="0"/>
    <xf numFmtId="0" fontId="11" fillId="0" borderId="0"/>
    <xf numFmtId="0" fontId="11" fillId="0" borderId="0"/>
    <xf numFmtId="0" fontId="11" fillId="0" borderId="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22" fillId="11" borderId="0" applyNumberFormat="0" applyBorder="0" applyAlignment="0" applyProtection="0"/>
    <xf numFmtId="0" fontId="22" fillId="8"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53" fillId="11" borderId="0" applyNumberFormat="0" applyBorder="0" applyAlignment="0" applyProtection="0"/>
    <xf numFmtId="0" fontId="53" fillId="14" borderId="0" applyNumberFormat="0" applyBorder="0" applyAlignment="0" applyProtection="0"/>
    <xf numFmtId="0" fontId="53" fillId="15" borderId="0" applyNumberFormat="0" applyBorder="0" applyAlignment="0" applyProtection="0"/>
    <xf numFmtId="0" fontId="53" fillId="13" borderId="0" applyNumberFormat="0" applyBorder="0" applyAlignment="0" applyProtection="0"/>
    <xf numFmtId="0" fontId="53" fillId="11" borderId="0" applyNumberFormat="0" applyBorder="0" applyAlignment="0" applyProtection="0"/>
    <xf numFmtId="0" fontId="53" fillId="8" borderId="0" applyNumberFormat="0" applyBorder="0" applyAlignment="0" applyProtection="0"/>
    <xf numFmtId="0" fontId="53" fillId="16" borderId="0" applyNumberFormat="0" applyBorder="0" applyAlignment="0" applyProtection="0"/>
    <xf numFmtId="0" fontId="53" fillId="14" borderId="0" applyNumberFormat="0" applyBorder="0" applyAlignment="0" applyProtection="0"/>
    <xf numFmtId="0" fontId="53" fillId="15" borderId="0" applyNumberFormat="0" applyBorder="0" applyAlignment="0" applyProtection="0"/>
    <xf numFmtId="0" fontId="53" fillId="17" borderId="0" applyNumberFormat="0" applyBorder="0" applyAlignment="0" applyProtection="0"/>
    <xf numFmtId="0" fontId="53" fillId="18" borderId="0" applyNumberFormat="0" applyBorder="0" applyAlignment="0" applyProtection="0"/>
    <xf numFmtId="0" fontId="53" fillId="19" borderId="0" applyNumberFormat="0" applyBorder="0" applyAlignment="0" applyProtection="0"/>
    <xf numFmtId="0" fontId="54" fillId="20" borderId="0" applyNumberFormat="0" applyBorder="0" applyAlignment="0" applyProtection="0"/>
    <xf numFmtId="0" fontId="55" fillId="2" borderId="40" applyNumberFormat="0" applyAlignment="0" applyProtection="0"/>
    <xf numFmtId="0" fontId="56" fillId="21" borderId="41" applyNumberFormat="0" applyAlignment="0" applyProtection="0"/>
    <xf numFmtId="0" fontId="66" fillId="2" borderId="79" applyNumberFormat="0" applyAlignment="0" applyProtection="0"/>
    <xf numFmtId="0" fontId="57" fillId="0" borderId="0" applyNumberFormat="0" applyFill="0" applyBorder="0" applyAlignment="0" applyProtection="0"/>
    <xf numFmtId="0" fontId="66" fillId="2" borderId="63" applyNumberFormat="0" applyAlignment="0" applyProtection="0"/>
    <xf numFmtId="0" fontId="58" fillId="11" borderId="0" applyNumberFormat="0" applyBorder="0" applyAlignment="0" applyProtection="0"/>
    <xf numFmtId="0" fontId="59" fillId="0" borderId="42" applyNumberFormat="0" applyFill="0" applyAlignment="0" applyProtection="0"/>
    <xf numFmtId="0" fontId="60" fillId="0" borderId="43" applyNumberFormat="0" applyFill="0" applyAlignment="0" applyProtection="0"/>
    <xf numFmtId="0" fontId="61" fillId="0" borderId="44" applyNumberFormat="0" applyFill="0" applyAlignment="0" applyProtection="0"/>
    <xf numFmtId="0" fontId="61" fillId="0" borderId="0" applyNumberFormat="0" applyFill="0" applyBorder="0" applyAlignment="0" applyProtection="0"/>
    <xf numFmtId="0" fontId="62" fillId="12" borderId="40" applyNumberFormat="0" applyAlignment="0" applyProtection="0"/>
    <xf numFmtId="0" fontId="63" fillId="0" borderId="45" applyNumberFormat="0" applyFill="0" applyAlignment="0" applyProtection="0"/>
    <xf numFmtId="0" fontId="64" fillId="12" borderId="0" applyNumberFormat="0" applyBorder="0" applyAlignment="0" applyProtection="0"/>
    <xf numFmtId="0" fontId="65" fillId="9" borderId="106" applyNumberFormat="0" applyFont="0" applyAlignment="0" applyProtection="0"/>
    <xf numFmtId="0" fontId="62" fillId="12" borderId="87" applyNumberFormat="0" applyAlignment="0" applyProtection="0"/>
    <xf numFmtId="0" fontId="65" fillId="9" borderId="46" applyNumberFormat="0" applyFont="0" applyAlignment="0" applyProtection="0"/>
    <xf numFmtId="0" fontId="66" fillId="2" borderId="47" applyNumberFormat="0" applyAlignment="0" applyProtection="0"/>
    <xf numFmtId="0" fontId="11" fillId="0" borderId="0"/>
    <xf numFmtId="0" fontId="67" fillId="0" borderId="0" applyNumberFormat="0" applyFill="0" applyBorder="0" applyAlignment="0" applyProtection="0"/>
    <xf numFmtId="0" fontId="68" fillId="0" borderId="48" applyNumberFormat="0" applyFill="0" applyAlignment="0" applyProtection="0"/>
    <xf numFmtId="0" fontId="63" fillId="0" borderId="0" applyNumberFormat="0" applyFill="0" applyBorder="0" applyAlignment="0" applyProtection="0"/>
    <xf numFmtId="0" fontId="55" fillId="2" borderId="105" applyNumberFormat="0" applyAlignment="0" applyProtection="0"/>
    <xf numFmtId="0" fontId="11" fillId="0" borderId="0"/>
    <xf numFmtId="0" fontId="65" fillId="9" borderId="62" applyNumberFormat="0" applyFont="0" applyAlignment="0" applyProtection="0"/>
    <xf numFmtId="0" fontId="68" fillId="0" borderId="54" applyNumberFormat="0" applyFill="0" applyAlignment="0" applyProtection="0"/>
    <xf numFmtId="0" fontId="62" fillId="12" borderId="49" applyNumberFormat="0" applyAlignment="0" applyProtection="0"/>
    <xf numFmtId="0" fontId="11"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62" fillId="12" borderId="55" applyNumberFormat="0" applyAlignment="0" applyProtection="0"/>
    <xf numFmtId="0" fontId="66" fillId="2" borderId="68" applyNumberFormat="0" applyAlignment="0" applyProtection="0"/>
    <xf numFmtId="0" fontId="11" fillId="0" borderId="0"/>
    <xf numFmtId="0" fontId="11" fillId="0" borderId="0"/>
    <xf numFmtId="0" fontId="19" fillId="0" borderId="0"/>
    <xf numFmtId="0" fontId="66" fillId="2" borderId="53" applyNumberFormat="0" applyAlignment="0" applyProtection="0"/>
    <xf numFmtId="0" fontId="65" fillId="9" borderId="52" applyNumberFormat="0" applyFont="0" applyAlignment="0" applyProtection="0"/>
    <xf numFmtId="0" fontId="65" fillId="9" borderId="74" applyNumberFormat="0" applyFont="0" applyAlignment="0" applyProtection="0"/>
    <xf numFmtId="0" fontId="61" fillId="0" borderId="51" applyNumberFormat="0" applyFill="0" applyAlignment="0" applyProtection="0"/>
    <xf numFmtId="0" fontId="62" fillId="12" borderId="59" applyNumberFormat="0" applyAlignment="0" applyProtection="0"/>
    <xf numFmtId="0" fontId="62" fillId="12" borderId="105" applyNumberFormat="0" applyAlignment="0" applyProtection="0"/>
    <xf numFmtId="0" fontId="55" fillId="2" borderId="99" applyNumberFormat="0" applyAlignment="0" applyProtection="0"/>
    <xf numFmtId="0" fontId="61" fillId="0" borderId="61" applyNumberFormat="0" applyFill="0" applyAlignment="0" applyProtection="0"/>
    <xf numFmtId="0" fontId="66" fillId="2" borderId="107" applyNumberFormat="0" applyAlignment="0" applyProtection="0"/>
    <xf numFmtId="0" fontId="56" fillId="21" borderId="50" applyNumberFormat="0" applyAlignment="0" applyProtection="0"/>
    <xf numFmtId="0" fontId="55" fillId="2" borderId="49" applyNumberFormat="0" applyAlignment="0" applyProtection="0"/>
    <xf numFmtId="0" fontId="65" fillId="9" borderId="67" applyNumberFormat="0" applyFont="0" applyAlignment="0" applyProtection="0"/>
    <xf numFmtId="0" fontId="55" fillId="2" borderId="77" applyNumberFormat="0" applyAlignment="0" applyProtection="0"/>
    <xf numFmtId="0" fontId="68" fillId="0" borderId="91" applyNumberFormat="0" applyFill="0" applyAlignment="0" applyProtection="0"/>
    <xf numFmtId="0" fontId="11" fillId="0" borderId="0"/>
    <xf numFmtId="0" fontId="62" fillId="12" borderId="81" applyNumberFormat="0" applyAlignment="0" applyProtection="0"/>
    <xf numFmtId="0" fontId="68" fillId="0" borderId="64" applyNumberFormat="0" applyFill="0" applyAlignment="0" applyProtection="0"/>
    <xf numFmtId="0" fontId="55" fillId="2" borderId="65" applyNumberFormat="0" applyAlignment="0" applyProtection="0"/>
    <xf numFmtId="0" fontId="66" fillId="2" borderId="90" applyNumberFormat="0" applyAlignment="0" applyProtection="0"/>
    <xf numFmtId="164" fontId="22" fillId="0" borderId="0" applyFont="0" applyFill="0" applyBorder="0" applyAlignment="0" applyProtection="0"/>
    <xf numFmtId="0" fontId="55" fillId="2" borderId="81" applyNumberFormat="0" applyAlignment="0" applyProtection="0"/>
    <xf numFmtId="0" fontId="19" fillId="0" borderId="0"/>
    <xf numFmtId="41" fontId="5" fillId="0" borderId="0" applyFont="0" applyFill="0" applyBorder="0" applyAlignment="0" applyProtection="0"/>
    <xf numFmtId="41" fontId="5" fillId="0" borderId="0" applyFont="0" applyFill="0" applyBorder="0" applyAlignment="0" applyProtection="0"/>
    <xf numFmtId="0" fontId="9" fillId="0" borderId="0"/>
    <xf numFmtId="0" fontId="9" fillId="0" borderId="0"/>
    <xf numFmtId="0" fontId="5" fillId="0" borderId="0"/>
    <xf numFmtId="0" fontId="11" fillId="0" borderId="0">
      <alignment vertical="top"/>
    </xf>
    <xf numFmtId="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164" fontId="5" fillId="0" borderId="0" applyFont="0" applyFill="0" applyBorder="0" applyAlignment="0" applyProtection="0"/>
    <xf numFmtId="0" fontId="19" fillId="0" borderId="0" applyNumberFormat="0" applyFont="0" applyFill="0" applyBorder="0" applyAlignment="0" applyProtection="0"/>
    <xf numFmtId="166" fontId="11" fillId="0" borderId="0" applyFont="0" applyFill="0" applyBorder="0" applyAlignment="0" applyProtection="0"/>
    <xf numFmtId="166" fontId="52" fillId="0" borderId="0" applyFont="0" applyFill="0" applyBorder="0" applyAlignment="0" applyProtection="0"/>
    <xf numFmtId="0" fontId="61" fillId="0" borderId="73" applyNumberFormat="0" applyFill="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0" fontId="9" fillId="0" borderId="0" applyNumberFormat="0" applyFont="0" applyFill="0" applyBorder="0" applyAlignment="0" applyProtection="0"/>
    <xf numFmtId="166" fontId="11" fillId="0" borderId="0" applyFont="0" applyFill="0" applyBorder="0" applyAlignment="0" applyProtection="0"/>
    <xf numFmtId="0" fontId="5" fillId="0" borderId="0"/>
    <xf numFmtId="164" fontId="5"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4"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0" fontId="5" fillId="0" borderId="0"/>
    <xf numFmtId="166" fontId="11" fillId="0" borderId="0" applyFont="0" applyFill="0" applyBorder="0" applyAlignment="0" applyProtection="0"/>
    <xf numFmtId="164" fontId="9" fillId="0" borderId="0" applyFont="0" applyFill="0" applyBorder="0" applyAlignment="0" applyProtection="0"/>
    <xf numFmtId="0" fontId="5" fillId="0" borderId="0"/>
    <xf numFmtId="0" fontId="11" fillId="0" borderId="0"/>
    <xf numFmtId="0" fontId="68" fillId="0" borderId="69" applyNumberFormat="0" applyFill="0" applyAlignment="0" applyProtection="0"/>
    <xf numFmtId="0" fontId="62" fillId="12" borderId="65" applyNumberFormat="0" applyAlignment="0" applyProtection="0"/>
    <xf numFmtId="0" fontId="61" fillId="0" borderId="66" applyNumberFormat="0" applyFill="0" applyAlignment="0" applyProtection="0"/>
    <xf numFmtId="0" fontId="62" fillId="12" borderId="71" applyNumberFormat="0" applyAlignment="0" applyProtection="0"/>
    <xf numFmtId="0" fontId="55" fillId="2" borderId="55" applyNumberFormat="0" applyAlignment="0" applyProtection="0"/>
    <xf numFmtId="0" fontId="68" fillId="0" borderId="76" applyNumberFormat="0" applyFill="0" applyAlignment="0" applyProtection="0"/>
    <xf numFmtId="0" fontId="56" fillId="21" borderId="93" applyNumberFormat="0" applyAlignment="0" applyProtection="0"/>
    <xf numFmtId="0" fontId="56" fillId="21" borderId="70" applyNumberFormat="0" applyAlignment="0" applyProtection="0"/>
    <xf numFmtId="0" fontId="66" fillId="2" borderId="57" applyNumberFormat="0" applyAlignment="0" applyProtection="0"/>
    <xf numFmtId="0" fontId="65" fillId="9" borderId="56" applyNumberFormat="0" applyFont="0" applyAlignment="0" applyProtection="0"/>
    <xf numFmtId="0" fontId="66" fillId="2" borderId="84" applyNumberFormat="0" applyAlignment="0" applyProtection="0"/>
    <xf numFmtId="0" fontId="68" fillId="0" borderId="98" applyNumberFormat="0" applyFill="0" applyAlignment="0" applyProtection="0"/>
    <xf numFmtId="0" fontId="55" fillId="2" borderId="71" applyNumberFormat="0" applyAlignment="0" applyProtection="0"/>
    <xf numFmtId="0" fontId="66" fillId="2" borderId="75" applyNumberFormat="0" applyAlignment="0" applyProtection="0"/>
    <xf numFmtId="0" fontId="62" fillId="12" borderId="94" applyNumberFormat="0" applyAlignment="0" applyProtection="0"/>
    <xf numFmtId="0" fontId="65" fillId="9" borderId="78" applyNumberFormat="0" applyFont="0" applyAlignment="0" applyProtection="0"/>
    <xf numFmtId="0" fontId="68" fillId="0" borderId="58" applyNumberFormat="0" applyFill="0" applyAlignment="0" applyProtection="0"/>
    <xf numFmtId="0" fontId="55" fillId="2" borderId="59" applyNumberFormat="0" applyAlignment="0" applyProtection="0"/>
    <xf numFmtId="0" fontId="11" fillId="0" borderId="0"/>
    <xf numFmtId="0" fontId="56" fillId="21" borderId="60" applyNumberFormat="0" applyAlignment="0" applyProtection="0"/>
    <xf numFmtId="0" fontId="56" fillId="21" borderId="72" applyNumberFormat="0" applyAlignment="0" applyProtection="0"/>
    <xf numFmtId="0" fontId="68" fillId="0" borderId="85" applyNumberFormat="0" applyFill="0" applyAlignment="0" applyProtection="0"/>
    <xf numFmtId="0" fontId="56" fillId="21" borderId="82" applyNumberFormat="0" applyAlignment="0" applyProtection="0"/>
    <xf numFmtId="0" fontId="62" fillId="12" borderId="77" applyNumberFormat="0" applyAlignment="0" applyProtection="0"/>
    <xf numFmtId="0" fontId="11" fillId="0" borderId="0"/>
    <xf numFmtId="0" fontId="65" fillId="9" borderId="96" applyNumberFormat="0" applyFont="0" applyAlignment="0" applyProtection="0"/>
    <xf numFmtId="0" fontId="68" fillId="0" borderId="80" applyNumberFormat="0" applyFill="0" applyAlignment="0" applyProtection="0"/>
    <xf numFmtId="0" fontId="65" fillId="9" borderId="89" applyNumberFormat="0" applyFont="0" applyAlignment="0" applyProtection="0"/>
    <xf numFmtId="0" fontId="65" fillId="9" borderId="83" applyNumberFormat="0" applyFont="0" applyAlignment="0" applyProtection="0"/>
    <xf numFmtId="0" fontId="55" fillId="2" borderId="87" applyNumberFormat="0" applyAlignment="0" applyProtection="0"/>
    <xf numFmtId="0" fontId="61" fillId="0" borderId="88" applyNumberFormat="0" applyFill="0" applyAlignment="0" applyProtection="0"/>
    <xf numFmtId="0" fontId="11" fillId="0" borderId="0"/>
    <xf numFmtId="0" fontId="55" fillId="2" borderId="94" applyNumberFormat="0" applyAlignment="0" applyProtection="0"/>
    <xf numFmtId="0" fontId="62" fillId="12" borderId="99" applyNumberFormat="0" applyAlignment="0" applyProtection="0"/>
    <xf numFmtId="0" fontId="56" fillId="21" borderId="95" applyNumberFormat="0" applyAlignment="0" applyProtection="0"/>
    <xf numFmtId="0" fontId="66" fillId="2" borderId="97" applyNumberFormat="0" applyAlignment="0" applyProtection="0"/>
    <xf numFmtId="0" fontId="11" fillId="0" borderId="0"/>
    <xf numFmtId="0" fontId="68" fillId="0" borderId="104" applyNumberFormat="0" applyFill="0" applyAlignment="0" applyProtection="0"/>
    <xf numFmtId="0" fontId="65" fillId="9" borderId="102" applyNumberFormat="0" applyFont="0" applyAlignment="0" applyProtection="0"/>
    <xf numFmtId="0" fontId="61" fillId="0" borderId="101" applyNumberFormat="0" applyFill="0" applyAlignment="0" applyProtection="0"/>
    <xf numFmtId="0" fontId="56" fillId="21" borderId="100" applyNumberFormat="0" applyAlignment="0" applyProtection="0"/>
    <xf numFmtId="0" fontId="66" fillId="2" borderId="103" applyNumberFormat="0" applyAlignment="0" applyProtection="0"/>
    <xf numFmtId="0" fontId="68" fillId="0" borderId="108" applyNumberFormat="0" applyFill="0" applyAlignment="0" applyProtection="0"/>
    <xf numFmtId="0" fontId="4" fillId="0" borderId="0"/>
    <xf numFmtId="41" fontId="4" fillId="0" borderId="0" applyFont="0" applyFill="0" applyBorder="0" applyAlignment="0" applyProtection="0"/>
    <xf numFmtId="9" fontId="4" fillId="0" borderId="0" applyFont="0" applyFill="0" applyBorder="0" applyAlignment="0" applyProtection="0"/>
    <xf numFmtId="0" fontId="69" fillId="0" borderId="0" applyAlignment="0"/>
    <xf numFmtId="43" fontId="4" fillId="0" borderId="0" applyFont="0" applyFill="0" applyBorder="0" applyAlignment="0" applyProtection="0"/>
    <xf numFmtId="0" fontId="5" fillId="0" borderId="0"/>
    <xf numFmtId="0" fontId="11" fillId="0" borderId="0"/>
    <xf numFmtId="0" fontId="11" fillId="0" borderId="0"/>
    <xf numFmtId="164" fontId="5" fillId="0" borderId="0" applyFont="0" applyFill="0" applyBorder="0" applyAlignment="0" applyProtection="0"/>
    <xf numFmtId="9" fontId="5" fillId="0" borderId="0" applyFont="0" applyFill="0" applyBorder="0" applyAlignment="0" applyProtection="0"/>
    <xf numFmtId="0" fontId="75" fillId="0" borderId="0"/>
    <xf numFmtId="0" fontId="77" fillId="0" borderId="0"/>
    <xf numFmtId="43" fontId="77" fillId="0" borderId="0" applyFont="0" applyFill="0" applyBorder="0" applyAlignment="0" applyProtection="0"/>
    <xf numFmtId="41" fontId="77" fillId="0" borderId="0" applyFont="0" applyFill="0" applyBorder="0" applyAlignment="0" applyProtection="0"/>
    <xf numFmtId="0" fontId="77" fillId="0" borderId="0"/>
    <xf numFmtId="43" fontId="77" fillId="0" borderId="0" applyFont="0" applyFill="0" applyBorder="0" applyAlignment="0" applyProtection="0"/>
    <xf numFmtId="0" fontId="3" fillId="0" borderId="0"/>
    <xf numFmtId="41" fontId="3" fillId="0" borderId="0" applyFont="0" applyFill="0" applyBorder="0" applyAlignment="0" applyProtection="0"/>
    <xf numFmtId="0" fontId="75" fillId="0" borderId="0"/>
    <xf numFmtId="0" fontId="75" fillId="0" borderId="0"/>
    <xf numFmtId="0" fontId="75" fillId="0" borderId="0"/>
    <xf numFmtId="0" fontId="75" fillId="0" borderId="0"/>
    <xf numFmtId="0" fontId="69" fillId="0" borderId="0" applyAlignment="0"/>
    <xf numFmtId="41" fontId="69" fillId="0" borderId="0" applyFont="0" applyFill="0" applyBorder="0" applyAlignment="0" applyProtection="0"/>
    <xf numFmtId="0" fontId="69" fillId="0" borderId="0" applyAlignment="0"/>
    <xf numFmtId="0" fontId="5" fillId="0" borderId="0"/>
    <xf numFmtId="164" fontId="5" fillId="0" borderId="0" applyFont="0" applyFill="0" applyBorder="0" applyAlignment="0" applyProtection="0"/>
    <xf numFmtId="0" fontId="76" fillId="0" borderId="0"/>
    <xf numFmtId="0" fontId="5"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5" fillId="0" borderId="0"/>
  </cellStyleXfs>
  <cellXfs count="1244">
    <xf numFmtId="0" fontId="0" fillId="0" borderId="0" xfId="0"/>
    <xf numFmtId="166" fontId="0" fillId="0" borderId="0" xfId="1" applyFont="1"/>
    <xf numFmtId="0" fontId="0" fillId="0" borderId="0" xfId="0" applyAlignment="1">
      <alignment horizontal="centerContinuous"/>
    </xf>
    <xf numFmtId="166" fontId="0" fillId="0" borderId="0" xfId="1" applyFont="1" applyAlignment="1">
      <alignment horizontal="centerContinuous"/>
    </xf>
    <xf numFmtId="0" fontId="0" fillId="0" borderId="1" xfId="0" applyBorder="1"/>
    <xf numFmtId="166" fontId="0" fillId="0" borderId="2" xfId="1" applyFont="1" applyBorder="1"/>
    <xf numFmtId="0" fontId="0" fillId="0" borderId="3" xfId="0" applyBorder="1"/>
    <xf numFmtId="0" fontId="0" fillId="0" borderId="4" xfId="0" applyBorder="1"/>
    <xf numFmtId="0" fontId="10" fillId="0" borderId="1" xfId="0" applyFont="1" applyBorder="1"/>
    <xf numFmtId="0" fontId="10" fillId="0" borderId="4" xfId="0" applyFont="1" applyBorder="1"/>
    <xf numFmtId="166" fontId="10" fillId="0" borderId="2" xfId="1" applyFont="1" applyBorder="1"/>
    <xf numFmtId="166" fontId="10" fillId="0" borderId="5" xfId="1" applyFont="1" applyBorder="1"/>
    <xf numFmtId="0" fontId="10" fillId="0" borderId="6" xfId="0" applyFont="1" applyBorder="1"/>
    <xf numFmtId="166" fontId="10" fillId="0" borderId="7" xfId="1" applyFont="1" applyBorder="1"/>
    <xf numFmtId="0" fontId="10" fillId="4" borderId="8" xfId="0" applyFont="1" applyFill="1" applyBorder="1"/>
    <xf numFmtId="0" fontId="10" fillId="4" borderId="9" xfId="0" applyFont="1" applyFill="1" applyBorder="1"/>
    <xf numFmtId="166" fontId="10" fillId="4" borderId="10" xfId="1" applyFont="1" applyFill="1" applyBorder="1" applyAlignment="1">
      <alignment horizontal="center"/>
    </xf>
    <xf numFmtId="0" fontId="10" fillId="4" borderId="1" xfId="0" applyFont="1" applyFill="1" applyBorder="1" applyAlignment="1">
      <alignment horizontal="centerContinuous"/>
    </xf>
    <xf numFmtId="0" fontId="10" fillId="4" borderId="4" xfId="0" applyFont="1" applyFill="1" applyBorder="1" applyAlignment="1">
      <alignment horizontal="centerContinuous"/>
    </xf>
    <xf numFmtId="166" fontId="10" fillId="4" borderId="2" xfId="1" applyFont="1" applyFill="1" applyBorder="1" applyAlignment="1">
      <alignment horizontal="center"/>
    </xf>
    <xf numFmtId="0" fontId="10" fillId="4" borderId="3" xfId="0" applyFont="1" applyFill="1" applyBorder="1"/>
    <xf numFmtId="0" fontId="10" fillId="4" borderId="6" xfId="0" applyFont="1" applyFill="1" applyBorder="1"/>
    <xf numFmtId="166" fontId="10" fillId="4" borderId="11" xfId="1" applyFont="1" applyFill="1" applyBorder="1" applyAlignment="1">
      <alignment horizontal="center"/>
    </xf>
    <xf numFmtId="4" fontId="0" fillId="0" borderId="0" xfId="0" applyNumberFormat="1"/>
    <xf numFmtId="0" fontId="0" fillId="0" borderId="0" xfId="0" applyAlignment="1">
      <alignment horizontal="center"/>
    </xf>
    <xf numFmtId="0" fontId="0" fillId="0" borderId="12" xfId="0" applyBorder="1"/>
    <xf numFmtId="0" fontId="0" fillId="0" borderId="12" xfId="0" applyBorder="1" applyAlignment="1">
      <alignment horizontal="center"/>
    </xf>
    <xf numFmtId="4" fontId="0" fillId="0" borderId="12" xfId="0" applyNumberFormat="1" applyBorder="1"/>
    <xf numFmtId="4" fontId="0" fillId="0" borderId="13" xfId="0" applyNumberFormat="1" applyBorder="1"/>
    <xf numFmtId="0" fontId="0" fillId="0" borderId="13" xfId="0" applyBorder="1"/>
    <xf numFmtId="0" fontId="10" fillId="4" borderId="14" xfId="0" applyFont="1" applyFill="1" applyBorder="1" applyAlignment="1">
      <alignment horizontal="center"/>
    </xf>
    <xf numFmtId="0" fontId="10" fillId="4" borderId="9" xfId="0" applyFont="1" applyFill="1" applyBorder="1" applyAlignment="1">
      <alignment horizontal="center"/>
    </xf>
    <xf numFmtId="0" fontId="10" fillId="4" borderId="10" xfId="0" applyFont="1" applyFill="1" applyBorder="1" applyAlignment="1">
      <alignment horizontal="center"/>
    </xf>
    <xf numFmtId="0" fontId="10" fillId="4" borderId="15" xfId="0" applyFont="1" applyFill="1" applyBorder="1"/>
    <xf numFmtId="0" fontId="10" fillId="4" borderId="4" xfId="0" applyFont="1" applyFill="1" applyBorder="1" applyAlignment="1">
      <alignment horizontal="center"/>
    </xf>
    <xf numFmtId="0" fontId="10" fillId="4" borderId="4" xfId="0" applyFont="1" applyFill="1" applyBorder="1"/>
    <xf numFmtId="0" fontId="10" fillId="4" borderId="2" xfId="0" applyFont="1" applyFill="1" applyBorder="1" applyAlignment="1">
      <alignment horizontal="center"/>
    </xf>
    <xf numFmtId="0" fontId="10" fillId="4" borderId="16" xfId="0" applyFont="1" applyFill="1" applyBorder="1" applyAlignment="1">
      <alignment horizontal="center"/>
    </xf>
    <xf numFmtId="0" fontId="10" fillId="4" borderId="6" xfId="0" applyFont="1" applyFill="1" applyBorder="1" applyAlignment="1">
      <alignment horizontal="center"/>
    </xf>
    <xf numFmtId="0" fontId="10" fillId="4" borderId="11" xfId="0" applyFont="1" applyFill="1" applyBorder="1" applyAlignment="1">
      <alignment horizontal="center"/>
    </xf>
    <xf numFmtId="0" fontId="10" fillId="0" borderId="12" xfId="0" applyFont="1" applyBorder="1"/>
    <xf numFmtId="0" fontId="10" fillId="0" borderId="12" xfId="0" applyFont="1" applyBorder="1" applyAlignment="1">
      <alignment horizontal="center"/>
    </xf>
    <xf numFmtId="0" fontId="10" fillId="0" borderId="14" xfId="0" applyFont="1" applyBorder="1"/>
    <xf numFmtId="0" fontId="10" fillId="0" borderId="17" xfId="0" applyFont="1" applyBorder="1" applyAlignment="1">
      <alignment horizontal="center"/>
    </xf>
    <xf numFmtId="4" fontId="10" fillId="0" borderId="17" xfId="0" applyNumberFormat="1" applyFont="1" applyBorder="1"/>
    <xf numFmtId="0" fontId="10" fillId="0" borderId="17" xfId="0" applyFont="1" applyBorder="1"/>
    <xf numFmtId="4" fontId="10" fillId="0" borderId="18" xfId="0" applyNumberFormat="1" applyFont="1" applyBorder="1"/>
    <xf numFmtId="0" fontId="10" fillId="0" borderId="16" xfId="0" applyFont="1" applyBorder="1"/>
    <xf numFmtId="0" fontId="10" fillId="0" borderId="19" xfId="0" applyFont="1" applyBorder="1"/>
    <xf numFmtId="0" fontId="10" fillId="0" borderId="19" xfId="0" applyFont="1" applyBorder="1" applyAlignment="1">
      <alignment horizontal="center"/>
    </xf>
    <xf numFmtId="0" fontId="10" fillId="0" borderId="20" xfId="0" applyFont="1" applyBorder="1"/>
    <xf numFmtId="0" fontId="12" fillId="0" borderId="0" xfId="0" applyFont="1" applyAlignment="1">
      <alignment horizontal="centerContinuous"/>
    </xf>
    <xf numFmtId="0" fontId="13" fillId="0" borderId="0" xfId="0" applyFont="1" applyAlignment="1">
      <alignment horizontal="centerContinuous"/>
    </xf>
    <xf numFmtId="166" fontId="0" fillId="0" borderId="12" xfId="1" applyFont="1" applyBorder="1"/>
    <xf numFmtId="166" fontId="0" fillId="0" borderId="13" xfId="1" applyFont="1" applyBorder="1"/>
    <xf numFmtId="0" fontId="10" fillId="4" borderId="14" xfId="0" applyFont="1" applyFill="1" applyBorder="1"/>
    <xf numFmtId="0" fontId="10" fillId="4" borderId="17" xfId="0" applyFont="1" applyFill="1" applyBorder="1" applyAlignment="1">
      <alignment horizontal="center"/>
    </xf>
    <xf numFmtId="166" fontId="10" fillId="4" borderId="17" xfId="1" applyFont="1" applyFill="1" applyBorder="1" applyAlignment="1">
      <alignment horizontal="center"/>
    </xf>
    <xf numFmtId="166" fontId="10" fillId="4" borderId="18" xfId="1" applyFont="1" applyFill="1" applyBorder="1" applyAlignment="1">
      <alignment horizontal="center"/>
    </xf>
    <xf numFmtId="0" fontId="10" fillId="4" borderId="12" xfId="0" applyFont="1" applyFill="1" applyBorder="1" applyAlignment="1">
      <alignment horizontal="center"/>
    </xf>
    <xf numFmtId="166" fontId="10" fillId="4" borderId="12" xfId="1" applyFont="1" applyFill="1" applyBorder="1" applyAlignment="1">
      <alignment horizontal="center"/>
    </xf>
    <xf numFmtId="166" fontId="10" fillId="4" borderId="21" xfId="1" applyFont="1" applyFill="1" applyBorder="1" applyAlignment="1">
      <alignment horizontal="center"/>
    </xf>
    <xf numFmtId="0" fontId="10" fillId="4" borderId="16" xfId="0" applyFont="1" applyFill="1" applyBorder="1"/>
    <xf numFmtId="0" fontId="10" fillId="4" borderId="19" xfId="0" applyFont="1" applyFill="1" applyBorder="1" applyAlignment="1">
      <alignment horizontal="center"/>
    </xf>
    <xf numFmtId="166" fontId="10" fillId="4" borderId="19" xfId="1" applyFont="1" applyFill="1" applyBorder="1" applyAlignment="1">
      <alignment horizontal="center"/>
    </xf>
    <xf numFmtId="166" fontId="10" fillId="4" borderId="20" xfId="1" applyFont="1" applyFill="1" applyBorder="1" applyAlignment="1">
      <alignment horizontal="center"/>
    </xf>
    <xf numFmtId="0" fontId="14" fillId="0" borderId="0" xfId="0" applyFont="1" applyAlignment="1">
      <alignment horizontal="centerContinuous"/>
    </xf>
    <xf numFmtId="166" fontId="10" fillId="0" borderId="13" xfId="1" applyFont="1" applyBorder="1"/>
    <xf numFmtId="0" fontId="10" fillId="0" borderId="12" xfId="0" applyFont="1" applyBorder="1" applyAlignment="1">
      <alignment horizontal="right"/>
    </xf>
    <xf numFmtId="0" fontId="10" fillId="0" borderId="22" xfId="0" applyFont="1" applyBorder="1"/>
    <xf numFmtId="0" fontId="10" fillId="0" borderId="23" xfId="0" applyFont="1" applyBorder="1" applyAlignment="1">
      <alignment horizontal="center"/>
    </xf>
    <xf numFmtId="166" fontId="10" fillId="0" borderId="23" xfId="1" applyFont="1" applyBorder="1"/>
    <xf numFmtId="166" fontId="10" fillId="0" borderId="24" xfId="1" applyFont="1" applyBorder="1"/>
    <xf numFmtId="0" fontId="0" fillId="0" borderId="12" xfId="0" quotePrefix="1" applyBorder="1" applyAlignment="1">
      <alignment horizontal="center"/>
    </xf>
    <xf numFmtId="0" fontId="16" fillId="0" borderId="0" xfId="0" applyFont="1"/>
    <xf numFmtId="0" fontId="16" fillId="0" borderId="0" xfId="0" applyFont="1" applyAlignment="1">
      <alignment horizontal="center"/>
    </xf>
    <xf numFmtId="0" fontId="11" fillId="0" borderId="0" xfId="0" applyFont="1" applyAlignment="1">
      <alignment vertical="center"/>
    </xf>
    <xf numFmtId="0" fontId="11" fillId="0" borderId="0" xfId="0" applyFont="1" applyAlignment="1">
      <alignment horizontal="justify" vertical="center"/>
    </xf>
    <xf numFmtId="0" fontId="11" fillId="0" borderId="0" xfId="0" applyFont="1"/>
    <xf numFmtId="168" fontId="11" fillId="0" borderId="0" xfId="1" applyNumberFormat="1" applyFont="1" applyBorder="1" applyAlignment="1">
      <alignment vertical="center"/>
    </xf>
    <xf numFmtId="164" fontId="11" fillId="0" borderId="0" xfId="2" applyFont="1" applyBorder="1" applyAlignment="1">
      <alignment vertical="center"/>
    </xf>
    <xf numFmtId="168" fontId="11" fillId="0" borderId="0" xfId="1" applyNumberFormat="1" applyFont="1" applyFill="1" applyBorder="1" applyAlignment="1">
      <alignment vertical="center"/>
    </xf>
    <xf numFmtId="0" fontId="10" fillId="0" borderId="0" xfId="0" applyFont="1" applyAlignment="1">
      <alignment horizontal="right" vertical="center"/>
    </xf>
    <xf numFmtId="0" fontId="10" fillId="0" borderId="0" xfId="0" applyFont="1" applyAlignment="1">
      <alignment vertical="center"/>
    </xf>
    <xf numFmtId="164" fontId="11" fillId="0" borderId="0" xfId="0" applyNumberFormat="1" applyFont="1" applyAlignment="1">
      <alignment horizontal="right" vertical="top"/>
    </xf>
    <xf numFmtId="0" fontId="10" fillId="0" borderId="0" xfId="0" applyFont="1" applyAlignment="1">
      <alignment horizontal="left" vertical="center"/>
    </xf>
    <xf numFmtId="0" fontId="10" fillId="0" borderId="0" xfId="0" applyFont="1" applyAlignment="1">
      <alignment horizontal="left"/>
    </xf>
    <xf numFmtId="0" fontId="10" fillId="0" borderId="0" xfId="0" applyFont="1" applyAlignment="1">
      <alignment horizontal="centerContinuous" vertical="center"/>
    </xf>
    <xf numFmtId="0" fontId="11" fillId="0" borderId="0" xfId="0" applyFont="1" applyAlignment="1">
      <alignment horizontal="centerContinuous" vertical="center"/>
    </xf>
    <xf numFmtId="164" fontId="11" fillId="0" borderId="0" xfId="2" applyFont="1" applyAlignment="1">
      <alignment vertical="center"/>
    </xf>
    <xf numFmtId="168" fontId="11" fillId="0" borderId="0" xfId="1" applyNumberFormat="1" applyFont="1" applyAlignment="1">
      <alignment vertical="center"/>
    </xf>
    <xf numFmtId="168" fontId="10" fillId="0" borderId="0" xfId="0" applyNumberFormat="1" applyFont="1" applyAlignment="1">
      <alignment vertical="center"/>
    </xf>
    <xf numFmtId="168" fontId="10" fillId="0" borderId="0" xfId="1" applyNumberFormat="1" applyFont="1" applyBorder="1" applyAlignment="1">
      <alignment horizontal="center" vertical="center"/>
    </xf>
    <xf numFmtId="168" fontId="10" fillId="0" borderId="0" xfId="1" quotePrefix="1" applyNumberFormat="1" applyFont="1" applyBorder="1" applyAlignment="1">
      <alignment horizontal="center" vertical="center"/>
    </xf>
    <xf numFmtId="168" fontId="10" fillId="0" borderId="0" xfId="1" applyNumberFormat="1" applyFont="1" applyBorder="1" applyAlignment="1">
      <alignment vertical="center"/>
    </xf>
    <xf numFmtId="168" fontId="11" fillId="0" borderId="0" xfId="0" applyNumberFormat="1" applyFont="1" applyAlignment="1">
      <alignment vertical="center"/>
    </xf>
    <xf numFmtId="164" fontId="11" fillId="0" borderId="0" xfId="2" applyFont="1" applyFill="1" applyBorder="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168" fontId="35" fillId="0" borderId="0" xfId="1" applyNumberFormat="1" applyFont="1" applyBorder="1" applyAlignment="1">
      <alignment vertical="center"/>
    </xf>
    <xf numFmtId="0" fontId="21" fillId="0" borderId="0" xfId="0" applyFont="1" applyAlignment="1">
      <alignment vertical="center"/>
    </xf>
    <xf numFmtId="0" fontId="10" fillId="0" borderId="0" xfId="0" quotePrefix="1" applyFont="1" applyAlignment="1">
      <alignment horizontal="left" vertical="center"/>
    </xf>
    <xf numFmtId="164" fontId="10" fillId="0" borderId="0" xfId="2" applyFont="1" applyBorder="1" applyAlignment="1">
      <alignment vertical="center"/>
    </xf>
    <xf numFmtId="0" fontId="10" fillId="0" borderId="0" xfId="0" applyFont="1"/>
    <xf numFmtId="164" fontId="10" fillId="0" borderId="25" xfId="2" applyFont="1" applyBorder="1" applyAlignment="1">
      <alignment vertical="center"/>
    </xf>
    <xf numFmtId="164" fontId="10" fillId="0" borderId="0" xfId="2" applyFont="1" applyBorder="1" applyAlignment="1">
      <alignment horizontal="right" vertical="center"/>
    </xf>
    <xf numFmtId="0" fontId="11" fillId="0" borderId="0" xfId="46" applyFont="1"/>
    <xf numFmtId="0" fontId="20" fillId="0" borderId="0" xfId="46" applyFont="1"/>
    <xf numFmtId="0" fontId="21" fillId="0" borderId="0" xfId="46" applyFont="1"/>
    <xf numFmtId="177" fontId="21" fillId="0" borderId="0" xfId="46" applyNumberFormat="1" applyFont="1"/>
    <xf numFmtId="0" fontId="11" fillId="0" borderId="0" xfId="103"/>
    <xf numFmtId="0" fontId="11" fillId="0" borderId="26" xfId="103" applyBorder="1" applyAlignment="1">
      <alignment horizontal="center"/>
    </xf>
    <xf numFmtId="0" fontId="10" fillId="0" borderId="0" xfId="103" applyFont="1" applyAlignment="1">
      <alignment horizontal="center"/>
    </xf>
    <xf numFmtId="0" fontId="10" fillId="0" borderId="0" xfId="103" applyFont="1"/>
    <xf numFmtId="0" fontId="11" fillId="0" borderId="0" xfId="103" applyAlignment="1">
      <alignment horizontal="right"/>
    </xf>
    <xf numFmtId="0" fontId="11" fillId="0" borderId="0" xfId="103" applyAlignment="1">
      <alignment horizontal="center"/>
    </xf>
    <xf numFmtId="0" fontId="11" fillId="0" borderId="0" xfId="103" quotePrefix="1" applyAlignment="1">
      <alignment horizontal="center"/>
    </xf>
    <xf numFmtId="16" fontId="11" fillId="0" borderId="0" xfId="103" quotePrefix="1" applyNumberFormat="1" applyAlignment="1">
      <alignment horizontal="right"/>
    </xf>
    <xf numFmtId="164" fontId="10" fillId="0" borderId="26" xfId="2" quotePrefix="1" applyFont="1" applyBorder="1" applyAlignment="1">
      <alignment horizontal="center" vertical="center"/>
    </xf>
    <xf numFmtId="164" fontId="10" fillId="0" borderId="0" xfId="2" applyFont="1" applyAlignment="1">
      <alignment vertical="center"/>
    </xf>
    <xf numFmtId="164" fontId="10" fillId="0" borderId="0" xfId="2" quotePrefix="1" applyFont="1" applyBorder="1" applyAlignment="1">
      <alignment horizontal="center" vertical="center"/>
    </xf>
    <xf numFmtId="164" fontId="10" fillId="0" borderId="0" xfId="2" applyFont="1" applyBorder="1" applyAlignment="1">
      <alignment horizontal="center" vertical="center"/>
    </xf>
    <xf numFmtId="164" fontId="11" fillId="0" borderId="0" xfId="2" applyFont="1" applyBorder="1" applyAlignment="1">
      <alignment horizontal="center" vertical="center"/>
    </xf>
    <xf numFmtId="164" fontId="10" fillId="0" borderId="26" xfId="2" applyFont="1" applyBorder="1" applyAlignment="1">
      <alignment horizontal="center" vertical="center"/>
    </xf>
    <xf numFmtId="164" fontId="10" fillId="0" borderId="25" xfId="2" quotePrefix="1" applyFont="1" applyBorder="1" applyAlignment="1">
      <alignment horizontal="center" vertical="center"/>
    </xf>
    <xf numFmtId="164" fontId="10" fillId="0" borderId="0" xfId="2" applyFont="1" applyFill="1" applyBorder="1" applyAlignment="1">
      <alignment horizontal="center" vertical="center"/>
    </xf>
    <xf numFmtId="0" fontId="11" fillId="0" borderId="0" xfId="0" quotePrefix="1" applyFont="1" applyAlignment="1">
      <alignment vertical="center"/>
    </xf>
    <xf numFmtId="168" fontId="11" fillId="0" borderId="0" xfId="1" applyNumberFormat="1" applyFont="1" applyBorder="1" applyAlignment="1">
      <alignment horizontal="left" vertical="center"/>
    </xf>
    <xf numFmtId="164" fontId="11" fillId="0" borderId="0" xfId="2" applyFont="1" applyBorder="1" applyAlignment="1">
      <alignment horizontal="right"/>
    </xf>
    <xf numFmtId="9" fontId="11" fillId="0" borderId="0" xfId="50" applyFont="1" applyAlignment="1">
      <alignment vertical="center"/>
    </xf>
    <xf numFmtId="164" fontId="35" fillId="0" borderId="27" xfId="0" applyNumberFormat="1" applyFont="1" applyBorder="1" applyAlignment="1">
      <alignment horizontal="left" vertical="center"/>
    </xf>
    <xf numFmtId="0" fontId="11" fillId="0" borderId="0" xfId="0" applyFont="1" applyAlignment="1">
      <alignment vertical="top"/>
    </xf>
    <xf numFmtId="0" fontId="10" fillId="0" borderId="0" xfId="0" applyFont="1" applyAlignment="1">
      <alignment vertical="top"/>
    </xf>
    <xf numFmtId="0" fontId="11" fillId="0" borderId="0" xfId="1" applyNumberFormat="1" applyFont="1" applyBorder="1" applyAlignment="1">
      <alignment vertical="top"/>
    </xf>
    <xf numFmtId="168" fontId="11" fillId="0" borderId="0" xfId="1" applyNumberFormat="1" applyFont="1" applyBorder="1" applyAlignment="1">
      <alignment vertical="top"/>
    </xf>
    <xf numFmtId="0" fontId="11" fillId="0" borderId="0" xfId="2" applyNumberFormat="1" applyFont="1" applyAlignment="1">
      <alignment vertical="top"/>
    </xf>
    <xf numFmtId="0" fontId="11" fillId="0" borderId="0" xfId="2" applyNumberFormat="1" applyFont="1" applyBorder="1" applyAlignment="1">
      <alignment vertical="top"/>
    </xf>
    <xf numFmtId="9" fontId="11" fillId="0" borderId="0" xfId="50" applyFont="1" applyBorder="1" applyAlignment="1">
      <alignment horizontal="center"/>
    </xf>
    <xf numFmtId="0" fontId="10" fillId="0" borderId="0" xfId="0" applyFont="1" applyAlignment="1">
      <alignment horizontal="center" vertical="center"/>
    </xf>
    <xf numFmtId="164" fontId="11" fillId="0" borderId="0" xfId="2" applyFont="1" applyBorder="1" applyAlignment="1">
      <alignment vertical="top"/>
    </xf>
    <xf numFmtId="0" fontId="38" fillId="0" borderId="0" xfId="0" applyFont="1" applyAlignment="1">
      <alignment vertical="top"/>
    </xf>
    <xf numFmtId="164" fontId="38" fillId="0" borderId="0" xfId="2" applyFont="1" applyBorder="1" applyAlignment="1">
      <alignment vertical="top"/>
    </xf>
    <xf numFmtId="0" fontId="38" fillId="0" borderId="0" xfId="1" applyNumberFormat="1" applyFont="1" applyBorder="1" applyAlignment="1">
      <alignment vertical="top"/>
    </xf>
    <xf numFmtId="168" fontId="38" fillId="0" borderId="0" xfId="1" applyNumberFormat="1" applyFont="1" applyBorder="1" applyAlignment="1">
      <alignment vertical="top"/>
    </xf>
    <xf numFmtId="168" fontId="38" fillId="0" borderId="0" xfId="0" applyNumberFormat="1" applyFont="1" applyAlignment="1">
      <alignment horizontal="left" vertical="center"/>
    </xf>
    <xf numFmtId="168" fontId="38" fillId="0" borderId="0" xfId="1" quotePrefix="1" applyNumberFormat="1" applyFont="1" applyBorder="1" applyAlignment="1">
      <alignment horizontal="left" vertical="center"/>
    </xf>
    <xf numFmtId="0" fontId="38" fillId="0" borderId="0" xfId="0" applyFont="1" applyAlignment="1">
      <alignment vertical="center"/>
    </xf>
    <xf numFmtId="168" fontId="44" fillId="0" borderId="0" xfId="0" applyNumberFormat="1" applyFont="1" applyAlignment="1">
      <alignment horizontal="left" vertical="center"/>
    </xf>
    <xf numFmtId="168" fontId="38" fillId="0" borderId="0" xfId="1" applyNumberFormat="1" applyFont="1" applyFill="1" applyBorder="1" applyAlignment="1">
      <alignment horizontal="left" vertical="center"/>
    </xf>
    <xf numFmtId="168" fontId="46" fillId="0" borderId="0" xfId="1" quotePrefix="1" applyNumberFormat="1" applyFont="1" applyFill="1" applyBorder="1" applyAlignment="1">
      <alignment horizontal="left" vertical="center"/>
    </xf>
    <xf numFmtId="168" fontId="38" fillId="0" borderId="0" xfId="1" applyNumberFormat="1" applyFont="1" applyAlignment="1">
      <alignment horizontal="left" vertical="center"/>
    </xf>
    <xf numFmtId="168" fontId="44" fillId="0" borderId="0" xfId="1" applyNumberFormat="1" applyFont="1" applyBorder="1" applyAlignment="1">
      <alignment horizontal="left" vertical="center"/>
    </xf>
    <xf numFmtId="168" fontId="44" fillId="0" borderId="0" xfId="1" applyNumberFormat="1" applyFont="1" applyFill="1" applyBorder="1" applyAlignment="1">
      <alignment horizontal="left" vertical="center"/>
    </xf>
    <xf numFmtId="9" fontId="11" fillId="0" borderId="0" xfId="50" applyFont="1" applyBorder="1" applyAlignment="1">
      <alignment horizontal="center" vertical="center"/>
    </xf>
    <xf numFmtId="0" fontId="11" fillId="0" borderId="0" xfId="0" applyFont="1" applyAlignment="1">
      <alignment horizontal="left"/>
    </xf>
    <xf numFmtId="164" fontId="47" fillId="0" borderId="0" xfId="2" applyFont="1" applyBorder="1" applyAlignment="1">
      <alignment vertical="center"/>
    </xf>
    <xf numFmtId="0" fontId="48" fillId="0" borderId="0" xfId="0" applyFont="1" applyAlignment="1">
      <alignment horizontal="center" vertical="center"/>
    </xf>
    <xf numFmtId="168" fontId="38" fillId="0" borderId="0" xfId="1" applyNumberFormat="1" applyFont="1" applyBorder="1" applyAlignment="1">
      <alignment horizontal="left" vertical="center"/>
    </xf>
    <xf numFmtId="0" fontId="20" fillId="0" borderId="0" xfId="0" applyFont="1" applyAlignment="1">
      <alignment horizontal="left"/>
    </xf>
    <xf numFmtId="0" fontId="13" fillId="0" borderId="0" xfId="0" applyFont="1"/>
    <xf numFmtId="0" fontId="49" fillId="0" borderId="0" xfId="0" applyFont="1" applyAlignment="1">
      <alignment horizontal="center" vertical="center"/>
    </xf>
    <xf numFmtId="0" fontId="13" fillId="0" borderId="0" xfId="0" applyFont="1" applyAlignment="1">
      <alignment horizontal="left" vertical="center"/>
    </xf>
    <xf numFmtId="0" fontId="10" fillId="0" borderId="0" xfId="37" applyFont="1"/>
    <xf numFmtId="164" fontId="38" fillId="0" borderId="0" xfId="0" applyNumberFormat="1" applyFont="1" applyAlignment="1">
      <alignment horizontal="left" vertical="top"/>
    </xf>
    <xf numFmtId="168" fontId="10" fillId="0" borderId="0" xfId="1" applyNumberFormat="1" applyFont="1" applyFill="1" applyBorder="1" applyAlignment="1">
      <alignment vertical="center"/>
    </xf>
    <xf numFmtId="0" fontId="38" fillId="0" borderId="0" xfId="0" applyFont="1" applyAlignment="1">
      <alignment horizontal="left" vertical="center"/>
    </xf>
    <xf numFmtId="164" fontId="11" fillId="0" borderId="0" xfId="2" applyFont="1" applyAlignment="1">
      <alignment horizontal="center" vertical="center"/>
    </xf>
    <xf numFmtId="0" fontId="11" fillId="0" borderId="0" xfId="135"/>
    <xf numFmtId="0" fontId="35" fillId="0" borderId="0" xfId="0" applyFont="1" applyAlignment="1">
      <alignment horizontal="centerContinuous" vertical="center"/>
    </xf>
    <xf numFmtId="164" fontId="38" fillId="0" borderId="0" xfId="2" applyFont="1" applyAlignment="1">
      <alignment vertical="top"/>
    </xf>
    <xf numFmtId="0" fontId="10" fillId="0" borderId="0" xfId="132" applyFont="1" applyAlignment="1">
      <alignment horizontal="center"/>
    </xf>
    <xf numFmtId="0" fontId="11" fillId="0" borderId="0" xfId="132" applyFont="1"/>
    <xf numFmtId="176" fontId="11" fillId="0" borderId="0" xfId="133" applyNumberFormat="1" applyFont="1" applyFill="1" applyBorder="1"/>
    <xf numFmtId="0" fontId="10" fillId="0" borderId="0" xfId="132" applyFont="1" applyAlignment="1">
      <alignment horizontal="center" vertical="center"/>
    </xf>
    <xf numFmtId="0" fontId="10" fillId="0" borderId="0" xfId="132" applyFont="1"/>
    <xf numFmtId="0" fontId="11" fillId="0" borderId="0" xfId="132" applyFont="1" applyAlignment="1">
      <alignment horizontal="center"/>
    </xf>
    <xf numFmtId="164" fontId="11" fillId="0" borderId="0" xfId="133" applyFont="1" applyFill="1" applyBorder="1"/>
    <xf numFmtId="0" fontId="11" fillId="0" borderId="0" xfId="2" applyNumberFormat="1" applyFont="1" applyFill="1" applyBorder="1" applyAlignment="1"/>
    <xf numFmtId="164" fontId="11" fillId="0" borderId="0" xfId="2" applyFont="1" applyFill="1" applyBorder="1"/>
    <xf numFmtId="0" fontId="10" fillId="0" borderId="0" xfId="139" applyFont="1"/>
    <xf numFmtId="0" fontId="11" fillId="0" borderId="0" xfId="139"/>
    <xf numFmtId="164" fontId="11" fillId="0" borderId="0" xfId="2" applyFont="1" applyFill="1" applyBorder="1" applyAlignment="1"/>
    <xf numFmtId="164" fontId="10" fillId="0" borderId="0" xfId="2" applyFont="1" applyFill="1" applyBorder="1" applyAlignment="1"/>
    <xf numFmtId="164" fontId="10" fillId="0" borderId="0" xfId="2" applyFont="1" applyBorder="1" applyAlignment="1"/>
    <xf numFmtId="0" fontId="11" fillId="0" borderId="0" xfId="132" applyFont="1" applyAlignment="1">
      <alignment horizontal="justify" vertical="top" wrapText="1"/>
    </xf>
    <xf numFmtId="0" fontId="11" fillId="0" borderId="0" xfId="132" quotePrefix="1" applyFont="1" applyAlignment="1">
      <alignment horizontal="center"/>
    </xf>
    <xf numFmtId="0" fontId="10" fillId="0" borderId="0" xfId="132" quotePrefix="1" applyFont="1" applyAlignment="1">
      <alignment horizontal="center"/>
    </xf>
    <xf numFmtId="0" fontId="10" fillId="0" borderId="0" xfId="135" applyFont="1"/>
    <xf numFmtId="0" fontId="11" fillId="0" borderId="0" xfId="132" applyFont="1" applyAlignment="1">
      <alignment vertical="top"/>
    </xf>
    <xf numFmtId="0" fontId="11" fillId="0" borderId="26" xfId="132" applyFont="1" applyBorder="1"/>
    <xf numFmtId="0" fontId="11" fillId="0" borderId="0" xfId="132" applyFont="1" applyAlignment="1">
      <alignment horizontal="justify" vertical="center"/>
    </xf>
    <xf numFmtId="0" fontId="11" fillId="0" borderId="0" xfId="132" applyFont="1" applyAlignment="1">
      <alignment vertical="center"/>
    </xf>
    <xf numFmtId="164" fontId="11" fillId="0" borderId="0" xfId="4" applyFont="1" applyFill="1" applyBorder="1"/>
    <xf numFmtId="0" fontId="39" fillId="0" borderId="0" xfId="132" applyFont="1"/>
    <xf numFmtId="0" fontId="11" fillId="0" borderId="0" xfId="132" applyFont="1" applyAlignment="1">
      <alignment vertical="center" wrapText="1"/>
    </xf>
    <xf numFmtId="0" fontId="10" fillId="0" borderId="26" xfId="132" applyFont="1" applyBorder="1" applyAlignment="1">
      <alignment horizontal="center"/>
    </xf>
    <xf numFmtId="0" fontId="10" fillId="0" borderId="0" xfId="132" applyFont="1" applyAlignment="1">
      <alignment horizontal="left"/>
    </xf>
    <xf numFmtId="164" fontId="11" fillId="0" borderId="0" xfId="0" applyNumberFormat="1" applyFont="1" applyAlignment="1">
      <alignment vertical="center"/>
    </xf>
    <xf numFmtId="0" fontId="40" fillId="0" borderId="0" xfId="132" applyFont="1"/>
    <xf numFmtId="164" fontId="44" fillId="0" borderId="0" xfId="2" applyFont="1" applyBorder="1" applyAlignment="1">
      <alignment horizontal="left"/>
    </xf>
    <xf numFmtId="168" fontId="11" fillId="0" borderId="0" xfId="1" applyNumberFormat="1" applyFont="1" applyFill="1"/>
    <xf numFmtId="172" fontId="11" fillId="0" borderId="0" xfId="50" applyNumberFormat="1" applyFont="1" applyBorder="1" applyAlignment="1">
      <alignment horizontal="center" vertical="center"/>
    </xf>
    <xf numFmtId="164" fontId="39" fillId="0" borderId="0" xfId="133" applyFont="1" applyFill="1" applyBorder="1"/>
    <xf numFmtId="176" fontId="39" fillId="0" borderId="0" xfId="133" applyNumberFormat="1" applyFont="1" applyFill="1" applyBorder="1"/>
    <xf numFmtId="0" fontId="39" fillId="0" borderId="0" xfId="132" applyFont="1" applyAlignment="1">
      <alignment vertical="top"/>
    </xf>
    <xf numFmtId="164" fontId="38" fillId="0" borderId="0" xfId="2" applyFont="1" applyFill="1" applyBorder="1"/>
    <xf numFmtId="0" fontId="40" fillId="0" borderId="0" xfId="135" applyFont="1"/>
    <xf numFmtId="0" fontId="43" fillId="0" borderId="26" xfId="0" applyFont="1" applyBorder="1" applyAlignment="1">
      <alignment vertical="center"/>
    </xf>
    <xf numFmtId="0" fontId="40" fillId="0" borderId="0" xfId="132" applyFont="1" applyAlignment="1">
      <alignment horizontal="center"/>
    </xf>
    <xf numFmtId="0" fontId="45" fillId="0" borderId="0" xfId="132" applyFont="1" applyAlignment="1">
      <alignment horizontal="center"/>
    </xf>
    <xf numFmtId="164" fontId="38" fillId="0" borderId="0" xfId="2" applyFont="1" applyAlignment="1">
      <alignment vertical="center"/>
    </xf>
    <xf numFmtId="164" fontId="38" fillId="0" borderId="0" xfId="2" applyFont="1" applyBorder="1" applyAlignment="1">
      <alignment vertical="center"/>
    </xf>
    <xf numFmtId="164" fontId="11" fillId="0" borderId="0" xfId="2" quotePrefix="1" applyFont="1" applyBorder="1" applyAlignment="1">
      <alignment horizontal="center" vertical="center"/>
    </xf>
    <xf numFmtId="166" fontId="10" fillId="0" borderId="0" xfId="15" applyFont="1" applyFill="1" applyBorder="1"/>
    <xf numFmtId="168" fontId="10" fillId="0" borderId="0" xfId="15" applyNumberFormat="1" applyFont="1" applyFill="1" applyBorder="1"/>
    <xf numFmtId="168" fontId="11" fillId="0" borderId="0" xfId="15" applyNumberFormat="1" applyFont="1" applyFill="1" applyBorder="1"/>
    <xf numFmtId="164" fontId="11" fillId="0" borderId="0" xfId="4" applyFont="1" applyFill="1" applyBorder="1" applyAlignment="1">
      <alignment horizontal="left"/>
    </xf>
    <xf numFmtId="0" fontId="11" fillId="0" borderId="0" xfId="0" applyFont="1" applyAlignment="1">
      <alignment horizontal="justify" vertical="top"/>
    </xf>
    <xf numFmtId="49" fontId="11" fillId="0" borderId="0" xfId="0" applyNumberFormat="1" applyFont="1" applyAlignment="1">
      <alignment horizontal="left"/>
    </xf>
    <xf numFmtId="167" fontId="38" fillId="0" borderId="0" xfId="2" applyNumberFormat="1" applyFont="1" applyAlignment="1">
      <alignment vertical="center"/>
    </xf>
    <xf numFmtId="164" fontId="10" fillId="0" borderId="0" xfId="2" quotePrefix="1" applyFont="1" applyFill="1" applyBorder="1" applyAlignment="1">
      <alignment horizontal="center" vertical="center"/>
    </xf>
    <xf numFmtId="0" fontId="51" fillId="0" borderId="0" xfId="0" applyFont="1"/>
    <xf numFmtId="168" fontId="38" fillId="0" borderId="0" xfId="1" applyNumberFormat="1" applyFont="1" applyBorder="1"/>
    <xf numFmtId="164" fontId="10" fillId="0" borderId="0" xfId="2" applyFont="1" applyFill="1" applyBorder="1" applyAlignment="1">
      <alignment vertical="center"/>
    </xf>
    <xf numFmtId="164" fontId="10" fillId="0" borderId="92" xfId="2" applyFont="1" applyBorder="1" applyAlignment="1">
      <alignment vertical="center"/>
    </xf>
    <xf numFmtId="168" fontId="11" fillId="0" borderId="0" xfId="1" applyNumberFormat="1" applyFont="1"/>
    <xf numFmtId="168" fontId="11" fillId="0" borderId="0" xfId="1" applyNumberFormat="1" applyFont="1" applyBorder="1"/>
    <xf numFmtId="164" fontId="10" fillId="0" borderId="0" xfId="4" applyFont="1" applyFill="1" applyBorder="1" applyAlignment="1">
      <alignment horizontal="left"/>
    </xf>
    <xf numFmtId="164" fontId="10" fillId="0" borderId="0" xfId="4" applyFont="1" applyFill="1" applyBorder="1"/>
    <xf numFmtId="0" fontId="44" fillId="0" borderId="0" xfId="0" applyFont="1" applyAlignment="1">
      <alignment horizontal="left"/>
    </xf>
    <xf numFmtId="164" fontId="44" fillId="0" borderId="26" xfId="2" applyFont="1" applyBorder="1" applyAlignment="1">
      <alignment horizontal="center" vertical="center"/>
    </xf>
    <xf numFmtId="164" fontId="44" fillId="0" borderId="0" xfId="2" applyFont="1" applyBorder="1" applyAlignment="1">
      <alignment horizontal="center" vertical="center"/>
    </xf>
    <xf numFmtId="0" fontId="38" fillId="0" borderId="0" xfId="0" quotePrefix="1" applyFont="1" applyAlignment="1">
      <alignment vertical="center"/>
    </xf>
    <xf numFmtId="0" fontId="44" fillId="0" borderId="0" xfId="0" applyFont="1" applyAlignment="1">
      <alignment horizontal="right" vertical="center"/>
    </xf>
    <xf numFmtId="164" fontId="44" fillId="0" borderId="25" xfId="2" applyFont="1" applyBorder="1" applyAlignment="1">
      <alignment vertical="center"/>
    </xf>
    <xf numFmtId="164" fontId="44" fillId="0" borderId="0" xfId="2" applyFont="1" applyBorder="1" applyAlignment="1">
      <alignment vertical="center"/>
    </xf>
    <xf numFmtId="164" fontId="10" fillId="0" borderId="0" xfId="2" applyFont="1" applyAlignment="1">
      <alignment horizontal="right" vertical="center"/>
    </xf>
    <xf numFmtId="176" fontId="38" fillId="0" borderId="0" xfId="2" applyNumberFormat="1" applyFont="1" applyAlignment="1">
      <alignment vertical="top"/>
    </xf>
    <xf numFmtId="49" fontId="10" fillId="0" borderId="26" xfId="2" quotePrefix="1" applyNumberFormat="1" applyFont="1" applyFill="1" applyBorder="1" applyAlignment="1">
      <alignment horizontal="center" vertical="center"/>
    </xf>
    <xf numFmtId="164" fontId="39" fillId="0" borderId="0" xfId="1" applyNumberFormat="1" applyFont="1" applyFill="1" applyBorder="1"/>
    <xf numFmtId="49" fontId="10" fillId="0" borderId="26" xfId="2" applyNumberFormat="1" applyFont="1" applyBorder="1" applyAlignment="1">
      <alignment horizontal="center" vertical="center"/>
    </xf>
    <xf numFmtId="49" fontId="10" fillId="0" borderId="0" xfId="2" quotePrefix="1" applyNumberFormat="1" applyFont="1" applyBorder="1" applyAlignment="1">
      <alignment horizontal="center" vertical="center"/>
    </xf>
    <xf numFmtId="0" fontId="39" fillId="0" borderId="0" xfId="0" applyFont="1" applyAlignment="1">
      <alignment vertical="center"/>
    </xf>
    <xf numFmtId="168" fontId="40" fillId="0" borderId="0" xfId="15" applyNumberFormat="1" applyFont="1" applyFill="1" applyBorder="1"/>
    <xf numFmtId="0" fontId="21" fillId="0" borderId="0" xfId="302" applyFont="1" applyAlignment="1">
      <alignment vertical="center"/>
    </xf>
    <xf numFmtId="164" fontId="21" fillId="0" borderId="0" xfId="302" applyNumberFormat="1" applyFont="1" applyAlignment="1">
      <alignment vertical="center"/>
    </xf>
    <xf numFmtId="178" fontId="35" fillId="0" borderId="27" xfId="0" applyNumberFormat="1" applyFont="1" applyBorder="1" applyAlignment="1">
      <alignment horizontal="left" vertical="center"/>
    </xf>
    <xf numFmtId="168" fontId="40" fillId="0" borderId="0" xfId="1" applyNumberFormat="1" applyFont="1" applyBorder="1" applyAlignment="1">
      <alignment vertical="center"/>
    </xf>
    <xf numFmtId="164" fontId="40" fillId="0" borderId="0" xfId="2" quotePrefix="1" applyFont="1" applyBorder="1" applyAlignment="1">
      <alignment horizontal="center" vertical="center"/>
    </xf>
    <xf numFmtId="164" fontId="40" fillId="0" borderId="0" xfId="2" applyFont="1" applyAlignment="1">
      <alignment vertical="center"/>
    </xf>
    <xf numFmtId="164" fontId="40" fillId="0" borderId="0" xfId="2" applyFont="1" applyBorder="1" applyAlignment="1">
      <alignment vertical="center"/>
    </xf>
    <xf numFmtId="164" fontId="39" fillId="0" borderId="0" xfId="2" applyFont="1" applyAlignment="1">
      <alignment horizontal="right" vertical="top"/>
    </xf>
    <xf numFmtId="164" fontId="39" fillId="0" borderId="0" xfId="2" applyFont="1" applyBorder="1" applyAlignment="1">
      <alignment horizontal="right"/>
    </xf>
    <xf numFmtId="164" fontId="39" fillId="0" borderId="0" xfId="2" applyFont="1" applyBorder="1" applyAlignment="1">
      <alignment vertical="center"/>
    </xf>
    <xf numFmtId="168" fontId="39" fillId="0" borderId="0" xfId="1" applyNumberFormat="1" applyFont="1"/>
    <xf numFmtId="168" fontId="39" fillId="0" borderId="0" xfId="1" applyNumberFormat="1" applyFont="1" applyBorder="1" applyAlignment="1">
      <alignment horizontal="right"/>
    </xf>
    <xf numFmtId="164" fontId="39" fillId="0" borderId="0" xfId="2" applyFont="1" applyAlignment="1">
      <alignment vertical="center"/>
    </xf>
    <xf numFmtId="164" fontId="40" fillId="0" borderId="0" xfId="2" applyFont="1" applyBorder="1" applyAlignment="1">
      <alignment horizontal="center" vertical="center"/>
    </xf>
    <xf numFmtId="164" fontId="39" fillId="0" borderId="0" xfId="2" quotePrefix="1" applyFont="1" applyBorder="1" applyAlignment="1">
      <alignment horizontal="center" vertical="center"/>
    </xf>
    <xf numFmtId="168" fontId="39" fillId="0" borderId="0" xfId="1" applyNumberFormat="1" applyFont="1" applyBorder="1"/>
    <xf numFmtId="164" fontId="39" fillId="0" borderId="0" xfId="2" applyFont="1" applyBorder="1" applyAlignment="1">
      <alignment horizontal="center" vertical="center"/>
    </xf>
    <xf numFmtId="164" fontId="39" fillId="0" borderId="0" xfId="2" applyFont="1" applyAlignment="1">
      <alignment horizontal="center" vertical="center"/>
    </xf>
    <xf numFmtId="9" fontId="39" fillId="0" borderId="0" xfId="50" applyFont="1" applyAlignment="1">
      <alignment horizontal="center"/>
    </xf>
    <xf numFmtId="164" fontId="39" fillId="0" borderId="0" xfId="2" applyFont="1" applyAlignment="1">
      <alignment horizontal="center"/>
    </xf>
    <xf numFmtId="0" fontId="39" fillId="0" borderId="0" xfId="295" applyFont="1"/>
    <xf numFmtId="164" fontId="39" fillId="0" borderId="0" xfId="2" applyFont="1" applyFill="1" applyAlignment="1">
      <alignment vertical="center"/>
    </xf>
    <xf numFmtId="168" fontId="39" fillId="0" borderId="0" xfId="1" applyNumberFormat="1" applyFont="1" applyBorder="1" applyAlignment="1">
      <alignment vertical="center"/>
    </xf>
    <xf numFmtId="164" fontId="38" fillId="0" borderId="0" xfId="2" applyFont="1" applyBorder="1" applyAlignment="1">
      <alignment horizontal="left"/>
    </xf>
    <xf numFmtId="168" fontId="38" fillId="0" borderId="0" xfId="1" applyNumberFormat="1" applyFont="1" applyBorder="1" applyAlignment="1">
      <alignment vertical="center"/>
    </xf>
    <xf numFmtId="168" fontId="44" fillId="0" borderId="0" xfId="1" applyNumberFormat="1" applyFont="1" applyBorder="1" applyAlignment="1">
      <alignment vertical="center"/>
    </xf>
    <xf numFmtId="0" fontId="11" fillId="0" borderId="0" xfId="132" applyFont="1" applyAlignment="1">
      <alignment horizontal="center" vertical="center" wrapText="1"/>
    </xf>
    <xf numFmtId="0" fontId="39" fillId="0" borderId="0" xfId="0" applyFont="1" applyAlignment="1">
      <alignment horizontal="justify" wrapText="1"/>
    </xf>
    <xf numFmtId="0" fontId="40" fillId="0" borderId="0" xfId="0" quotePrefix="1" applyFont="1" applyAlignment="1">
      <alignment horizontal="center" vertical="center"/>
    </xf>
    <xf numFmtId="0" fontId="43" fillId="0" borderId="0" xfId="0" applyFont="1" applyAlignment="1">
      <alignment vertical="center"/>
    </xf>
    <xf numFmtId="49" fontId="40" fillId="0" borderId="0" xfId="2" quotePrefix="1" applyNumberFormat="1" applyFont="1" applyBorder="1" applyAlignment="1">
      <alignment horizontal="center" vertical="center"/>
    </xf>
    <xf numFmtId="1" fontId="40" fillId="0" borderId="0" xfId="1" quotePrefix="1" applyNumberFormat="1" applyFont="1" applyBorder="1" applyAlignment="1">
      <alignment horizontal="center" vertical="center"/>
    </xf>
    <xf numFmtId="1" fontId="40" fillId="0" borderId="0" xfId="1" applyNumberFormat="1" applyFont="1" applyBorder="1" applyAlignment="1">
      <alignment horizontal="center" vertical="center"/>
    </xf>
    <xf numFmtId="49" fontId="40" fillId="0" borderId="0" xfId="2" applyNumberFormat="1" applyFont="1" applyBorder="1" applyAlignment="1">
      <alignment horizontal="center" vertical="center"/>
    </xf>
    <xf numFmtId="164" fontId="44" fillId="0" borderId="112" xfId="2" applyFont="1" applyBorder="1" applyAlignment="1">
      <alignment vertical="center"/>
    </xf>
    <xf numFmtId="49" fontId="10" fillId="0" borderId="26" xfId="2" quotePrefix="1" applyNumberFormat="1" applyFont="1" applyBorder="1" applyAlignment="1">
      <alignment horizontal="center" vertical="center"/>
    </xf>
    <xf numFmtId="168" fontId="38" fillId="0" borderId="0" xfId="1" applyNumberFormat="1" applyFont="1" applyFill="1" applyBorder="1" applyAlignment="1">
      <alignment vertical="center"/>
    </xf>
    <xf numFmtId="164" fontId="11" fillId="0" borderId="0" xfId="2" applyFont="1" applyAlignment="1">
      <alignment horizontal="right" vertical="top"/>
    </xf>
    <xf numFmtId="164" fontId="11" fillId="0" borderId="0" xfId="2" applyFont="1" applyBorder="1" applyAlignment="1">
      <alignment horizontal="right" vertical="top"/>
    </xf>
    <xf numFmtId="49" fontId="10" fillId="0" borderId="0" xfId="0" applyNumberFormat="1" applyFont="1" applyAlignment="1">
      <alignment horizontal="left"/>
    </xf>
    <xf numFmtId="168" fontId="11" fillId="0" borderId="0" xfId="1" applyNumberFormat="1" applyFont="1" applyBorder="1" applyAlignment="1">
      <alignment horizontal="right"/>
    </xf>
    <xf numFmtId="49" fontId="11" fillId="0" borderId="0" xfId="1" applyNumberFormat="1" applyFont="1" applyBorder="1"/>
    <xf numFmtId="168" fontId="10" fillId="0" borderId="110" xfId="1" applyNumberFormat="1" applyFont="1" applyBorder="1" applyAlignment="1">
      <alignment horizontal="center" vertical="center"/>
    </xf>
    <xf numFmtId="164" fontId="10" fillId="0" borderId="110" xfId="2" applyFont="1" applyBorder="1" applyAlignment="1">
      <alignment horizontal="center" vertical="center"/>
    </xf>
    <xf numFmtId="4" fontId="11" fillId="0" borderId="0" xfId="0" applyNumberFormat="1" applyFont="1" applyAlignment="1">
      <alignment horizontal="right"/>
    </xf>
    <xf numFmtId="164" fontId="11" fillId="0" borderId="0" xfId="0" applyNumberFormat="1" applyFont="1" applyAlignment="1">
      <alignment vertical="top" wrapText="1"/>
    </xf>
    <xf numFmtId="164" fontId="11" fillId="0" borderId="0" xfId="0" applyNumberFormat="1" applyFont="1" applyAlignment="1">
      <alignment horizontal="right"/>
    </xf>
    <xf numFmtId="164" fontId="11" fillId="0" borderId="0" xfId="2" applyFont="1" applyFill="1" applyAlignment="1">
      <alignment vertical="center"/>
    </xf>
    <xf numFmtId="49" fontId="10" fillId="0" borderId="0" xfId="0" applyNumberFormat="1" applyFont="1" applyAlignment="1">
      <alignment horizontal="left" vertical="top"/>
    </xf>
    <xf numFmtId="164" fontId="10" fillId="0" borderId="92" xfId="2" applyFont="1" applyBorder="1" applyAlignment="1">
      <alignment horizontal="center" vertical="center"/>
    </xf>
    <xf numFmtId="168" fontId="10" fillId="0" borderId="0" xfId="1" applyNumberFormat="1" applyFont="1" applyBorder="1" applyAlignment="1">
      <alignment horizontal="center" vertical="justify"/>
    </xf>
    <xf numFmtId="168" fontId="11" fillId="0" borderId="0" xfId="1" applyNumberFormat="1" applyFont="1" applyAlignment="1">
      <alignment horizontal="center" vertical="center"/>
    </xf>
    <xf numFmtId="10" fontId="11" fillId="0" borderId="0" xfId="50" applyNumberFormat="1" applyFont="1" applyAlignment="1">
      <alignment horizontal="center" vertical="center"/>
    </xf>
    <xf numFmtId="9" fontId="11" fillId="0" borderId="0" xfId="50" applyFont="1" applyAlignment="1">
      <alignment horizontal="center" vertical="center"/>
    </xf>
    <xf numFmtId="0" fontId="11" fillId="0" borderId="0" xfId="0" applyFont="1" applyAlignment="1">
      <alignment horizontal="left" vertical="top" wrapText="1"/>
    </xf>
    <xf numFmtId="10" fontId="11" fillId="0" borderId="0" xfId="50" applyNumberFormat="1" applyFont="1" applyAlignment="1">
      <alignment horizontal="center"/>
    </xf>
    <xf numFmtId="9" fontId="11" fillId="0" borderId="0" xfId="50" applyFont="1" applyAlignment="1">
      <alignment horizontal="center"/>
    </xf>
    <xf numFmtId="164" fontId="11" fillId="0" borderId="0" xfId="2" applyFont="1" applyAlignment="1">
      <alignment horizontal="center"/>
    </xf>
    <xf numFmtId="9" fontId="11" fillId="0" borderId="0" xfId="50" applyFont="1"/>
    <xf numFmtId="0" fontId="11" fillId="0" borderId="25" xfId="0" applyFont="1" applyBorder="1"/>
    <xf numFmtId="168" fontId="11" fillId="0" borderId="25" xfId="1" applyNumberFormat="1" applyFont="1" applyBorder="1"/>
    <xf numFmtId="9" fontId="11" fillId="0" borderId="25" xfId="50" applyFont="1" applyBorder="1" applyAlignment="1">
      <alignment horizontal="center"/>
    </xf>
    <xf numFmtId="0" fontId="11" fillId="0" borderId="0" xfId="295"/>
    <xf numFmtId="0" fontId="11" fillId="0" borderId="0" xfId="295" applyAlignment="1">
      <alignment vertical="top"/>
    </xf>
    <xf numFmtId="0" fontId="11" fillId="0" borderId="0" xfId="295" applyAlignment="1">
      <alignment horizontal="left" vertical="top" wrapText="1"/>
    </xf>
    <xf numFmtId="0" fontId="11" fillId="0" borderId="92" xfId="295" applyBorder="1"/>
    <xf numFmtId="168" fontId="11" fillId="0" borderId="92" xfId="1" applyNumberFormat="1" applyFont="1" applyBorder="1"/>
    <xf numFmtId="9" fontId="11" fillId="0" borderId="92" xfId="50" applyFont="1" applyBorder="1" applyAlignment="1">
      <alignment horizontal="center"/>
    </xf>
    <xf numFmtId="0" fontId="11" fillId="0" borderId="0" xfId="37" applyAlignment="1">
      <alignment vertical="center"/>
    </xf>
    <xf numFmtId="0" fontId="11" fillId="0" borderId="0" xfId="37" applyAlignment="1">
      <alignment horizontal="center" vertical="center"/>
    </xf>
    <xf numFmtId="0" fontId="11" fillId="0" borderId="26" xfId="37" applyBorder="1" applyAlignment="1">
      <alignment vertical="center"/>
    </xf>
    <xf numFmtId="0" fontId="11" fillId="0" borderId="26" xfId="37" applyBorder="1" applyAlignment="1">
      <alignment horizontal="center" vertical="center"/>
    </xf>
    <xf numFmtId="164" fontId="11" fillId="0" borderId="26" xfId="2" applyFont="1" applyBorder="1" applyAlignment="1">
      <alignment horizontal="center" vertical="center"/>
    </xf>
    <xf numFmtId="0" fontId="10" fillId="0" borderId="0" xfId="37" quotePrefix="1" applyFont="1" applyAlignment="1">
      <alignment horizontal="center" vertical="center"/>
    </xf>
    <xf numFmtId="0" fontId="10" fillId="0" borderId="0" xfId="37" applyFont="1" applyAlignment="1">
      <alignment vertical="center"/>
    </xf>
    <xf numFmtId="168" fontId="11" fillId="0" borderId="0" xfId="1" applyNumberFormat="1" applyFont="1" applyBorder="1" applyAlignment="1">
      <alignment horizontal="right" vertical="center"/>
    </xf>
    <xf numFmtId="168" fontId="10" fillId="0" borderId="0" xfId="1" applyNumberFormat="1" applyFont="1" applyBorder="1" applyAlignment="1">
      <alignment horizontal="right" vertical="center"/>
    </xf>
    <xf numFmtId="168" fontId="10" fillId="0" borderId="92" xfId="1" applyNumberFormat="1" applyFont="1" applyBorder="1" applyAlignment="1">
      <alignment horizontal="right" vertical="center"/>
    </xf>
    <xf numFmtId="164" fontId="11" fillId="0" borderId="0" xfId="1" applyNumberFormat="1" applyFont="1" applyBorder="1" applyAlignment="1">
      <alignment vertical="center"/>
    </xf>
    <xf numFmtId="168" fontId="10" fillId="0" borderId="92" xfId="0" applyNumberFormat="1" applyFont="1" applyBorder="1" applyAlignment="1">
      <alignment vertical="center"/>
    </xf>
    <xf numFmtId="0" fontId="72" fillId="0" borderId="0" xfId="0" applyFont="1" applyAlignment="1">
      <alignment horizontal="right" vertical="center"/>
    </xf>
    <xf numFmtId="0" fontId="18" fillId="0" borderId="0" xfId="0" applyFont="1" applyAlignment="1">
      <alignment vertical="center"/>
    </xf>
    <xf numFmtId="0" fontId="46" fillId="0" borderId="0" xfId="0" applyFont="1" applyAlignment="1">
      <alignment vertical="center"/>
    </xf>
    <xf numFmtId="0" fontId="73" fillId="0" borderId="0" xfId="0" applyFont="1" applyAlignment="1">
      <alignment horizontal="right" vertical="center"/>
    </xf>
    <xf numFmtId="11" fontId="10" fillId="0" borderId="0" xfId="1" applyNumberFormat="1" applyFont="1" applyBorder="1" applyAlignment="1">
      <alignment vertical="center"/>
    </xf>
    <xf numFmtId="180" fontId="38" fillId="0" borderId="0" xfId="1" applyNumberFormat="1" applyFont="1" applyBorder="1" applyAlignment="1">
      <alignment horizontal="left" vertical="center"/>
    </xf>
    <xf numFmtId="164" fontId="10" fillId="0" borderId="110" xfId="2" applyFont="1" applyBorder="1" applyAlignment="1">
      <alignment horizontal="right" vertical="top"/>
    </xf>
    <xf numFmtId="164" fontId="10" fillId="0" borderId="110" xfId="2" applyFont="1" applyBorder="1" applyAlignment="1">
      <alignment vertical="center"/>
    </xf>
    <xf numFmtId="164" fontId="10" fillId="0" borderId="110" xfId="2" applyFont="1" applyFill="1" applyBorder="1" applyAlignment="1">
      <alignment vertical="center"/>
    </xf>
    <xf numFmtId="166" fontId="11" fillId="0" borderId="0" xfId="1" applyFont="1" applyFill="1" applyBorder="1" applyAlignment="1">
      <alignment vertical="center"/>
    </xf>
    <xf numFmtId="166" fontId="11" fillId="0" borderId="0" xfId="0" applyNumberFormat="1" applyFont="1" applyAlignment="1">
      <alignment vertical="center"/>
    </xf>
    <xf numFmtId="166" fontId="11" fillId="0" borderId="0" xfId="1" applyFont="1" applyAlignment="1">
      <alignment vertical="center"/>
    </xf>
    <xf numFmtId="0" fontId="10" fillId="0" borderId="0" xfId="2" quotePrefix="1" applyNumberFormat="1" applyFont="1" applyBorder="1" applyAlignment="1">
      <alignment horizontal="center" vertical="center"/>
    </xf>
    <xf numFmtId="0" fontId="10" fillId="0" borderId="26" xfId="2" quotePrefix="1" applyNumberFormat="1" applyFont="1" applyBorder="1" applyAlignment="1">
      <alignment horizontal="center" vertical="center"/>
    </xf>
    <xf numFmtId="164" fontId="11" fillId="0" borderId="92" xfId="2" quotePrefix="1" applyFont="1" applyBorder="1" applyAlignment="1">
      <alignment horizontal="center" vertical="center"/>
    </xf>
    <xf numFmtId="164" fontId="10" fillId="0" borderId="92" xfId="2" quotePrefix="1" applyFont="1" applyBorder="1" applyAlignment="1">
      <alignment horizontal="center" vertical="center"/>
    </xf>
    <xf numFmtId="164" fontId="40" fillId="0" borderId="25" xfId="2" applyFont="1" applyBorder="1" applyAlignment="1">
      <alignment vertical="center"/>
    </xf>
    <xf numFmtId="164" fontId="40" fillId="0" borderId="92" xfId="2" applyFont="1" applyBorder="1" applyAlignment="1">
      <alignment vertical="center"/>
    </xf>
    <xf numFmtId="164" fontId="40" fillId="0" borderId="25" xfId="2" quotePrefix="1" applyFont="1" applyBorder="1" applyAlignment="1">
      <alignment horizontal="center" vertical="center"/>
    </xf>
    <xf numFmtId="164" fontId="40" fillId="0" borderId="92" xfId="2" applyFont="1" applyBorder="1" applyAlignment="1">
      <alignment horizontal="center" vertical="center"/>
    </xf>
    <xf numFmtId="168" fontId="39" fillId="0" borderId="25" xfId="1" applyNumberFormat="1" applyFont="1" applyBorder="1"/>
    <xf numFmtId="49" fontId="11" fillId="0" borderId="0" xfId="37" quotePrefix="1" applyNumberFormat="1" applyAlignment="1">
      <alignment horizontal="left"/>
    </xf>
    <xf numFmtId="49" fontId="11" fillId="0" borderId="0" xfId="37" applyNumberFormat="1" applyAlignment="1">
      <alignment horizontal="left"/>
    </xf>
    <xf numFmtId="0" fontId="35" fillId="0" borderId="0" xfId="0" applyFont="1" applyAlignment="1">
      <alignment horizontal="center" vertical="center"/>
    </xf>
    <xf numFmtId="164" fontId="10" fillId="0" borderId="0" xfId="2" quotePrefix="1" applyFont="1" applyBorder="1" applyAlignment="1">
      <alignment vertical="top"/>
    </xf>
    <xf numFmtId="164" fontId="10" fillId="0" borderId="0" xfId="2" quotePrefix="1" applyFont="1" applyBorder="1" applyAlignment="1">
      <alignment vertical="center"/>
    </xf>
    <xf numFmtId="0" fontId="10" fillId="0" borderId="0" xfId="0" quotePrefix="1" applyFont="1" applyAlignment="1">
      <alignment vertical="center"/>
    </xf>
    <xf numFmtId="168" fontId="11" fillId="0" borderId="0" xfId="1" applyNumberFormat="1" applyFont="1" applyFill="1" applyBorder="1" applyAlignment="1">
      <alignment horizontal="left" vertical="center"/>
    </xf>
    <xf numFmtId="164" fontId="41" fillId="0" borderId="0" xfId="2" quotePrefix="1" applyFont="1" applyBorder="1" applyAlignment="1">
      <alignment vertical="center"/>
    </xf>
    <xf numFmtId="164" fontId="41" fillId="0" borderId="0" xfId="2" quotePrefix="1" applyFont="1" applyBorder="1" applyAlignment="1">
      <alignment horizontal="center" vertical="center"/>
    </xf>
    <xf numFmtId="164" fontId="43" fillId="0" borderId="0" xfId="2" applyFont="1" applyBorder="1" applyAlignment="1">
      <alignment vertical="center"/>
    </xf>
    <xf numFmtId="164" fontId="41" fillId="0" borderId="0" xfId="2" applyFont="1" applyBorder="1" applyAlignment="1">
      <alignment vertical="center"/>
    </xf>
    <xf numFmtId="164" fontId="41" fillId="0" borderId="25" xfId="2" applyFont="1" applyBorder="1" applyAlignment="1">
      <alignment vertical="center"/>
    </xf>
    <xf numFmtId="164" fontId="40" fillId="0" borderId="0" xfId="2" quotePrefix="1" applyFont="1" applyBorder="1" applyAlignment="1">
      <alignment vertical="center"/>
    </xf>
    <xf numFmtId="164" fontId="40" fillId="0" borderId="0" xfId="2" quotePrefix="1" applyFont="1" applyFill="1" applyBorder="1" applyAlignment="1">
      <alignment horizontal="center" vertical="center"/>
    </xf>
    <xf numFmtId="0" fontId="71" fillId="0" borderId="0" xfId="312" applyFont="1" applyAlignment="1">
      <alignment vertical="top" wrapText="1" readingOrder="1"/>
    </xf>
    <xf numFmtId="164" fontId="40" fillId="0" borderId="0" xfId="2" quotePrefix="1" applyFont="1" applyBorder="1" applyAlignment="1">
      <alignment horizontal="left" vertical="center"/>
    </xf>
    <xf numFmtId="164" fontId="39" fillId="0" borderId="0" xfId="2" quotePrefix="1" applyFont="1" applyBorder="1" applyAlignment="1">
      <alignment horizontal="left" vertical="center"/>
    </xf>
    <xf numFmtId="0" fontId="70" fillId="0" borderId="0" xfId="0" applyFont="1"/>
    <xf numFmtId="164" fontId="40" fillId="0" borderId="0" xfId="2" applyFont="1" applyBorder="1" applyAlignment="1">
      <alignment horizontal="left" vertical="center"/>
    </xf>
    <xf numFmtId="164" fontId="41" fillId="0" borderId="0" xfId="2" applyFont="1" applyAlignment="1">
      <alignment vertical="center"/>
    </xf>
    <xf numFmtId="49" fontId="11" fillId="0" borderId="0" xfId="37" quotePrefix="1" applyNumberFormat="1"/>
    <xf numFmtId="164" fontId="41" fillId="0" borderId="25" xfId="2" quotePrefix="1" applyFont="1" applyBorder="1" applyAlignment="1">
      <alignment horizontal="center" vertical="center"/>
    </xf>
    <xf numFmtId="0" fontId="37" fillId="0" borderId="0" xfId="0" quotePrefix="1" applyFont="1" applyAlignment="1">
      <alignment horizontal="center" vertical="center"/>
    </xf>
    <xf numFmtId="0" fontId="37" fillId="0" borderId="0" xfId="0" applyFont="1" applyAlignment="1">
      <alignment horizontal="center" vertical="center"/>
    </xf>
    <xf numFmtId="166" fontId="17" fillId="0" borderId="0" xfId="317" applyNumberFormat="1" applyFont="1" applyBorder="1" applyAlignment="1">
      <alignment vertical="center"/>
    </xf>
    <xf numFmtId="166" fontId="17" fillId="0" borderId="0" xfId="314" applyNumberFormat="1" applyFont="1" applyBorder="1" applyAlignment="1">
      <alignment vertical="center"/>
    </xf>
    <xf numFmtId="49" fontId="10" fillId="0" borderId="0" xfId="2" applyNumberFormat="1" applyFont="1" applyBorder="1" applyAlignment="1">
      <alignment horizontal="center" vertical="center"/>
    </xf>
    <xf numFmtId="166" fontId="11" fillId="0" borderId="0" xfId="314" applyNumberFormat="1" applyFont="1" applyBorder="1" applyAlignment="1">
      <alignment vertical="center"/>
    </xf>
    <xf numFmtId="164" fontId="40" fillId="0" borderId="113" xfId="0" applyNumberFormat="1" applyFont="1" applyBorder="1" applyAlignment="1">
      <alignment vertical="center"/>
    </xf>
    <xf numFmtId="164" fontId="11" fillId="0" borderId="0" xfId="2" quotePrefix="1" applyFont="1" applyBorder="1" applyAlignment="1">
      <alignment vertical="center"/>
    </xf>
    <xf numFmtId="164" fontId="10" fillId="0" borderId="0" xfId="2" quotePrefix="1" applyFont="1" applyBorder="1" applyAlignment="1">
      <alignment horizontal="left" vertical="center"/>
    </xf>
    <xf numFmtId="168" fontId="40" fillId="0" borderId="0" xfId="1" quotePrefix="1" applyNumberFormat="1" applyFont="1" applyFill="1" applyBorder="1" applyAlignment="1">
      <alignment horizontal="left" vertical="center"/>
    </xf>
    <xf numFmtId="164" fontId="10" fillId="0" borderId="0" xfId="2" applyFont="1" applyBorder="1" applyAlignment="1">
      <alignment horizontal="left" vertical="center"/>
    </xf>
    <xf numFmtId="1" fontId="40" fillId="22" borderId="92" xfId="2" applyNumberFormat="1" applyFont="1" applyFill="1" applyBorder="1" applyAlignment="1">
      <alignment vertical="center"/>
    </xf>
    <xf numFmtId="170" fontId="38" fillId="0" borderId="92" xfId="1" applyNumberFormat="1" applyFont="1" applyBorder="1" applyAlignment="1">
      <alignment horizontal="left" vertical="center"/>
    </xf>
    <xf numFmtId="168" fontId="38" fillId="0" borderId="92" xfId="1" applyNumberFormat="1" applyFont="1" applyBorder="1" applyAlignment="1">
      <alignment horizontal="left" vertical="center"/>
    </xf>
    <xf numFmtId="164" fontId="39" fillId="0" borderId="92" xfId="2" applyFont="1" applyFill="1" applyBorder="1" applyAlignment="1">
      <alignment horizontal="left" vertical="center"/>
    </xf>
    <xf numFmtId="164" fontId="38" fillId="0" borderId="92" xfId="2" applyFont="1" applyFill="1" applyBorder="1" applyAlignment="1">
      <alignment horizontal="left" vertical="center"/>
    </xf>
    <xf numFmtId="0" fontId="10" fillId="22" borderId="0" xfId="0" applyFont="1" applyFill="1" applyAlignment="1">
      <alignment horizontal="left" vertical="center"/>
    </xf>
    <xf numFmtId="49" fontId="11" fillId="22" borderId="0" xfId="37" applyNumberFormat="1" applyFill="1" applyAlignment="1">
      <alignment horizontal="left"/>
    </xf>
    <xf numFmtId="0" fontId="10" fillId="22" borderId="0" xfId="0" applyFont="1" applyFill="1" applyAlignment="1">
      <alignment vertical="center"/>
    </xf>
    <xf numFmtId="164" fontId="11" fillId="22" borderId="0" xfId="2" quotePrefix="1" applyFont="1" applyFill="1" applyBorder="1" applyAlignment="1">
      <alignment horizontal="center" vertical="center"/>
    </xf>
    <xf numFmtId="164" fontId="10" fillId="22" borderId="0" xfId="2" quotePrefix="1" applyFont="1" applyFill="1" applyBorder="1" applyAlignment="1">
      <alignment horizontal="center" vertical="center"/>
    </xf>
    <xf numFmtId="164" fontId="40" fillId="22" borderId="0" xfId="2" quotePrefix="1" applyFont="1" applyFill="1" applyBorder="1" applyAlignment="1">
      <alignment horizontal="left" vertical="center"/>
    </xf>
    <xf numFmtId="164" fontId="40" fillId="22" borderId="0" xfId="2" quotePrefix="1" applyFont="1" applyFill="1" applyBorder="1" applyAlignment="1">
      <alignment horizontal="center" vertical="center"/>
    </xf>
    <xf numFmtId="168" fontId="10" fillId="22" borderId="0" xfId="1" applyNumberFormat="1" applyFont="1" applyFill="1" applyBorder="1" applyAlignment="1">
      <alignment vertical="center"/>
    </xf>
    <xf numFmtId="0" fontId="11" fillId="22" borderId="0" xfId="0" applyFont="1" applyFill="1" applyAlignment="1">
      <alignment vertical="center"/>
    </xf>
    <xf numFmtId="164" fontId="11" fillId="22" borderId="0" xfId="2" applyFont="1" applyFill="1" applyBorder="1" applyAlignment="1">
      <alignment vertical="center"/>
    </xf>
    <xf numFmtId="164" fontId="11" fillId="0" borderId="0" xfId="2" quotePrefix="1" applyFont="1" applyFill="1" applyBorder="1" applyAlignment="1">
      <alignment horizontal="center" vertical="center"/>
    </xf>
    <xf numFmtId="164" fontId="40" fillId="0" borderId="0" xfId="2" quotePrefix="1" applyFont="1" applyFill="1" applyBorder="1" applyAlignment="1">
      <alignment horizontal="left" vertical="center"/>
    </xf>
    <xf numFmtId="0" fontId="11" fillId="22" borderId="0" xfId="0" applyFont="1" applyFill="1" applyAlignment="1">
      <alignment horizontal="left" vertical="center"/>
    </xf>
    <xf numFmtId="164" fontId="39" fillId="22" borderId="0" xfId="2" quotePrefix="1" applyFont="1" applyFill="1" applyBorder="1" applyAlignment="1">
      <alignment vertical="center"/>
    </xf>
    <xf numFmtId="164" fontId="41" fillId="22" borderId="0" xfId="2" applyFont="1" applyFill="1" applyBorder="1" applyAlignment="1">
      <alignment vertical="center"/>
    </xf>
    <xf numFmtId="164" fontId="39" fillId="22" borderId="0" xfId="2" applyFont="1" applyFill="1" applyBorder="1" applyAlignment="1">
      <alignment vertical="center"/>
    </xf>
    <xf numFmtId="0" fontId="38" fillId="22" borderId="0" xfId="0" applyFont="1" applyFill="1" applyAlignment="1">
      <alignment horizontal="left" vertical="center"/>
    </xf>
    <xf numFmtId="168" fontId="11" fillId="22" borderId="0" xfId="1" applyNumberFormat="1" applyFont="1" applyFill="1" applyBorder="1" applyAlignment="1">
      <alignment vertical="center"/>
    </xf>
    <xf numFmtId="168" fontId="40" fillId="22" borderId="0" xfId="1" applyNumberFormat="1" applyFont="1" applyFill="1" applyBorder="1" applyAlignment="1">
      <alignment vertical="center"/>
    </xf>
    <xf numFmtId="168" fontId="39" fillId="22" borderId="0" xfId="1" applyNumberFormat="1" applyFont="1" applyFill="1" applyBorder="1" applyAlignment="1">
      <alignment vertical="center"/>
    </xf>
    <xf numFmtId="168" fontId="35" fillId="22" borderId="0" xfId="1" applyNumberFormat="1" applyFont="1" applyFill="1" applyBorder="1" applyAlignment="1">
      <alignment vertical="center"/>
    </xf>
    <xf numFmtId="164" fontId="11" fillId="22" borderId="0" xfId="2" applyFont="1" applyFill="1" applyBorder="1" applyAlignment="1">
      <alignment horizontal="center" vertical="center"/>
    </xf>
    <xf numFmtId="164" fontId="39" fillId="22" borderId="0" xfId="2" applyFont="1" applyFill="1" applyBorder="1" applyAlignment="1">
      <alignment horizontal="center" vertical="center"/>
    </xf>
    <xf numFmtId="164" fontId="40" fillId="22" borderId="0" xfId="2" quotePrefix="1" applyFont="1" applyFill="1" applyBorder="1" applyAlignment="1">
      <alignment vertical="center"/>
    </xf>
    <xf numFmtId="0" fontId="39" fillId="22" borderId="0" xfId="0" applyFont="1" applyFill="1" applyAlignment="1">
      <alignment vertical="center"/>
    </xf>
    <xf numFmtId="164" fontId="11" fillId="23" borderId="0" xfId="2" applyFont="1" applyFill="1" applyBorder="1" applyAlignment="1">
      <alignment vertical="center"/>
    </xf>
    <xf numFmtId="164" fontId="10" fillId="23" borderId="92" xfId="2" applyFont="1" applyFill="1" applyBorder="1" applyAlignment="1">
      <alignment horizontal="center" vertical="center"/>
    </xf>
    <xf numFmtId="164" fontId="11" fillId="23" borderId="0" xfId="2" applyFont="1" applyFill="1" applyAlignment="1">
      <alignment vertical="center"/>
    </xf>
    <xf numFmtId="0" fontId="11" fillId="23" borderId="0" xfId="0" applyFont="1" applyFill="1" applyAlignment="1">
      <alignment vertical="center"/>
    </xf>
    <xf numFmtId="164" fontId="39" fillId="22" borderId="0" xfId="2" quotePrefix="1" applyFont="1" applyFill="1" applyBorder="1"/>
    <xf numFmtId="164" fontId="39" fillId="22" borderId="0" xfId="2" quotePrefix="1" applyFont="1" applyFill="1" applyBorder="1" applyAlignment="1">
      <alignment horizontal="left" vertical="center"/>
    </xf>
    <xf numFmtId="0" fontId="40" fillId="0" borderId="0" xfId="0" applyFont="1" applyAlignment="1">
      <alignment vertical="center"/>
    </xf>
    <xf numFmtId="164" fontId="39" fillId="0" borderId="0" xfId="2" quotePrefix="1" applyFont="1" applyAlignment="1">
      <alignment vertical="center"/>
    </xf>
    <xf numFmtId="168" fontId="40" fillId="0" borderId="0" xfId="1" quotePrefix="1" applyNumberFormat="1" applyFont="1" applyBorder="1"/>
    <xf numFmtId="168" fontId="40" fillId="0" borderId="0" xfId="1" quotePrefix="1" applyNumberFormat="1" applyFont="1" applyFill="1" applyBorder="1" applyAlignment="1">
      <alignment vertical="center"/>
    </xf>
    <xf numFmtId="164" fontId="11" fillId="0" borderId="0" xfId="2" applyFont="1" applyFill="1" applyBorder="1" applyAlignment="1">
      <alignment horizontal="center" vertical="center"/>
    </xf>
    <xf numFmtId="49" fontId="10" fillId="0" borderId="0" xfId="37" applyNumberFormat="1" applyFont="1" applyAlignment="1">
      <alignment horizontal="left"/>
    </xf>
    <xf numFmtId="164" fontId="21" fillId="0" borderId="0" xfId="2" applyFont="1" applyFill="1" applyBorder="1" applyAlignment="1">
      <alignment vertical="center"/>
    </xf>
    <xf numFmtId="164" fontId="21" fillId="0" borderId="0" xfId="0" applyNumberFormat="1" applyFont="1" applyAlignment="1">
      <alignment horizontal="center" vertical="center"/>
    </xf>
    <xf numFmtId="172" fontId="13" fillId="0" borderId="0" xfId="50" applyNumberFormat="1" applyFont="1" applyFill="1" applyAlignment="1">
      <alignment horizontal="right" vertical="center"/>
    </xf>
    <xf numFmtId="9" fontId="13" fillId="0" borderId="0" xfId="50" applyFont="1" applyFill="1" applyAlignment="1">
      <alignment horizontal="right" vertical="center"/>
    </xf>
    <xf numFmtId="172" fontId="13" fillId="0" borderId="0" xfId="50" applyNumberFormat="1" applyFont="1" applyFill="1" applyBorder="1" applyAlignment="1">
      <alignment horizontal="right" vertical="center"/>
    </xf>
    <xf numFmtId="164" fontId="36" fillId="0" borderId="27" xfId="50" applyNumberFormat="1" applyFont="1" applyFill="1" applyBorder="1" applyAlignment="1">
      <alignment horizontal="right" vertical="center"/>
    </xf>
    <xf numFmtId="172" fontId="36" fillId="0" borderId="0" xfId="50" applyNumberFormat="1" applyFont="1" applyFill="1" applyAlignment="1">
      <alignment horizontal="right" vertical="center"/>
    </xf>
    <xf numFmtId="9" fontId="21" fillId="0" borderId="0" xfId="50" applyFont="1" applyFill="1" applyBorder="1" applyAlignment="1">
      <alignment horizontal="right" vertical="center"/>
    </xf>
    <xf numFmtId="172" fontId="21" fillId="0" borderId="0" xfId="50" applyNumberFormat="1" applyFont="1" applyFill="1" applyBorder="1" applyAlignment="1">
      <alignment horizontal="right" vertical="center"/>
    </xf>
    <xf numFmtId="164" fontId="21" fillId="0" borderId="0" xfId="2" applyFont="1" applyFill="1" applyBorder="1" applyAlignment="1">
      <alignment horizontal="right" vertical="center"/>
    </xf>
    <xf numFmtId="0" fontId="13" fillId="0" borderId="0" xfId="0" applyFont="1" applyAlignment="1">
      <alignment vertical="center"/>
    </xf>
    <xf numFmtId="9" fontId="13" fillId="0" borderId="0" xfId="50" applyFont="1" applyFill="1" applyBorder="1" applyAlignment="1">
      <alignment horizontal="right" vertical="center"/>
    </xf>
    <xf numFmtId="164" fontId="13" fillId="0" borderId="0" xfId="2" applyFont="1" applyFill="1" applyBorder="1" applyAlignment="1">
      <alignment horizontal="right" vertical="center"/>
    </xf>
    <xf numFmtId="164" fontId="13" fillId="0" borderId="0" xfId="2" applyFont="1" applyFill="1" applyAlignment="1">
      <alignment horizontal="right" vertical="center"/>
    </xf>
    <xf numFmtId="0" fontId="13" fillId="0" borderId="26" xfId="0" applyFont="1" applyBorder="1" applyAlignment="1">
      <alignment vertical="center"/>
    </xf>
    <xf numFmtId="172" fontId="13" fillId="0" borderId="26" xfId="50" applyNumberFormat="1" applyFont="1" applyFill="1" applyBorder="1" applyAlignment="1">
      <alignment horizontal="right" vertical="center"/>
    </xf>
    <xf numFmtId="179" fontId="13" fillId="0" borderId="0" xfId="1" applyNumberFormat="1" applyFont="1" applyFill="1" applyBorder="1" applyAlignment="1">
      <alignment horizontal="right" vertical="center"/>
    </xf>
    <xf numFmtId="166" fontId="13" fillId="0" borderId="0" xfId="1" applyFont="1" applyFill="1" applyBorder="1" applyAlignment="1">
      <alignment vertical="center"/>
    </xf>
    <xf numFmtId="171" fontId="21" fillId="0" borderId="0" xfId="0" quotePrefix="1" applyNumberFormat="1" applyFont="1" applyAlignment="1">
      <alignment horizontal="center" vertical="center"/>
    </xf>
    <xf numFmtId="164" fontId="21" fillId="0" borderId="0" xfId="2" applyFont="1" applyFill="1" applyBorder="1" applyAlignment="1">
      <alignment horizontal="center" vertical="center"/>
    </xf>
    <xf numFmtId="171" fontId="21" fillId="0" borderId="0" xfId="0" applyNumberFormat="1" applyFont="1" applyAlignment="1">
      <alignment horizontal="center" vertical="center"/>
    </xf>
    <xf numFmtId="168" fontId="21" fillId="0" borderId="0" xfId="1" applyNumberFormat="1" applyFont="1" applyFill="1" applyBorder="1" applyAlignment="1">
      <alignment horizontal="center" vertical="center"/>
    </xf>
    <xf numFmtId="164" fontId="21" fillId="0" borderId="26" xfId="0" applyNumberFormat="1" applyFont="1" applyBorder="1" applyAlignment="1">
      <alignment horizontal="center" vertical="center"/>
    </xf>
    <xf numFmtId="171" fontId="21" fillId="0" borderId="26" xfId="0" quotePrefix="1" applyNumberFormat="1" applyFont="1" applyBorder="1" applyAlignment="1">
      <alignment horizontal="center" vertical="center"/>
    </xf>
    <xf numFmtId="9" fontId="21" fillId="0" borderId="0" xfId="50" applyFont="1" applyFill="1" applyBorder="1" applyAlignment="1">
      <alignment horizontal="center" vertical="center"/>
    </xf>
    <xf numFmtId="172" fontId="21" fillId="0" borderId="0" xfId="50" applyNumberFormat="1" applyFont="1" applyFill="1" applyBorder="1" applyAlignment="1">
      <alignment horizontal="center" vertical="center"/>
    </xf>
    <xf numFmtId="166" fontId="21" fillId="0" borderId="0" xfId="1" applyFont="1" applyFill="1" applyBorder="1" applyAlignment="1">
      <alignment horizontal="center" vertical="center"/>
    </xf>
    <xf numFmtId="0" fontId="81" fillId="0" borderId="0" xfId="0" applyFont="1" applyAlignment="1">
      <alignment horizontal="center" vertical="center"/>
    </xf>
    <xf numFmtId="168" fontId="13" fillId="0" borderId="0" xfId="1" applyNumberFormat="1" applyFont="1" applyFill="1" applyBorder="1" applyAlignment="1">
      <alignment horizontal="right" vertical="center"/>
    </xf>
    <xf numFmtId="0" fontId="81" fillId="0" borderId="0" xfId="0" quotePrefix="1" applyFont="1" applyAlignment="1">
      <alignment horizontal="center" vertical="center"/>
    </xf>
    <xf numFmtId="168" fontId="13" fillId="0" borderId="0" xfId="1" applyNumberFormat="1" applyFont="1" applyFill="1" applyBorder="1" applyAlignment="1">
      <alignment vertical="center"/>
    </xf>
    <xf numFmtId="164" fontId="80" fillId="0" borderId="0" xfId="2" applyFont="1" applyFill="1" applyBorder="1" applyAlignment="1">
      <alignment horizontal="left" vertical="center"/>
    </xf>
    <xf numFmtId="164" fontId="13" fillId="0" borderId="0" xfId="2" applyFont="1" applyFill="1" applyBorder="1" applyAlignment="1">
      <alignment horizontal="left" vertical="center"/>
    </xf>
    <xf numFmtId="164" fontId="21" fillId="0" borderId="25" xfId="2" applyFont="1" applyFill="1" applyBorder="1" applyAlignment="1">
      <alignment vertical="center"/>
    </xf>
    <xf numFmtId="168" fontId="21" fillId="0" borderId="0" xfId="1" applyNumberFormat="1" applyFont="1" applyFill="1" applyBorder="1" applyAlignment="1">
      <alignment vertical="center"/>
    </xf>
    <xf numFmtId="0" fontId="21" fillId="0" borderId="0" xfId="0" applyFont="1" applyAlignment="1">
      <alignment horizontal="left" vertical="center"/>
    </xf>
    <xf numFmtId="164" fontId="21" fillId="0" borderId="110" xfId="2" applyFont="1" applyFill="1" applyBorder="1" applyAlignment="1">
      <alignment vertical="center"/>
    </xf>
    <xf numFmtId="164" fontId="21" fillId="0" borderId="28" xfId="2" applyFont="1" applyFill="1" applyBorder="1" applyAlignment="1">
      <alignment vertical="center"/>
    </xf>
    <xf numFmtId="0" fontId="83" fillId="0" borderId="0" xfId="0" applyFont="1" applyAlignment="1">
      <alignment vertical="center"/>
    </xf>
    <xf numFmtId="0" fontId="21" fillId="0" borderId="0" xfId="0" applyFont="1" applyAlignment="1">
      <alignment vertical="center" wrapText="1"/>
    </xf>
    <xf numFmtId="164" fontId="21" fillId="0" borderId="25" xfId="2" applyFont="1" applyFill="1" applyBorder="1" applyAlignment="1">
      <alignment horizontal="right" vertical="center"/>
    </xf>
    <xf numFmtId="0" fontId="13" fillId="0" borderId="0" xfId="0" quotePrefix="1" applyFont="1" applyAlignment="1">
      <alignment horizontal="left" vertical="center"/>
    </xf>
    <xf numFmtId="0" fontId="21" fillId="0" borderId="0" xfId="0" quotePrefix="1" applyFont="1" applyAlignment="1">
      <alignment horizontal="left" vertical="center"/>
    </xf>
    <xf numFmtId="164" fontId="13" fillId="0" borderId="0" xfId="2" applyFont="1" applyFill="1" applyBorder="1" applyAlignment="1">
      <alignment vertical="center"/>
    </xf>
    <xf numFmtId="164" fontId="21" fillId="0" borderId="30" xfId="2" applyFont="1" applyFill="1" applyBorder="1" applyAlignment="1">
      <alignment vertical="center"/>
    </xf>
    <xf numFmtId="0" fontId="82" fillId="0" borderId="0" xfId="0" applyFont="1" applyAlignment="1">
      <alignment horizontal="center" vertical="center"/>
    </xf>
    <xf numFmtId="10" fontId="13" fillId="0" borderId="0" xfId="50" applyNumberFormat="1" applyFont="1" applyFill="1" applyAlignment="1">
      <alignment vertical="center"/>
    </xf>
    <xf numFmtId="164" fontId="36" fillId="0" borderId="0" xfId="50" applyNumberFormat="1" applyFont="1" applyFill="1" applyAlignment="1">
      <alignment horizontal="right" vertical="center"/>
    </xf>
    <xf numFmtId="9" fontId="36" fillId="0" borderId="0" xfId="50" applyFont="1" applyFill="1" applyAlignment="1">
      <alignment horizontal="right" vertical="center"/>
    </xf>
    <xf numFmtId="164" fontId="13" fillId="0" borderId="0" xfId="0" applyNumberFormat="1" applyFont="1" applyAlignment="1">
      <alignment vertical="center"/>
    </xf>
    <xf numFmtId="164" fontId="21" fillId="0" borderId="0" xfId="0" applyNumberFormat="1" applyFont="1" applyAlignment="1">
      <alignment vertical="center"/>
    </xf>
    <xf numFmtId="164" fontId="13" fillId="0" borderId="0" xfId="2" applyFont="1" applyBorder="1" applyAlignment="1">
      <alignment vertical="center"/>
    </xf>
    <xf numFmtId="164" fontId="21" fillId="0" borderId="0" xfId="2" applyFont="1" applyBorder="1" applyAlignment="1">
      <alignment vertical="center"/>
    </xf>
    <xf numFmtId="164" fontId="21" fillId="0" borderId="25" xfId="2" applyFont="1" applyBorder="1" applyAlignment="1">
      <alignment vertical="center"/>
    </xf>
    <xf numFmtId="164" fontId="13" fillId="0" borderId="0" xfId="2" applyFont="1" applyAlignment="1">
      <alignment vertical="center"/>
    </xf>
    <xf numFmtId="0" fontId="81" fillId="0" borderId="0" xfId="38" applyFont="1" applyAlignment="1">
      <alignment horizontal="center" vertical="center" wrapText="1"/>
    </xf>
    <xf numFmtId="164" fontId="21" fillId="0" borderId="0" xfId="2" applyFont="1" applyBorder="1" applyAlignment="1">
      <alignment horizontal="center" vertical="center" wrapText="1"/>
    </xf>
    <xf numFmtId="164" fontId="13" fillId="0" borderId="0" xfId="2" applyFont="1" applyBorder="1" applyAlignment="1">
      <alignment horizontal="center" vertical="center" wrapText="1"/>
    </xf>
    <xf numFmtId="164" fontId="21" fillId="0" borderId="0" xfId="38" applyNumberFormat="1" applyFont="1" applyAlignment="1">
      <alignment vertical="center"/>
    </xf>
    <xf numFmtId="164" fontId="13" fillId="0" borderId="0" xfId="38" applyNumberFormat="1" applyFont="1" applyAlignment="1">
      <alignment vertical="center"/>
    </xf>
    <xf numFmtId="164" fontId="21" fillId="0" borderId="26" xfId="38" applyNumberFormat="1" applyFont="1" applyBorder="1" applyAlignment="1">
      <alignment vertical="center"/>
    </xf>
    <xf numFmtId="164" fontId="13" fillId="0" borderId="26" xfId="38" applyNumberFormat="1" applyFont="1" applyBorder="1" applyAlignment="1">
      <alignment vertical="center"/>
    </xf>
    <xf numFmtId="168" fontId="13" fillId="0" borderId="26" xfId="15" applyNumberFormat="1" applyFont="1" applyBorder="1" applyAlignment="1">
      <alignment vertical="center"/>
    </xf>
    <xf numFmtId="168" fontId="13" fillId="0" borderId="0" xfId="15" applyNumberFormat="1" applyFont="1" applyBorder="1" applyAlignment="1">
      <alignment vertical="center"/>
    </xf>
    <xf numFmtId="0" fontId="13" fillId="0" borderId="0" xfId="38" applyFont="1" applyAlignment="1">
      <alignment vertical="center"/>
    </xf>
    <xf numFmtId="0" fontId="21" fillId="0" borderId="0" xfId="38" applyFont="1" applyAlignment="1">
      <alignment vertical="center"/>
    </xf>
    <xf numFmtId="168" fontId="21" fillId="0" borderId="0" xfId="15" applyNumberFormat="1" applyFont="1" applyAlignment="1">
      <alignment vertical="center"/>
    </xf>
    <xf numFmtId="0" fontId="13" fillId="0" borderId="0" xfId="38" applyFont="1" applyAlignment="1">
      <alignment horizontal="center" vertical="center"/>
    </xf>
    <xf numFmtId="168" fontId="13" fillId="0" borderId="0" xfId="0" applyNumberFormat="1" applyFont="1" applyAlignment="1">
      <alignment vertical="center"/>
    </xf>
    <xf numFmtId="164" fontId="21" fillId="0" borderId="0" xfId="2" applyFont="1" applyAlignment="1">
      <alignment vertical="center"/>
    </xf>
    <xf numFmtId="164" fontId="13" fillId="0" borderId="27" xfId="0" applyNumberFormat="1" applyFont="1" applyBorder="1" applyAlignment="1">
      <alignment vertical="center"/>
    </xf>
    <xf numFmtId="164" fontId="21" fillId="0" borderId="25" xfId="0" applyNumberFormat="1" applyFont="1" applyBorder="1" applyAlignment="1">
      <alignment vertical="center"/>
    </xf>
    <xf numFmtId="0" fontId="13" fillId="0" borderId="0" xfId="302" applyFont="1" applyAlignment="1">
      <alignment vertical="center"/>
    </xf>
    <xf numFmtId="164" fontId="13" fillId="0" borderId="0" xfId="302" applyNumberFormat="1" applyFont="1" applyAlignment="1">
      <alignment vertical="center"/>
    </xf>
    <xf numFmtId="168" fontId="21" fillId="0" borderId="110" xfId="1" applyNumberFormat="1" applyFont="1" applyBorder="1" applyAlignment="1">
      <alignment horizontal="left" vertical="center"/>
    </xf>
    <xf numFmtId="0" fontId="13" fillId="0" borderId="0" xfId="302" applyFont="1" applyAlignment="1">
      <alignment horizontal="left" vertical="center"/>
    </xf>
    <xf numFmtId="164" fontId="21" fillId="0" borderId="0" xfId="302" applyNumberFormat="1" applyFont="1" applyAlignment="1">
      <alignment vertical="center" wrapText="1"/>
    </xf>
    <xf numFmtId="168" fontId="21" fillId="0" borderId="0" xfId="1" applyNumberFormat="1" applyFont="1" applyFill="1" applyBorder="1" applyAlignment="1">
      <alignment horizontal="left" vertical="center"/>
    </xf>
    <xf numFmtId="168" fontId="21" fillId="0" borderId="92" xfId="1" applyNumberFormat="1" applyFont="1" applyFill="1" applyBorder="1" applyAlignment="1">
      <alignment horizontal="right" vertical="center"/>
    </xf>
    <xf numFmtId="168" fontId="21" fillId="0" borderId="0" xfId="1" applyNumberFormat="1" applyFont="1" applyFill="1" applyBorder="1" applyAlignment="1">
      <alignment horizontal="right" vertical="center"/>
    </xf>
    <xf numFmtId="0" fontId="13" fillId="0" borderId="26" xfId="302" applyFont="1" applyBorder="1" applyAlignment="1">
      <alignment vertical="center"/>
    </xf>
    <xf numFmtId="164" fontId="13" fillId="0" borderId="26" xfId="302" applyNumberFormat="1" applyFont="1" applyBorder="1" applyAlignment="1">
      <alignment vertical="center"/>
    </xf>
    <xf numFmtId="164" fontId="13" fillId="0" borderId="26" xfId="302" applyNumberFormat="1" applyFont="1" applyBorder="1" applyAlignment="1">
      <alignment horizontal="center" vertical="center"/>
    </xf>
    <xf numFmtId="164" fontId="13" fillId="0" borderId="0" xfId="302" applyNumberFormat="1" applyFont="1" applyAlignment="1">
      <alignment horizontal="center" vertical="center"/>
    </xf>
    <xf numFmtId="0" fontId="21" fillId="0" borderId="26" xfId="304" quotePrefix="1" applyNumberFormat="1" applyFont="1" applyFill="1" applyBorder="1" applyAlignment="1">
      <alignment horizontal="center" vertical="center"/>
    </xf>
    <xf numFmtId="164" fontId="21" fillId="0" borderId="0" xfId="302" applyNumberFormat="1" applyFont="1" applyAlignment="1">
      <alignment horizontal="center" vertical="center"/>
    </xf>
    <xf numFmtId="0" fontId="21" fillId="0" borderId="0" xfId="302" quotePrefix="1" applyFont="1" applyAlignment="1">
      <alignment vertical="center"/>
    </xf>
    <xf numFmtId="0" fontId="13" fillId="0" borderId="0" xfId="302" quotePrefix="1" applyFont="1" applyAlignment="1">
      <alignment vertical="center"/>
    </xf>
    <xf numFmtId="0" fontId="83" fillId="0" borderId="0" xfId="302" applyFont="1" applyAlignment="1">
      <alignment vertical="center"/>
    </xf>
    <xf numFmtId="164" fontId="21" fillId="0" borderId="0" xfId="302" applyNumberFormat="1" applyFont="1" applyAlignment="1">
      <alignment horizontal="right" vertical="center"/>
    </xf>
    <xf numFmtId="164" fontId="13" fillId="0" borderId="0" xfId="37" applyNumberFormat="1" applyFont="1" applyAlignment="1">
      <alignment horizontal="center" vertical="center"/>
    </xf>
    <xf numFmtId="164" fontId="13" fillId="0" borderId="0" xfId="2" applyFont="1" applyFill="1" applyAlignment="1">
      <alignment vertical="center"/>
    </xf>
    <xf numFmtId="0" fontId="21" fillId="0" borderId="0" xfId="302" applyFont="1" applyAlignment="1">
      <alignment horizontal="left" vertical="center"/>
    </xf>
    <xf numFmtId="164" fontId="21" fillId="0" borderId="0" xfId="302" applyNumberFormat="1" applyFont="1" applyAlignment="1">
      <alignment horizontal="left" vertical="center"/>
    </xf>
    <xf numFmtId="164" fontId="13" fillId="0" borderId="0" xfId="37" applyNumberFormat="1" applyFont="1" applyAlignment="1">
      <alignment horizontal="left" vertical="center"/>
    </xf>
    <xf numFmtId="164" fontId="21" fillId="0" borderId="0" xfId="302" applyNumberFormat="1" applyFont="1" applyAlignment="1">
      <alignment horizontal="left" vertical="center" wrapText="1"/>
    </xf>
    <xf numFmtId="164" fontId="13" fillId="0" borderId="0" xfId="302" applyNumberFormat="1" applyFont="1" applyAlignment="1">
      <alignment horizontal="left" vertical="center"/>
    </xf>
    <xf numFmtId="41" fontId="13" fillId="0" borderId="0" xfId="303" applyFont="1" applyAlignment="1">
      <alignment vertical="center"/>
    </xf>
    <xf numFmtId="164" fontId="21" fillId="0" borderId="0" xfId="306" applyNumberFormat="1" applyFont="1" applyFill="1" applyBorder="1" applyAlignment="1">
      <alignment vertical="center"/>
    </xf>
    <xf numFmtId="164" fontId="81" fillId="0" borderId="0" xfId="302" applyNumberFormat="1" applyFont="1" applyAlignment="1">
      <alignment horizontal="center" vertical="center"/>
    </xf>
    <xf numFmtId="164" fontId="36" fillId="0" borderId="0" xfId="302" applyNumberFormat="1" applyFont="1" applyAlignment="1">
      <alignment horizontal="center" vertical="center"/>
    </xf>
    <xf numFmtId="0" fontId="38" fillId="0" borderId="0" xfId="0" quotePrefix="1" applyFont="1" applyAlignment="1">
      <alignment horizontal="left" vertical="center"/>
    </xf>
    <xf numFmtId="1" fontId="21" fillId="0" borderId="26" xfId="302" quotePrefix="1" applyNumberFormat="1" applyFont="1" applyBorder="1" applyAlignment="1">
      <alignment horizontal="center" vertical="center"/>
    </xf>
    <xf numFmtId="164" fontId="21" fillId="0" borderId="0" xfId="302" quotePrefix="1" applyNumberFormat="1" applyFont="1" applyAlignment="1">
      <alignment horizontal="center" vertical="center"/>
    </xf>
    <xf numFmtId="168" fontId="21" fillId="0" borderId="0" xfId="1" applyNumberFormat="1" applyFont="1" applyBorder="1" applyAlignment="1">
      <alignment horizontal="left" vertical="center"/>
    </xf>
    <xf numFmtId="0" fontId="85" fillId="0" borderId="0" xfId="195" applyFont="1"/>
    <xf numFmtId="164" fontId="88" fillId="0" borderId="0" xfId="195" applyNumberFormat="1" applyFont="1" applyAlignment="1">
      <alignment horizontal="center"/>
    </xf>
    <xf numFmtId="0" fontId="86" fillId="0" borderId="0" xfId="327" applyFont="1" applyAlignment="1">
      <alignment horizontal="left" vertical="center"/>
    </xf>
    <xf numFmtId="164" fontId="86" fillId="0" borderId="32" xfId="195" applyNumberFormat="1" applyFont="1" applyBorder="1"/>
    <xf numFmtId="164" fontId="87" fillId="0" borderId="34" xfId="195" applyNumberFormat="1" applyFont="1" applyBorder="1"/>
    <xf numFmtId="164" fontId="86" fillId="0" borderId="36" xfId="195" applyNumberFormat="1" applyFont="1" applyBorder="1" applyAlignment="1">
      <alignment horizontal="center"/>
    </xf>
    <xf numFmtId="164" fontId="87" fillId="0" borderId="36" xfId="195" applyNumberFormat="1" applyFont="1" applyBorder="1"/>
    <xf numFmtId="164" fontId="89" fillId="0" borderId="33" xfId="195" applyNumberFormat="1" applyFont="1" applyBorder="1"/>
    <xf numFmtId="164" fontId="90" fillId="0" borderId="33" xfId="195" applyNumberFormat="1" applyFont="1" applyBorder="1"/>
    <xf numFmtId="164" fontId="90" fillId="0" borderId="37" xfId="195" applyNumberFormat="1" applyFont="1" applyBorder="1"/>
    <xf numFmtId="164" fontId="88" fillId="0" borderId="31" xfId="195" applyNumberFormat="1" applyFont="1" applyBorder="1" applyAlignment="1">
      <alignment horizontal="center"/>
    </xf>
    <xf numFmtId="0" fontId="91" fillId="0" borderId="35" xfId="195" applyFont="1" applyBorder="1"/>
    <xf numFmtId="0" fontId="85" fillId="0" borderId="31" xfId="195" applyFont="1" applyBorder="1" applyAlignment="1">
      <alignment horizontal="center"/>
    </xf>
    <xf numFmtId="164" fontId="91" fillId="0" borderId="37" xfId="195" applyNumberFormat="1" applyFont="1" applyBorder="1"/>
    <xf numFmtId="164" fontId="85" fillId="0" borderId="0" xfId="195" applyNumberFormat="1" applyFont="1"/>
    <xf numFmtId="0" fontId="91" fillId="0" borderId="0" xfId="195" applyFont="1"/>
    <xf numFmtId="0" fontId="85" fillId="0" borderId="0" xfId="195" applyFont="1" applyAlignment="1">
      <alignment horizontal="center"/>
    </xf>
    <xf numFmtId="0" fontId="83" fillId="0" borderId="0" xfId="195" applyFont="1"/>
    <xf numFmtId="0" fontId="86" fillId="0" borderId="109" xfId="327" applyFont="1" applyBorder="1" applyAlignment="1">
      <alignment horizontal="left" vertical="center"/>
    </xf>
    <xf numFmtId="164" fontId="85" fillId="0" borderId="109" xfId="328" applyFont="1" applyFill="1" applyBorder="1" applyAlignment="1">
      <alignment horizontal="center"/>
    </xf>
    <xf numFmtId="164" fontId="88" fillId="0" borderId="109" xfId="328" applyFont="1" applyFill="1" applyBorder="1" applyAlignment="1">
      <alignment horizontal="center"/>
    </xf>
    <xf numFmtId="164" fontId="91" fillId="0" borderId="109" xfId="328" applyFont="1" applyBorder="1" applyAlignment="1">
      <alignment horizontal="center"/>
    </xf>
    <xf numFmtId="164" fontId="85" fillId="0" borderId="109" xfId="328" applyFont="1" applyBorder="1" applyAlignment="1">
      <alignment horizontal="center"/>
    </xf>
    <xf numFmtId="164" fontId="17" fillId="0" borderId="109" xfId="195" applyNumberFormat="1" applyFont="1" applyBorder="1" applyAlignment="1">
      <alignment horizontal="right" vertical="center"/>
    </xf>
    <xf numFmtId="0" fontId="5" fillId="0" borderId="109" xfId="195" applyBorder="1"/>
    <xf numFmtId="4" fontId="76" fillId="0" borderId="109" xfId="329" applyNumberFormat="1" applyBorder="1"/>
    <xf numFmtId="164" fontId="17" fillId="0" borderId="109" xfId="328" applyFont="1" applyFill="1" applyBorder="1"/>
    <xf numFmtId="164" fontId="91" fillId="0" borderId="109" xfId="328" applyFont="1" applyBorder="1"/>
    <xf numFmtId="164" fontId="17" fillId="0" borderId="109" xfId="328" applyFont="1" applyBorder="1" applyAlignment="1">
      <alignment horizontal="center"/>
    </xf>
    <xf numFmtId="4" fontId="5" fillId="0" borderId="109" xfId="195" applyNumberFormat="1" applyBorder="1"/>
    <xf numFmtId="164" fontId="91" fillId="0" borderId="109" xfId="328" applyFont="1" applyFill="1" applyBorder="1"/>
    <xf numFmtId="164" fontId="17" fillId="0" borderId="109" xfId="328" applyFont="1" applyFill="1" applyBorder="1" applyAlignment="1">
      <alignment horizontal="center"/>
    </xf>
    <xf numFmtId="0" fontId="17" fillId="0" borderId="109" xfId="195" applyFont="1" applyBorder="1" applyAlignment="1">
      <alignment vertical="center"/>
    </xf>
    <xf numFmtId="0" fontId="92" fillId="0" borderId="109" xfId="327" applyFont="1" applyBorder="1" applyAlignment="1">
      <alignment horizontal="left" vertical="center"/>
    </xf>
    <xf numFmtId="39" fontId="17" fillId="0" borderId="109" xfId="195" applyNumberFormat="1" applyFont="1" applyBorder="1"/>
    <xf numFmtId="0" fontId="17" fillId="0" borderId="109" xfId="195" applyFont="1" applyBorder="1" applyAlignment="1">
      <alignment horizontal="left" vertical="center" indent="1"/>
    </xf>
    <xf numFmtId="0" fontId="92" fillId="0" borderId="109" xfId="195" applyFont="1" applyBorder="1" applyAlignment="1">
      <alignment horizontal="left" vertical="center"/>
    </xf>
    <xf numFmtId="168" fontId="17" fillId="0" borderId="109" xfId="196" applyNumberFormat="1" applyFont="1" applyFill="1" applyBorder="1"/>
    <xf numFmtId="0" fontId="2" fillId="0" borderId="109" xfId="195" applyFont="1" applyBorder="1"/>
    <xf numFmtId="0" fontId="84" fillId="0" borderId="109" xfId="195" applyFont="1" applyBorder="1"/>
    <xf numFmtId="0" fontId="76" fillId="0" borderId="109" xfId="332" applyBorder="1"/>
    <xf numFmtId="4" fontId="76" fillId="0" borderId="109" xfId="333" applyNumberFormat="1" applyBorder="1"/>
    <xf numFmtId="164" fontId="17" fillId="27" borderId="109" xfId="195" applyNumberFormat="1" applyFont="1" applyFill="1" applyBorder="1" applyAlignment="1">
      <alignment horizontal="right" vertical="center"/>
    </xf>
    <xf numFmtId="0" fontId="76" fillId="0" borderId="109" xfId="335" applyBorder="1"/>
    <xf numFmtId="4" fontId="76" fillId="0" borderId="109" xfId="336" applyNumberFormat="1" applyBorder="1"/>
    <xf numFmtId="168" fontId="17" fillId="0" borderId="109" xfId="196" applyNumberFormat="1" applyFont="1" applyBorder="1"/>
    <xf numFmtId="0" fontId="76" fillId="0" borderId="109" xfId="338" applyBorder="1"/>
    <xf numFmtId="4" fontId="76" fillId="0" borderId="109" xfId="339" applyNumberFormat="1" applyBorder="1"/>
    <xf numFmtId="0" fontId="76" fillId="0" borderId="109" xfId="341" applyBorder="1"/>
    <xf numFmtId="4" fontId="76" fillId="0" borderId="109" xfId="342" applyNumberFormat="1" applyBorder="1"/>
    <xf numFmtId="0" fontId="92" fillId="0" borderId="109" xfId="195" applyFont="1" applyBorder="1" applyAlignment="1">
      <alignment horizontal="left" vertical="center" indent="1"/>
    </xf>
    <xf numFmtId="0" fontId="17" fillId="0" borderId="109" xfId="195" applyFont="1" applyBorder="1" applyAlignment="1">
      <alignment horizontal="left" vertical="center" indent="2"/>
    </xf>
    <xf numFmtId="0" fontId="76" fillId="0" borderId="109" xfId="344" applyBorder="1"/>
    <xf numFmtId="4" fontId="76" fillId="0" borderId="109" xfId="345" applyNumberFormat="1" applyBorder="1"/>
    <xf numFmtId="164" fontId="10" fillId="0" borderId="109" xfId="195" applyNumberFormat="1" applyFont="1" applyBorder="1" applyAlignment="1">
      <alignment horizontal="right" vertical="center"/>
    </xf>
    <xf numFmtId="4" fontId="41" fillId="0" borderId="109" xfId="195" applyNumberFormat="1" applyFont="1" applyBorder="1"/>
    <xf numFmtId="164" fontId="17" fillId="27" borderId="109" xfId="328" applyFont="1" applyFill="1" applyBorder="1"/>
    <xf numFmtId="164" fontId="85" fillId="0" borderId="0" xfId="2" applyFont="1" applyAlignment="1">
      <alignment horizontal="center"/>
    </xf>
    <xf numFmtId="0" fontId="96" fillId="0" borderId="109" xfId="195" applyFont="1" applyBorder="1" applyAlignment="1">
      <alignment horizontal="left" vertical="center"/>
    </xf>
    <xf numFmtId="0" fontId="86" fillId="0" borderId="117" xfId="327" applyFont="1" applyBorder="1" applyAlignment="1">
      <alignment horizontal="center" vertical="center"/>
    </xf>
    <xf numFmtId="164" fontId="86" fillId="0" borderId="117" xfId="328" applyFont="1" applyFill="1" applyBorder="1" applyAlignment="1">
      <alignment horizontal="center"/>
    </xf>
    <xf numFmtId="164" fontId="92" fillId="0" borderId="117" xfId="328" applyFont="1" applyFill="1" applyBorder="1" applyAlignment="1">
      <alignment horizontal="center"/>
    </xf>
    <xf numFmtId="164" fontId="93" fillId="0" borderId="117" xfId="328" applyFont="1" applyFill="1" applyBorder="1" applyAlignment="1">
      <alignment horizontal="center"/>
    </xf>
    <xf numFmtId="0" fontId="95" fillId="0" borderId="109" xfId="195" applyFont="1" applyBorder="1" applyAlignment="1">
      <alignment horizontal="left" vertical="center"/>
    </xf>
    <xf numFmtId="0" fontId="5" fillId="0" borderId="111" xfId="195" applyBorder="1"/>
    <xf numFmtId="164" fontId="17" fillId="0" borderId="111" xfId="195" applyNumberFormat="1" applyFont="1" applyBorder="1" applyAlignment="1">
      <alignment horizontal="right" vertical="center"/>
    </xf>
    <xf numFmtId="4" fontId="5" fillId="0" borderId="111" xfId="195" applyNumberFormat="1" applyBorder="1"/>
    <xf numFmtId="164" fontId="88" fillId="0" borderId="111" xfId="328" applyFont="1" applyFill="1" applyBorder="1" applyAlignment="1">
      <alignment horizontal="center"/>
    </xf>
    <xf numFmtId="164" fontId="91" fillId="0" borderId="111" xfId="328" applyFont="1" applyBorder="1"/>
    <xf numFmtId="164" fontId="17" fillId="0" borderId="111" xfId="328" applyFont="1" applyBorder="1" applyAlignment="1">
      <alignment horizontal="center"/>
    </xf>
    <xf numFmtId="0" fontId="5" fillId="0" borderId="29" xfId="195" applyBorder="1"/>
    <xf numFmtId="164" fontId="10" fillId="0" borderId="29" xfId="195" applyNumberFormat="1" applyFont="1" applyBorder="1" applyAlignment="1">
      <alignment horizontal="right" vertical="center"/>
    </xf>
    <xf numFmtId="4" fontId="41" fillId="0" borderId="29" xfId="195" applyNumberFormat="1" applyFont="1" applyBorder="1"/>
    <xf numFmtId="164" fontId="88" fillId="0" borderId="29" xfId="328" applyFont="1" applyFill="1" applyBorder="1" applyAlignment="1">
      <alignment horizontal="center"/>
    </xf>
    <xf numFmtId="164" fontId="91" fillId="0" borderId="29" xfId="328" applyFont="1" applyBorder="1"/>
    <xf numFmtId="164" fontId="17" fillId="0" borderId="29" xfId="328" applyFont="1" applyBorder="1" applyAlignment="1">
      <alignment horizontal="center"/>
    </xf>
    <xf numFmtId="168" fontId="17" fillId="0" borderId="29" xfId="196" applyNumberFormat="1" applyFont="1" applyBorder="1"/>
    <xf numFmtId="0" fontId="84" fillId="0" borderId="29" xfId="195" applyFont="1" applyBorder="1"/>
    <xf numFmtId="4" fontId="84" fillId="0" borderId="29" xfId="195" applyNumberFormat="1" applyFont="1" applyBorder="1"/>
    <xf numFmtId="4" fontId="5" fillId="0" borderId="29" xfId="195" applyNumberFormat="1" applyBorder="1"/>
    <xf numFmtId="164" fontId="85" fillId="27" borderId="109" xfId="328" applyFont="1" applyFill="1" applyBorder="1" applyAlignment="1">
      <alignment horizontal="center"/>
    </xf>
    <xf numFmtId="1" fontId="5" fillId="27" borderId="109" xfId="195" applyNumberFormat="1" applyFill="1" applyBorder="1"/>
    <xf numFmtId="4" fontId="5" fillId="27" borderId="109" xfId="195" applyNumberFormat="1" applyFill="1" applyBorder="1"/>
    <xf numFmtId="164" fontId="17" fillId="0" borderId="29" xfId="195" applyNumberFormat="1" applyFont="1" applyBorder="1" applyAlignment="1">
      <alignment horizontal="right" vertical="center"/>
    </xf>
    <xf numFmtId="164" fontId="92" fillId="0" borderId="29" xfId="195" applyNumberFormat="1" applyFont="1" applyBorder="1" applyAlignment="1">
      <alignment horizontal="right" vertical="center"/>
    </xf>
    <xf numFmtId="164" fontId="21" fillId="0" borderId="110" xfId="2" applyFont="1" applyFill="1" applyBorder="1" applyAlignment="1">
      <alignment horizontal="right" vertical="center"/>
    </xf>
    <xf numFmtId="164" fontId="21" fillId="0" borderId="92" xfId="2" applyFont="1" applyFill="1" applyBorder="1" applyAlignment="1">
      <alignment horizontal="right" vertical="center"/>
    </xf>
    <xf numFmtId="164" fontId="86" fillId="26" borderId="119" xfId="328" applyFont="1" applyFill="1" applyBorder="1" applyAlignment="1">
      <alignment horizontal="center"/>
    </xf>
    <xf numFmtId="164" fontId="92" fillId="25" borderId="119" xfId="328" applyFont="1" applyFill="1" applyBorder="1" applyAlignment="1">
      <alignment horizontal="center"/>
    </xf>
    <xf numFmtId="0" fontId="85" fillId="0" borderId="109" xfId="195" applyFont="1" applyBorder="1"/>
    <xf numFmtId="164" fontId="85" fillId="0" borderId="109" xfId="195" applyNumberFormat="1" applyFont="1" applyBorder="1"/>
    <xf numFmtId="164" fontId="85" fillId="28" borderId="109" xfId="195" applyNumberFormat="1" applyFont="1" applyFill="1" applyBorder="1"/>
    <xf numFmtId="164" fontId="85" fillId="28" borderId="109" xfId="328" applyFont="1" applyFill="1" applyBorder="1"/>
    <xf numFmtId="164" fontId="85" fillId="0" borderId="111" xfId="195" applyNumberFormat="1" applyFont="1" applyBorder="1"/>
    <xf numFmtId="164" fontId="85" fillId="0" borderId="29" xfId="195" applyNumberFormat="1" applyFont="1" applyBorder="1"/>
    <xf numFmtId="0" fontId="86" fillId="0" borderId="118" xfId="195" applyFont="1" applyBorder="1" applyAlignment="1">
      <alignment wrapText="1"/>
    </xf>
    <xf numFmtId="168" fontId="85" fillId="0" borderId="0" xfId="195" applyNumberFormat="1" applyFont="1"/>
    <xf numFmtId="4" fontId="5" fillId="29" borderId="109" xfId="195" applyNumberFormat="1" applyFill="1" applyBorder="1"/>
    <xf numFmtId="0" fontId="1" fillId="0" borderId="109" xfId="195" applyFont="1" applyBorder="1"/>
    <xf numFmtId="0" fontId="5" fillId="0" borderId="0" xfId="195"/>
    <xf numFmtId="0" fontId="97" fillId="0" borderId="0" xfId="0" quotePrefix="1" applyFont="1" applyAlignment="1">
      <alignment horizontal="center" vertical="center"/>
    </xf>
    <xf numFmtId="0" fontId="13" fillId="0" borderId="0" xfId="38" applyFont="1" applyAlignment="1">
      <alignment horizontal="left" vertical="center" indent="1"/>
    </xf>
    <xf numFmtId="3" fontId="13" fillId="0" borderId="0" xfId="0" applyNumberFormat="1" applyFont="1"/>
    <xf numFmtId="41" fontId="13" fillId="0" borderId="0" xfId="0" applyNumberFormat="1" applyFont="1" applyAlignment="1">
      <alignment vertical="center"/>
    </xf>
    <xf numFmtId="41" fontId="13" fillId="0" borderId="26" xfId="0" applyNumberFormat="1" applyFont="1" applyBorder="1" applyAlignment="1">
      <alignment vertical="center"/>
    </xf>
    <xf numFmtId="0" fontId="21" fillId="0" borderId="26" xfId="0" applyFont="1" applyBorder="1" applyAlignment="1">
      <alignment horizontal="center" vertical="center"/>
    </xf>
    <xf numFmtId="41" fontId="13" fillId="0" borderId="0" xfId="0" applyNumberFormat="1" applyFont="1" applyAlignment="1">
      <alignment horizontal="center" vertical="center"/>
    </xf>
    <xf numFmtId="41" fontId="13" fillId="0" borderId="0" xfId="0" quotePrefix="1" applyNumberFormat="1" applyFont="1" applyAlignment="1">
      <alignment horizontal="center" vertical="center"/>
    </xf>
    <xf numFmtId="41" fontId="21" fillId="0" borderId="0" xfId="0" applyNumberFormat="1" applyFont="1" applyAlignment="1">
      <alignment horizontal="center" vertical="center"/>
    </xf>
    <xf numFmtId="41" fontId="13" fillId="0" borderId="0" xfId="50" applyNumberFormat="1" applyFont="1" applyFill="1" applyAlignment="1">
      <alignment vertical="center"/>
    </xf>
    <xf numFmtId="0" fontId="52" fillId="0" borderId="0" xfId="0" applyFont="1" applyAlignment="1">
      <alignment vertical="center"/>
    </xf>
    <xf numFmtId="0" fontId="52" fillId="0" borderId="26" xfId="0" applyFont="1" applyBorder="1" applyAlignment="1">
      <alignment horizontal="left" vertical="center"/>
    </xf>
    <xf numFmtId="0" fontId="52" fillId="0" borderId="0" xfId="0" applyFont="1" applyAlignment="1">
      <alignment horizontal="left" vertical="center"/>
    </xf>
    <xf numFmtId="0" fontId="99" fillId="0" borderId="0" xfId="195" applyFont="1"/>
    <xf numFmtId="0" fontId="101" fillId="0" borderId="0" xfId="195" applyFont="1"/>
    <xf numFmtId="0" fontId="99" fillId="0" borderId="0" xfId="195" applyFont="1" applyAlignment="1">
      <alignment horizontal="left"/>
    </xf>
    <xf numFmtId="0" fontId="99" fillId="0" borderId="0" xfId="195" applyFont="1" applyAlignment="1">
      <alignment horizontal="center"/>
    </xf>
    <xf numFmtId="164" fontId="99" fillId="0" borderId="0" xfId="328" applyFont="1" applyBorder="1" applyAlignment="1">
      <alignment horizontal="center"/>
    </xf>
    <xf numFmtId="0" fontId="83" fillId="0" borderId="0" xfId="195" applyFont="1" applyAlignment="1">
      <alignment horizontal="center"/>
    </xf>
    <xf numFmtId="0" fontId="99" fillId="0" borderId="0" xfId="195" applyFont="1" applyAlignment="1">
      <alignment vertical="top"/>
    </xf>
    <xf numFmtId="0" fontId="99" fillId="0" borderId="0" xfId="195" applyFont="1" applyAlignment="1">
      <alignment vertical="top" wrapText="1"/>
    </xf>
    <xf numFmtId="0" fontId="99" fillId="0" borderId="0" xfId="195" applyFont="1" applyAlignment="1">
      <alignment vertical="center"/>
    </xf>
    <xf numFmtId="0" fontId="21" fillId="0" borderId="0" xfId="195" applyFont="1"/>
    <xf numFmtId="0" fontId="102" fillId="0" borderId="0" xfId="195" applyFont="1"/>
    <xf numFmtId="0" fontId="80" fillId="0" borderId="0" xfId="195" applyFont="1"/>
    <xf numFmtId="0" fontId="13" fillId="0" borderId="0" xfId="195" applyFont="1" applyAlignment="1">
      <alignment vertical="top"/>
    </xf>
    <xf numFmtId="0" fontId="103" fillId="0" borderId="0" xfId="195" applyFont="1" applyAlignment="1">
      <alignment horizontal="left" vertical="top"/>
    </xf>
    <xf numFmtId="0" fontId="13" fillId="0" borderId="0" xfId="195" applyFont="1" applyAlignment="1">
      <alignment horizontal="left" vertical="top"/>
    </xf>
    <xf numFmtId="0" fontId="13" fillId="0" borderId="0" xfId="195" applyFont="1"/>
    <xf numFmtId="0" fontId="102" fillId="0" borderId="0" xfId="195" applyFont="1" applyAlignment="1">
      <alignment horizontal="center"/>
    </xf>
    <xf numFmtId="0" fontId="99" fillId="0" borderId="0" xfId="195" applyFont="1" applyAlignment="1">
      <alignment vertical="justify"/>
    </xf>
    <xf numFmtId="0" fontId="83" fillId="0" borderId="0" xfId="195" quotePrefix="1" applyFont="1"/>
    <xf numFmtId="0" fontId="99" fillId="0" borderId="0" xfId="195" quotePrefix="1" applyFont="1"/>
    <xf numFmtId="0" fontId="99" fillId="0" borderId="0" xfId="195" applyFont="1" applyAlignment="1">
      <alignment vertical="justify" wrapText="1"/>
    </xf>
    <xf numFmtId="0" fontId="99" fillId="0" borderId="0" xfId="195" applyFont="1" applyAlignment="1">
      <alignment horizontal="center" vertical="justify"/>
    </xf>
    <xf numFmtId="0" fontId="13" fillId="0" borderId="0" xfId="0" applyFont="1" applyAlignment="1">
      <alignment vertical="top" wrapText="1"/>
    </xf>
    <xf numFmtId="0" fontId="99" fillId="0" borderId="0" xfId="302" applyFont="1" applyAlignment="1">
      <alignment vertical="center"/>
    </xf>
    <xf numFmtId="164" fontId="13" fillId="0" borderId="0" xfId="302" applyNumberFormat="1" applyFont="1" applyAlignment="1">
      <alignment vertical="center" wrapText="1"/>
    </xf>
    <xf numFmtId="164" fontId="98" fillId="0" borderId="0" xfId="195" applyNumberFormat="1" applyFont="1" applyAlignment="1">
      <alignment horizontal="center"/>
    </xf>
    <xf numFmtId="0" fontId="90" fillId="0" borderId="0" xfId="195" applyFont="1"/>
    <xf numFmtId="0" fontId="90" fillId="0" borderId="31" xfId="195" applyFont="1" applyBorder="1" applyAlignment="1">
      <alignment horizontal="center"/>
    </xf>
    <xf numFmtId="164" fontId="105" fillId="25" borderId="119" xfId="328" applyFont="1" applyFill="1" applyBorder="1" applyAlignment="1">
      <alignment horizontal="center"/>
    </xf>
    <xf numFmtId="9" fontId="21" fillId="0" borderId="0" xfId="2" applyNumberFormat="1" applyFont="1" applyFill="1" applyBorder="1" applyAlignment="1">
      <alignment vertical="center"/>
    </xf>
    <xf numFmtId="0" fontId="39" fillId="0" borderId="0" xfId="132" applyFont="1" applyAlignment="1">
      <alignment horizontal="center" vertical="center" wrapText="1"/>
    </xf>
    <xf numFmtId="168" fontId="106" fillId="0" borderId="0" xfId="196" applyNumberFormat="1" applyFont="1" applyFill="1"/>
    <xf numFmtId="168" fontId="43" fillId="0" borderId="0" xfId="196" applyNumberFormat="1" applyFont="1" applyFill="1"/>
    <xf numFmtId="168" fontId="43" fillId="0" borderId="0" xfId="196" applyNumberFormat="1" applyFont="1" applyFill="1" applyBorder="1"/>
    <xf numFmtId="168" fontId="11" fillId="0" borderId="0" xfId="196" applyNumberFormat="1" applyFont="1" applyFill="1"/>
    <xf numFmtId="168" fontId="44" fillId="0" borderId="0" xfId="196" applyNumberFormat="1" applyFont="1" applyFill="1"/>
    <xf numFmtId="168" fontId="107" fillId="0" borderId="0" xfId="196" applyNumberFormat="1" applyFont="1" applyFill="1"/>
    <xf numFmtId="164" fontId="38" fillId="0" borderId="26" xfId="195" applyNumberFormat="1" applyFont="1" applyBorder="1"/>
    <xf numFmtId="0" fontId="38" fillId="0" borderId="0" xfId="195" applyFont="1"/>
    <xf numFmtId="168" fontId="43" fillId="0" borderId="26" xfId="196" applyNumberFormat="1" applyFont="1" applyFill="1" applyBorder="1"/>
    <xf numFmtId="168" fontId="11" fillId="0" borderId="26" xfId="196" applyNumberFormat="1" applyFont="1" applyFill="1" applyBorder="1"/>
    <xf numFmtId="168" fontId="11" fillId="0" borderId="0" xfId="196" applyNumberFormat="1" applyFont="1" applyFill="1" applyBorder="1"/>
    <xf numFmtId="168" fontId="106" fillId="0" borderId="0" xfId="196" applyNumberFormat="1" applyFont="1" applyFill="1" applyBorder="1"/>
    <xf numFmtId="168" fontId="43" fillId="0" borderId="122" xfId="196" applyNumberFormat="1" applyFont="1" applyFill="1" applyBorder="1"/>
    <xf numFmtId="168" fontId="11" fillId="0" borderId="122" xfId="196" applyNumberFormat="1" applyFont="1" applyFill="1" applyBorder="1"/>
    <xf numFmtId="168" fontId="106" fillId="0" borderId="0" xfId="196" applyNumberFormat="1" applyFont="1" applyFill="1" applyBorder="1" applyAlignment="1">
      <alignment horizontal="center" vertical="center"/>
    </xf>
    <xf numFmtId="168" fontId="10" fillId="0" borderId="0" xfId="196" applyNumberFormat="1" applyFont="1" applyFill="1" applyBorder="1" applyAlignment="1">
      <alignment horizontal="center" vertical="center" wrapText="1"/>
    </xf>
    <xf numFmtId="168" fontId="10" fillId="0" borderId="0" xfId="196" applyNumberFormat="1" applyFont="1" applyFill="1" applyBorder="1" applyAlignment="1">
      <alignment horizontal="center"/>
    </xf>
    <xf numFmtId="168" fontId="106" fillId="0" borderId="113" xfId="196" applyNumberFormat="1" applyFont="1" applyFill="1" applyBorder="1" applyAlignment="1">
      <alignment horizontal="center" vertical="center"/>
    </xf>
    <xf numFmtId="168" fontId="10" fillId="0" borderId="113" xfId="196" applyNumberFormat="1" applyFont="1" applyFill="1" applyBorder="1" applyAlignment="1">
      <alignment horizontal="center" vertical="center" wrapText="1"/>
    </xf>
    <xf numFmtId="168" fontId="10" fillId="0" borderId="113" xfId="196" applyNumberFormat="1" applyFont="1" applyFill="1" applyBorder="1" applyAlignment="1">
      <alignment horizontal="center"/>
    </xf>
    <xf numFmtId="168" fontId="11" fillId="0" borderId="0" xfId="196" applyNumberFormat="1" applyFont="1" applyBorder="1" applyAlignment="1">
      <alignment vertical="center"/>
    </xf>
    <xf numFmtId="164" fontId="11" fillId="0" borderId="0" xfId="328" applyFont="1" applyFill="1" applyBorder="1"/>
    <xf numFmtId="168" fontId="10" fillId="0" borderId="0" xfId="196" applyNumberFormat="1" applyFont="1" applyBorder="1" applyAlignment="1">
      <alignment vertical="center"/>
    </xf>
    <xf numFmtId="164" fontId="10" fillId="0" borderId="110" xfId="328" applyFont="1" applyFill="1" applyBorder="1"/>
    <xf numFmtId="164" fontId="10" fillId="0" borderId="0" xfId="328" applyFont="1" applyFill="1" applyBorder="1"/>
    <xf numFmtId="168" fontId="106" fillId="0" borderId="0" xfId="196" applyNumberFormat="1" applyFont="1" applyFill="1" applyBorder="1" applyAlignment="1">
      <alignment horizontal="right"/>
    </xf>
    <xf numFmtId="168" fontId="26" fillId="0" borderId="0" xfId="196" applyNumberFormat="1" applyFont="1" applyFill="1" applyBorder="1" applyAlignment="1">
      <alignment horizontal="left"/>
    </xf>
    <xf numFmtId="168" fontId="106" fillId="0" borderId="0" xfId="196" applyNumberFormat="1" applyFont="1" applyFill="1" applyBorder="1" applyAlignment="1">
      <alignment horizontal="left"/>
    </xf>
    <xf numFmtId="168" fontId="41" fillId="0" borderId="0" xfId="196" applyNumberFormat="1" applyFont="1" applyFill="1" applyBorder="1"/>
    <xf numFmtId="164" fontId="10" fillId="0" borderId="92" xfId="328" applyFont="1" applyFill="1" applyBorder="1"/>
    <xf numFmtId="164" fontId="10" fillId="0" borderId="30" xfId="328" applyFont="1" applyFill="1" applyBorder="1"/>
    <xf numFmtId="168" fontId="44" fillId="0" borderId="0" xfId="196" applyNumberFormat="1" applyFont="1" applyFill="1" applyBorder="1"/>
    <xf numFmtId="164" fontId="18" fillId="0" borderId="0" xfId="328" applyFont="1" applyFill="1" applyBorder="1"/>
    <xf numFmtId="168" fontId="43" fillId="0" borderId="0" xfId="196" quotePrefix="1" applyNumberFormat="1" applyFont="1" applyFill="1" applyBorder="1"/>
    <xf numFmtId="168" fontId="106" fillId="0" borderId="110" xfId="196" applyNumberFormat="1" applyFont="1" applyFill="1" applyBorder="1"/>
    <xf numFmtId="164" fontId="11" fillId="0" borderId="0" xfId="328" applyFont="1" applyBorder="1" applyAlignment="1">
      <alignment vertical="center"/>
    </xf>
    <xf numFmtId="168" fontId="44" fillId="0" borderId="0" xfId="196" applyNumberFormat="1" applyFont="1" applyBorder="1" applyAlignment="1">
      <alignment vertical="center"/>
    </xf>
    <xf numFmtId="168" fontId="106" fillId="0" borderId="92" xfId="196" applyNumberFormat="1" applyFont="1" applyFill="1" applyBorder="1"/>
    <xf numFmtId="168" fontId="43" fillId="0" borderId="92" xfId="196" applyNumberFormat="1" applyFont="1" applyFill="1" applyBorder="1"/>
    <xf numFmtId="164" fontId="10" fillId="0" borderId="92" xfId="328" applyFont="1" applyBorder="1" applyAlignment="1">
      <alignment vertical="center"/>
    </xf>
    <xf numFmtId="164" fontId="11" fillId="0" borderId="92" xfId="328" applyFont="1" applyFill="1" applyBorder="1"/>
    <xf numFmtId="168" fontId="37" fillId="0" borderId="0" xfId="196" applyNumberFormat="1" applyFont="1" applyBorder="1" applyAlignment="1">
      <alignment vertical="center"/>
    </xf>
    <xf numFmtId="168" fontId="39" fillId="0" borderId="0" xfId="196" applyNumberFormat="1" applyFont="1" applyBorder="1" applyAlignment="1">
      <alignment vertical="center"/>
    </xf>
    <xf numFmtId="168" fontId="11" fillId="0" borderId="0" xfId="196" applyNumberFormat="1" applyFont="1" applyAlignment="1">
      <alignment horizontal="right"/>
    </xf>
    <xf numFmtId="168" fontId="11" fillId="0" borderId="0" xfId="196" applyNumberFormat="1" applyFont="1" applyAlignment="1">
      <alignment horizontal="justify" vertical="top" wrapText="1"/>
    </xf>
    <xf numFmtId="168" fontId="10" fillId="0" borderId="0" xfId="196" applyNumberFormat="1" applyFont="1" applyAlignment="1">
      <alignment horizontal="center" vertical="top" wrapText="1"/>
    </xf>
    <xf numFmtId="168" fontId="10" fillId="0" borderId="0" xfId="196" applyNumberFormat="1" applyFont="1" applyFill="1" applyBorder="1" applyAlignment="1">
      <alignment horizontal="left" indent="3"/>
    </xf>
    <xf numFmtId="168" fontId="11" fillId="0" borderId="0" xfId="196" applyNumberFormat="1" applyFont="1" applyBorder="1" applyAlignment="1">
      <alignment vertical="top"/>
    </xf>
    <xf numFmtId="168" fontId="10" fillId="0" borderId="0" xfId="196" applyNumberFormat="1" applyFont="1" applyFill="1" applyBorder="1"/>
    <xf numFmtId="168" fontId="108" fillId="0" borderId="0" xfId="196" applyNumberFormat="1" applyFont="1" applyBorder="1" applyAlignment="1">
      <alignment horizontal="right"/>
    </xf>
    <xf numFmtId="168" fontId="11" fillId="0" borderId="0" xfId="196" applyNumberFormat="1" applyFont="1" applyBorder="1" applyAlignment="1">
      <alignment horizontal="right"/>
    </xf>
    <xf numFmtId="168" fontId="10" fillId="0" borderId="0" xfId="196" applyNumberFormat="1" applyFont="1" applyFill="1" applyBorder="1" applyAlignment="1">
      <alignment vertical="top"/>
    </xf>
    <xf numFmtId="168" fontId="10" fillId="0" borderId="0" xfId="196" applyNumberFormat="1" applyFont="1" applyBorder="1" applyAlignment="1">
      <alignment horizontal="center" vertical="top" wrapText="1"/>
    </xf>
    <xf numFmtId="168" fontId="11" fillId="0" borderId="0" xfId="196" quotePrefix="1" applyNumberFormat="1" applyFont="1" applyBorder="1" applyAlignment="1">
      <alignment horizontal="center" vertical="top" wrapText="1"/>
    </xf>
    <xf numFmtId="168" fontId="10" fillId="0" borderId="0" xfId="196" quotePrefix="1" applyNumberFormat="1" applyFont="1" applyFill="1" applyBorder="1" applyAlignment="1">
      <alignment horizontal="left" indent="3"/>
    </xf>
    <xf numFmtId="168" fontId="11" fillId="0" borderId="0" xfId="196" quotePrefix="1" applyNumberFormat="1" applyFont="1" applyBorder="1" applyAlignment="1">
      <alignment vertical="top"/>
    </xf>
    <xf numFmtId="168" fontId="26" fillId="0" borderId="0" xfId="196" applyNumberFormat="1" applyFont="1" applyFill="1"/>
    <xf numFmtId="168" fontId="43" fillId="0" borderId="0" xfId="196" applyNumberFormat="1" applyFont="1" applyFill="1" applyBorder="1" applyAlignment="1"/>
    <xf numFmtId="168" fontId="11" fillId="0" borderId="0" xfId="196" applyNumberFormat="1" applyFont="1" applyFill="1" applyAlignment="1"/>
    <xf numFmtId="164" fontId="104" fillId="25" borderId="124" xfId="328" applyFont="1" applyFill="1" applyBorder="1" applyAlignment="1">
      <alignment horizontal="center"/>
    </xf>
    <xf numFmtId="164" fontId="85" fillId="28" borderId="125" xfId="195" applyNumberFormat="1" applyFont="1" applyFill="1" applyBorder="1"/>
    <xf numFmtId="164" fontId="85" fillId="23" borderId="125" xfId="195" applyNumberFormat="1" applyFont="1" applyFill="1" applyBorder="1"/>
    <xf numFmtId="164" fontId="85" fillId="0" borderId="125" xfId="195" applyNumberFormat="1" applyFont="1" applyBorder="1"/>
    <xf numFmtId="164" fontId="85" fillId="0" borderId="126" xfId="195" applyNumberFormat="1" applyFont="1" applyBorder="1"/>
    <xf numFmtId="164" fontId="85" fillId="0" borderId="128" xfId="195" applyNumberFormat="1" applyFont="1" applyBorder="1"/>
    <xf numFmtId="0" fontId="85" fillId="0" borderId="123" xfId="195" applyFont="1" applyBorder="1"/>
    <xf numFmtId="0" fontId="85" fillId="0" borderId="125" xfId="195" applyFont="1" applyBorder="1"/>
    <xf numFmtId="164" fontId="89" fillId="0" borderId="37" xfId="195" applyNumberFormat="1" applyFont="1" applyBorder="1"/>
    <xf numFmtId="164" fontId="86" fillId="26" borderId="124" xfId="328" applyFont="1" applyFill="1" applyBorder="1" applyAlignment="1">
      <alignment horizontal="center"/>
    </xf>
    <xf numFmtId="164" fontId="91" fillId="0" borderId="131" xfId="195" applyNumberFormat="1" applyFont="1" applyBorder="1"/>
    <xf numFmtId="164" fontId="90" fillId="0" borderId="35" xfId="195" applyNumberFormat="1" applyFont="1" applyBorder="1"/>
    <xf numFmtId="164" fontId="86" fillId="0" borderId="34" xfId="195" applyNumberFormat="1" applyFont="1" applyBorder="1"/>
    <xf numFmtId="164" fontId="98" fillId="0" borderId="132" xfId="195" applyNumberFormat="1" applyFont="1" applyBorder="1" applyAlignment="1">
      <alignment horizontal="center"/>
    </xf>
    <xf numFmtId="0" fontId="91" fillId="0" borderId="131" xfId="195" applyFont="1" applyBorder="1"/>
    <xf numFmtId="164" fontId="86" fillId="24" borderId="119" xfId="328" applyFont="1" applyFill="1" applyBorder="1" applyAlignment="1">
      <alignment horizontal="center"/>
    </xf>
    <xf numFmtId="164" fontId="93" fillId="26" borderId="119" xfId="328" applyFont="1" applyFill="1" applyBorder="1" applyAlignment="1">
      <alignment horizontal="center"/>
    </xf>
    <xf numFmtId="164" fontId="92" fillId="26" borderId="119" xfId="328" applyFont="1" applyFill="1" applyBorder="1" applyAlignment="1">
      <alignment horizontal="center"/>
    </xf>
    <xf numFmtId="164" fontId="86" fillId="0" borderId="134" xfId="2" applyFont="1" applyFill="1" applyBorder="1" applyAlignment="1">
      <alignment horizontal="center" vertical="center"/>
    </xf>
    <xf numFmtId="164" fontId="85" fillId="0" borderId="117" xfId="195" applyNumberFormat="1" applyFont="1" applyBorder="1"/>
    <xf numFmtId="164" fontId="85" fillId="28" borderId="117" xfId="195" applyNumberFormat="1" applyFont="1" applyFill="1" applyBorder="1"/>
    <xf numFmtId="164" fontId="85" fillId="28" borderId="135" xfId="195" applyNumberFormat="1" applyFont="1" applyFill="1" applyBorder="1"/>
    <xf numFmtId="164" fontId="85" fillId="0" borderId="136" xfId="2" applyFont="1" applyBorder="1" applyAlignment="1">
      <alignment horizontal="center" vertical="center"/>
    </xf>
    <xf numFmtId="164" fontId="5" fillId="0" borderId="136" xfId="2" applyFont="1" applyFill="1" applyBorder="1" applyAlignment="1">
      <alignment horizontal="center" vertical="center"/>
    </xf>
    <xf numFmtId="164" fontId="94" fillId="0" borderId="136" xfId="2" applyFont="1" applyBorder="1" applyAlignment="1">
      <alignment horizontal="center" vertical="center"/>
    </xf>
    <xf numFmtId="164" fontId="5" fillId="0" borderId="136" xfId="2" applyFont="1" applyFill="1" applyBorder="1" applyAlignment="1">
      <alignment horizontal="center"/>
    </xf>
    <xf numFmtId="164" fontId="85" fillId="0" borderId="136" xfId="2" applyFont="1" applyFill="1" applyBorder="1" applyAlignment="1">
      <alignment horizontal="center"/>
    </xf>
    <xf numFmtId="164" fontId="85" fillId="0" borderId="136" xfId="2" applyFont="1" applyFill="1" applyBorder="1" applyAlignment="1">
      <alignment horizontal="center" vertical="center"/>
    </xf>
    <xf numFmtId="164" fontId="76" fillId="0" borderId="136" xfId="2" applyFont="1" applyFill="1" applyBorder="1" applyAlignment="1">
      <alignment horizontal="center" vertical="center"/>
    </xf>
    <xf numFmtId="168" fontId="17" fillId="27" borderId="109" xfId="196" applyNumberFormat="1" applyFont="1" applyFill="1" applyBorder="1"/>
    <xf numFmtId="164" fontId="85" fillId="0" borderId="136" xfId="2" applyFont="1" applyBorder="1" applyAlignment="1">
      <alignment horizontal="center"/>
    </xf>
    <xf numFmtId="164" fontId="88" fillId="0" borderId="109" xfId="195" applyNumberFormat="1" applyFont="1" applyBorder="1" applyAlignment="1">
      <alignment horizontal="center"/>
    </xf>
    <xf numFmtId="0" fontId="91" fillId="0" borderId="109" xfId="195" applyFont="1" applyBorder="1"/>
    <xf numFmtId="0" fontId="85" fillId="0" borderId="109" xfId="195" applyFont="1" applyBorder="1" applyAlignment="1">
      <alignment horizontal="center"/>
    </xf>
    <xf numFmtId="164" fontId="5" fillId="0" borderId="136" xfId="2" applyFont="1" applyFill="1" applyBorder="1"/>
    <xf numFmtId="0" fontId="85" fillId="0" borderId="136" xfId="195" applyFont="1" applyBorder="1"/>
    <xf numFmtId="42" fontId="85" fillId="0" borderId="109" xfId="195" applyNumberFormat="1" applyFont="1" applyBorder="1"/>
    <xf numFmtId="164" fontId="86" fillId="0" borderId="109" xfId="195" applyNumberFormat="1" applyFont="1" applyBorder="1"/>
    <xf numFmtId="164" fontId="93" fillId="0" borderId="109" xfId="195" applyNumberFormat="1" applyFont="1" applyBorder="1" applyAlignment="1">
      <alignment horizontal="center"/>
    </xf>
    <xf numFmtId="0" fontId="87" fillId="0" borderId="109" xfId="195" applyFont="1" applyBorder="1"/>
    <xf numFmtId="0" fontId="86" fillId="0" borderId="109" xfId="195" applyFont="1" applyBorder="1" applyAlignment="1">
      <alignment horizontal="center"/>
    </xf>
    <xf numFmtId="0" fontId="86" fillId="0" borderId="109" xfId="195" applyFont="1" applyBorder="1"/>
    <xf numFmtId="164" fontId="91" fillId="0" borderId="109" xfId="195" applyNumberFormat="1" applyFont="1" applyBorder="1"/>
    <xf numFmtId="164" fontId="85" fillId="0" borderId="109" xfId="195" applyNumberFormat="1" applyFont="1" applyBorder="1" applyAlignment="1">
      <alignment horizontal="center"/>
    </xf>
    <xf numFmtId="164" fontId="85" fillId="0" borderId="137" xfId="2" applyFont="1" applyBorder="1" applyAlignment="1">
      <alignment horizontal="center"/>
    </xf>
    <xf numFmtId="0" fontId="85" fillId="0" borderId="138" xfId="195" applyFont="1" applyBorder="1"/>
    <xf numFmtId="164" fontId="85" fillId="0" borderId="138" xfId="195" applyNumberFormat="1" applyFont="1" applyBorder="1"/>
    <xf numFmtId="164" fontId="88" fillId="0" borderId="138" xfId="195" applyNumberFormat="1" applyFont="1" applyBorder="1" applyAlignment="1">
      <alignment horizontal="center"/>
    </xf>
    <xf numFmtId="0" fontId="91" fillId="0" borderId="138" xfId="195" applyFont="1" applyBorder="1"/>
    <xf numFmtId="0" fontId="85" fillId="0" borderId="138" xfId="195" applyFont="1" applyBorder="1" applyAlignment="1">
      <alignment horizontal="center"/>
    </xf>
    <xf numFmtId="0" fontId="85" fillId="0" borderId="139" xfId="195" applyFont="1" applyBorder="1"/>
    <xf numFmtId="0" fontId="85" fillId="28" borderId="109" xfId="195" applyFont="1" applyFill="1" applyBorder="1"/>
    <xf numFmtId="164" fontId="5" fillId="0" borderId="140" xfId="2" applyFont="1" applyFill="1" applyBorder="1"/>
    <xf numFmtId="168" fontId="17" fillId="0" borderId="111" xfId="196" applyNumberFormat="1" applyFont="1" applyBorder="1"/>
    <xf numFmtId="164" fontId="5" fillId="0" borderId="141" xfId="2" applyFont="1" applyFill="1" applyBorder="1"/>
    <xf numFmtId="164" fontId="5" fillId="0" borderId="120" xfId="2" applyFont="1" applyFill="1" applyBorder="1"/>
    <xf numFmtId="0" fontId="84" fillId="0" borderId="121" xfId="195" applyFont="1" applyBorder="1"/>
    <xf numFmtId="164" fontId="10" fillId="0" borderId="121" xfId="195" applyNumberFormat="1" applyFont="1" applyBorder="1" applyAlignment="1">
      <alignment horizontal="right" vertical="center"/>
    </xf>
    <xf numFmtId="164" fontId="92" fillId="0" borderId="121" xfId="195" applyNumberFormat="1" applyFont="1" applyBorder="1" applyAlignment="1">
      <alignment horizontal="right" vertical="center"/>
    </xf>
    <xf numFmtId="168" fontId="92" fillId="0" borderId="121" xfId="196" applyNumberFormat="1" applyFont="1" applyBorder="1"/>
    <xf numFmtId="164" fontId="109" fillId="0" borderId="120" xfId="2" applyFont="1" applyFill="1" applyBorder="1"/>
    <xf numFmtId="164" fontId="93" fillId="0" borderId="121" xfId="328" applyFont="1" applyFill="1" applyBorder="1" applyAlignment="1">
      <alignment horizontal="center"/>
    </xf>
    <xf numFmtId="164" fontId="87" fillId="0" borderId="121" xfId="328" applyFont="1" applyBorder="1"/>
    <xf numFmtId="164" fontId="92" fillId="0" borderId="121" xfId="328" applyFont="1" applyBorder="1" applyAlignment="1">
      <alignment horizontal="center"/>
    </xf>
    <xf numFmtId="164" fontId="86" fillId="0" borderId="121" xfId="195" applyNumberFormat="1" applyFont="1" applyBorder="1"/>
    <xf numFmtId="0" fontId="85" fillId="0" borderId="140" xfId="195" applyFont="1" applyBorder="1"/>
    <xf numFmtId="0" fontId="85" fillId="0" borderId="111" xfId="195" applyFont="1" applyBorder="1"/>
    <xf numFmtId="0" fontId="85" fillId="0" borderId="126" xfId="195" applyFont="1" applyBorder="1"/>
    <xf numFmtId="4" fontId="84" fillId="0" borderId="121" xfId="195" applyNumberFormat="1" applyFont="1" applyBorder="1"/>
    <xf numFmtId="164" fontId="84" fillId="0" borderId="121" xfId="195" applyNumberFormat="1" applyFont="1" applyBorder="1"/>
    <xf numFmtId="164" fontId="84" fillId="0" borderId="127" xfId="195" applyNumberFormat="1" applyFont="1" applyBorder="1"/>
    <xf numFmtId="164" fontId="85" fillId="0" borderId="141" xfId="2" applyFont="1" applyBorder="1" applyAlignment="1">
      <alignment horizontal="center"/>
    </xf>
    <xf numFmtId="0" fontId="85" fillId="0" borderId="29" xfId="195" applyFont="1" applyBorder="1"/>
    <xf numFmtId="164" fontId="86" fillId="0" borderId="29" xfId="195" applyNumberFormat="1" applyFont="1" applyBorder="1"/>
    <xf numFmtId="164" fontId="93" fillId="0" borderId="29" xfId="195" applyNumberFormat="1" applyFont="1" applyBorder="1" applyAlignment="1">
      <alignment horizontal="center"/>
    </xf>
    <xf numFmtId="164" fontId="87" fillId="0" borderId="29" xfId="195" applyNumberFormat="1" applyFont="1" applyBorder="1"/>
    <xf numFmtId="164" fontId="86" fillId="0" borderId="29" xfId="195" applyNumberFormat="1" applyFont="1" applyBorder="1" applyAlignment="1">
      <alignment horizontal="center"/>
    </xf>
    <xf numFmtId="0" fontId="85" fillId="0" borderId="128" xfId="195" applyFont="1" applyBorder="1"/>
    <xf numFmtId="4" fontId="109" fillId="0" borderId="121" xfId="195" applyNumberFormat="1" applyFont="1" applyBorder="1"/>
    <xf numFmtId="0" fontId="86" fillId="0" borderId="121" xfId="195" applyFont="1" applyBorder="1"/>
    <xf numFmtId="0" fontId="86" fillId="0" borderId="127" xfId="195" applyFont="1" applyBorder="1"/>
    <xf numFmtId="164" fontId="5" fillId="0" borderId="137" xfId="2" applyFont="1" applyFill="1" applyBorder="1"/>
    <xf numFmtId="0" fontId="11" fillId="0" borderId="26" xfId="132" applyFont="1" applyBorder="1" applyAlignment="1">
      <alignment horizontal="center"/>
    </xf>
    <xf numFmtId="0" fontId="10" fillId="0" borderId="26" xfId="0" applyFont="1" applyBorder="1" applyAlignment="1">
      <alignment vertical="center"/>
    </xf>
    <xf numFmtId="0" fontId="11" fillId="0" borderId="26" xfId="0" applyFont="1" applyBorder="1" applyAlignment="1">
      <alignment vertical="center"/>
    </xf>
    <xf numFmtId="0" fontId="10" fillId="0" borderId="26" xfId="132" applyFont="1" applyBorder="1"/>
    <xf numFmtId="0" fontId="11" fillId="0" borderId="26" xfId="0" applyFont="1" applyBorder="1"/>
    <xf numFmtId="0" fontId="51" fillId="0" borderId="26" xfId="0" applyFont="1" applyBorder="1"/>
    <xf numFmtId="0" fontId="10" fillId="0" borderId="26" xfId="0" applyFont="1" applyBorder="1"/>
    <xf numFmtId="0" fontId="45" fillId="0" borderId="26" xfId="132" applyFont="1" applyBorder="1" applyAlignment="1">
      <alignment horizontal="center"/>
    </xf>
    <xf numFmtId="0" fontId="86" fillId="0" borderId="0" xfId="195" applyFont="1"/>
    <xf numFmtId="164" fontId="110" fillId="0" borderId="109" xfId="195" applyNumberFormat="1" applyFont="1" applyBorder="1"/>
    <xf numFmtId="0" fontId="110" fillId="0" borderId="123" xfId="195" applyFont="1" applyBorder="1"/>
    <xf numFmtId="0" fontId="110" fillId="0" borderId="111" xfId="195" applyFont="1" applyBorder="1"/>
    <xf numFmtId="164" fontId="110" fillId="0" borderId="121" xfId="195" applyNumberFormat="1" applyFont="1" applyBorder="1"/>
    <xf numFmtId="164" fontId="110" fillId="0" borderId="29" xfId="195" applyNumberFormat="1" applyFont="1" applyBorder="1"/>
    <xf numFmtId="0" fontId="111" fillId="0" borderId="121" xfId="195" applyFont="1" applyBorder="1"/>
    <xf numFmtId="0" fontId="110" fillId="0" borderId="29" xfId="195" applyFont="1" applyBorder="1"/>
    <xf numFmtId="0" fontId="110" fillId="0" borderId="109" xfId="195" applyFont="1" applyBorder="1"/>
    <xf numFmtId="0" fontId="110" fillId="0" borderId="138" xfId="195" applyFont="1" applyBorder="1"/>
    <xf numFmtId="164" fontId="110" fillId="0" borderId="117" xfId="195" applyNumberFormat="1" applyFont="1" applyBorder="1"/>
    <xf numFmtId="0" fontId="110" fillId="0" borderId="0" xfId="195" applyFont="1"/>
    <xf numFmtId="164" fontId="110" fillId="0" borderId="111" xfId="195" applyNumberFormat="1" applyFont="1" applyBorder="1"/>
    <xf numFmtId="164" fontId="111" fillId="0" borderId="121" xfId="195" applyNumberFormat="1" applyFont="1" applyBorder="1"/>
    <xf numFmtId="41" fontId="85" fillId="0" borderId="111" xfId="195" applyNumberFormat="1" applyFont="1" applyBorder="1"/>
    <xf numFmtId="168" fontId="26" fillId="0" borderId="0" xfId="196" applyNumberFormat="1" applyFont="1" applyFill="1" applyBorder="1"/>
    <xf numFmtId="168" fontId="107" fillId="0" borderId="26" xfId="196" applyNumberFormat="1" applyFont="1" applyFill="1" applyBorder="1"/>
    <xf numFmtId="0" fontId="99" fillId="0" borderId="0" xfId="195" applyFont="1" applyAlignment="1">
      <alignment horizontal="left" indent="1"/>
    </xf>
    <xf numFmtId="42" fontId="10" fillId="0" borderId="0" xfId="134" applyNumberFormat="1" applyFont="1" applyFill="1" applyBorder="1"/>
    <xf numFmtId="42" fontId="11" fillId="0" borderId="0" xfId="134" applyNumberFormat="1" applyFont="1" applyFill="1" applyBorder="1"/>
    <xf numFmtId="42" fontId="52" fillId="0" borderId="0" xfId="2" applyNumberFormat="1" applyFont="1" applyFill="1" applyAlignment="1">
      <alignment vertical="center"/>
    </xf>
    <xf numFmtId="42" fontId="11" fillId="0" borderId="0" xfId="132" applyNumberFormat="1" applyFont="1"/>
    <xf numFmtId="42" fontId="11" fillId="0" borderId="26" xfId="134" applyNumberFormat="1" applyFont="1" applyFill="1" applyBorder="1"/>
    <xf numFmtId="42" fontId="39" fillId="0" borderId="0" xfId="134" applyNumberFormat="1" applyFont="1" applyFill="1" applyBorder="1"/>
    <xf numFmtId="42" fontId="11" fillId="0" borderId="26" xfId="2" applyNumberFormat="1" applyFont="1" applyBorder="1"/>
    <xf numFmtId="42" fontId="11" fillId="0" borderId="0" xfId="2" applyNumberFormat="1" applyFont="1" applyBorder="1"/>
    <xf numFmtId="42" fontId="11" fillId="0" borderId="0" xfId="2" applyNumberFormat="1" applyFont="1" applyFill="1" applyBorder="1"/>
    <xf numFmtId="42" fontId="51" fillId="0" borderId="0" xfId="0" applyNumberFormat="1" applyFont="1"/>
    <xf numFmtId="42" fontId="51" fillId="0" borderId="26" xfId="2" applyNumberFormat="1" applyFont="1" applyBorder="1"/>
    <xf numFmtId="42" fontId="51" fillId="0" borderId="0" xfId="2" applyNumberFormat="1" applyFont="1" applyBorder="1"/>
    <xf numFmtId="42" fontId="11" fillId="0" borderId="0" xfId="0" applyNumberFormat="1" applyFont="1"/>
    <xf numFmtId="42" fontId="11" fillId="0" borderId="26" xfId="132" applyNumberFormat="1" applyFont="1" applyBorder="1"/>
    <xf numFmtId="42" fontId="10" fillId="0" borderId="0" xfId="132" applyNumberFormat="1" applyFont="1"/>
    <xf numFmtId="42" fontId="11" fillId="0" borderId="0" xfId="1" applyNumberFormat="1" applyFont="1" applyFill="1" applyBorder="1"/>
    <xf numFmtId="42" fontId="11" fillId="0" borderId="0" xfId="4" applyNumberFormat="1" applyFont="1" applyFill="1" applyBorder="1"/>
    <xf numFmtId="42" fontId="85" fillId="0" borderId="111" xfId="195" applyNumberFormat="1" applyFont="1" applyBorder="1"/>
    <xf numFmtId="42" fontId="110" fillId="0" borderId="111" xfId="195" applyNumberFormat="1" applyFont="1" applyBorder="1"/>
    <xf numFmtId="168" fontId="10" fillId="0" borderId="26" xfId="134" applyNumberFormat="1" applyFont="1" applyFill="1" applyBorder="1"/>
    <xf numFmtId="0" fontId="13" fillId="0" borderId="0" xfId="0" applyFont="1" applyAlignment="1">
      <alignment horizontal="left" vertical="center" indent="1"/>
    </xf>
    <xf numFmtId="41" fontId="21" fillId="0" borderId="0" xfId="0" applyNumberFormat="1" applyFont="1" applyAlignment="1">
      <alignment vertical="center"/>
    </xf>
    <xf numFmtId="0" fontId="21" fillId="0" borderId="0" xfId="0" quotePrefix="1" applyFont="1" applyAlignment="1">
      <alignment horizontal="center" vertical="center"/>
    </xf>
    <xf numFmtId="0" fontId="21" fillId="0" borderId="0" xfId="0" applyFont="1" applyAlignment="1">
      <alignment horizontal="centerContinuous" vertical="center"/>
    </xf>
    <xf numFmtId="0" fontId="13" fillId="0" borderId="0" xfId="0" applyFont="1" applyAlignment="1">
      <alignment horizontal="centerContinuous" vertical="center"/>
    </xf>
    <xf numFmtId="0" fontId="112" fillId="0" borderId="0" xfId="0" applyFont="1" applyAlignment="1">
      <alignment vertical="center"/>
    </xf>
    <xf numFmtId="42" fontId="13" fillId="0" borderId="27" xfId="0" applyNumberFormat="1" applyFont="1" applyBorder="1" applyAlignment="1">
      <alignment horizontal="left" vertical="center"/>
    </xf>
    <xf numFmtId="164" fontId="13" fillId="0" borderId="27" xfId="0" applyNumberFormat="1" applyFont="1" applyBorder="1" applyAlignment="1">
      <alignment horizontal="left" vertical="center"/>
    </xf>
    <xf numFmtId="0" fontId="13" fillId="0" borderId="0" xfId="2" applyNumberFormat="1" applyFont="1" applyFill="1" applyAlignment="1">
      <alignment vertical="center"/>
    </xf>
    <xf numFmtId="42" fontId="13" fillId="0" borderId="0" xfId="0" applyNumberFormat="1" applyFont="1" applyAlignment="1">
      <alignment vertical="center"/>
    </xf>
    <xf numFmtId="176" fontId="13" fillId="0" borderId="0" xfId="2" applyNumberFormat="1" applyFont="1" applyFill="1" applyAlignment="1">
      <alignment vertical="center"/>
    </xf>
    <xf numFmtId="0" fontId="13" fillId="0" borderId="26" xfId="0" applyFont="1" applyBorder="1" applyAlignment="1">
      <alignment horizontal="left" vertical="center"/>
    </xf>
    <xf numFmtId="0" fontId="113" fillId="0" borderId="0" xfId="0" applyFont="1" applyAlignment="1">
      <alignment vertical="center"/>
    </xf>
    <xf numFmtId="0" fontId="13" fillId="0" borderId="0" xfId="0" applyFont="1" applyAlignment="1">
      <alignment horizontal="center" vertical="center"/>
    </xf>
    <xf numFmtId="42" fontId="13" fillId="0" borderId="0" xfId="2" applyNumberFormat="1" applyFont="1" applyFill="1" applyBorder="1" applyAlignment="1">
      <alignment vertical="center"/>
    </xf>
    <xf numFmtId="0" fontId="13" fillId="0" borderId="0" xfId="1" applyNumberFormat="1" applyFont="1" applyFill="1" applyBorder="1" applyAlignment="1">
      <alignment vertical="center"/>
    </xf>
    <xf numFmtId="178" fontId="13" fillId="0" borderId="27" xfId="0" applyNumberFormat="1" applyFont="1" applyBorder="1" applyAlignment="1">
      <alignment horizontal="left" vertical="center"/>
    </xf>
    <xf numFmtId="0" fontId="13" fillId="0" borderId="0" xfId="2" applyNumberFormat="1" applyFont="1" applyFill="1" applyBorder="1" applyAlignment="1">
      <alignment vertical="center"/>
    </xf>
    <xf numFmtId="164" fontId="113" fillId="0" borderId="0" xfId="2" applyFont="1" applyFill="1" applyAlignment="1">
      <alignment vertical="center"/>
    </xf>
    <xf numFmtId="164" fontId="13" fillId="0" borderId="0" xfId="2" applyFont="1" applyFill="1" applyAlignment="1">
      <alignment horizontal="center" vertical="center"/>
    </xf>
    <xf numFmtId="42" fontId="13" fillId="0" borderId="0" xfId="1" applyNumberFormat="1" applyFont="1" applyFill="1" applyBorder="1" applyAlignment="1">
      <alignment vertical="center"/>
    </xf>
    <xf numFmtId="164" fontId="21" fillId="0" borderId="0" xfId="2" quotePrefix="1" applyFont="1" applyFill="1" applyBorder="1" applyAlignment="1">
      <alignment horizontal="center" vertical="center"/>
    </xf>
    <xf numFmtId="49" fontId="21" fillId="0" borderId="26" xfId="2" quotePrefix="1" applyNumberFormat="1" applyFont="1" applyFill="1" applyBorder="1" applyAlignment="1">
      <alignment horizontal="center" vertical="center"/>
    </xf>
    <xf numFmtId="49" fontId="21" fillId="0" borderId="0" xfId="2" quotePrefix="1" applyNumberFormat="1" applyFont="1" applyFill="1" applyBorder="1" applyAlignment="1">
      <alignment horizontal="center" vertical="center"/>
    </xf>
    <xf numFmtId="49" fontId="112" fillId="0" borderId="0" xfId="2" quotePrefix="1" applyNumberFormat="1" applyFont="1" applyFill="1" applyBorder="1" applyAlignment="1">
      <alignment horizontal="center" vertical="center"/>
    </xf>
    <xf numFmtId="42" fontId="13" fillId="0" borderId="0" xfId="0" applyNumberFormat="1" applyFont="1" applyAlignment="1">
      <alignment horizontal="left" vertical="center"/>
    </xf>
    <xf numFmtId="168" fontId="21" fillId="0" borderId="0" xfId="0" applyNumberFormat="1" applyFont="1" applyAlignment="1">
      <alignment vertical="center"/>
    </xf>
    <xf numFmtId="164" fontId="112" fillId="0" borderId="0" xfId="2" quotePrefix="1" applyFont="1" applyFill="1" applyBorder="1" applyAlignment="1">
      <alignment horizontal="center" vertical="center"/>
    </xf>
    <xf numFmtId="164" fontId="21" fillId="0" borderId="0" xfId="2" quotePrefix="1" applyFont="1" applyFill="1" applyBorder="1" applyAlignment="1">
      <alignment horizontal="left" vertical="center"/>
    </xf>
    <xf numFmtId="42" fontId="13" fillId="0" borderId="0" xfId="1" quotePrefix="1" applyNumberFormat="1" applyFont="1" applyFill="1" applyBorder="1" applyAlignment="1">
      <alignment horizontal="left" vertical="center"/>
    </xf>
    <xf numFmtId="168" fontId="21" fillId="0" borderId="0" xfId="1" quotePrefix="1" applyNumberFormat="1" applyFont="1" applyFill="1" applyBorder="1" applyAlignment="1">
      <alignment horizontal="center" vertical="center"/>
    </xf>
    <xf numFmtId="164" fontId="21" fillId="0" borderId="0" xfId="2" applyFont="1" applyFill="1" applyAlignment="1">
      <alignment vertical="center"/>
    </xf>
    <xf numFmtId="164" fontId="112" fillId="0" borderId="0" xfId="2" applyFont="1" applyFill="1" applyAlignment="1">
      <alignment vertical="center"/>
    </xf>
    <xf numFmtId="164" fontId="21" fillId="0" borderId="0" xfId="2" applyFont="1" applyFill="1" applyAlignment="1">
      <alignment horizontal="left" vertical="center"/>
    </xf>
    <xf numFmtId="42" fontId="13" fillId="0" borderId="0" xfId="1" applyNumberFormat="1" applyFont="1" applyFill="1" applyBorder="1" applyAlignment="1">
      <alignment horizontal="left" vertical="center"/>
    </xf>
    <xf numFmtId="164" fontId="13" fillId="0" borderId="0" xfId="2" applyFont="1" applyFill="1" applyAlignment="1">
      <alignment horizontal="left" vertical="center" indent="1"/>
    </xf>
    <xf numFmtId="0" fontId="13" fillId="0" borderId="0" xfId="0" applyFont="1" applyAlignment="1">
      <alignment horizontal="justify" vertical="center"/>
    </xf>
    <xf numFmtId="41" fontId="13" fillId="0" borderId="0" xfId="0" applyNumberFormat="1" applyFont="1" applyAlignment="1">
      <alignment horizontal="justify" vertical="center"/>
    </xf>
    <xf numFmtId="4" fontId="13" fillId="0" borderId="0" xfId="0" applyNumberFormat="1" applyFont="1"/>
    <xf numFmtId="164" fontId="113" fillId="0" borderId="0" xfId="2" applyFont="1" applyFill="1" applyBorder="1" applyAlignment="1">
      <alignment horizontal="right" vertical="center"/>
    </xf>
    <xf numFmtId="164" fontId="21" fillId="0" borderId="0" xfId="2" applyFont="1" applyFill="1" applyBorder="1" applyAlignment="1">
      <alignment horizontal="left" vertical="center"/>
    </xf>
    <xf numFmtId="164" fontId="13" fillId="0" borderId="0" xfId="0" applyNumberFormat="1" applyFont="1" applyAlignment="1">
      <alignment horizontal="right" vertical="center"/>
    </xf>
    <xf numFmtId="49" fontId="13" fillId="0" borderId="0" xfId="0" applyNumberFormat="1" applyFont="1" applyAlignment="1">
      <alignment horizontal="left" vertical="center"/>
    </xf>
    <xf numFmtId="164" fontId="113" fillId="0" borderId="0" xfId="2" applyFont="1" applyFill="1" applyAlignment="1">
      <alignment horizontal="right" vertical="center"/>
    </xf>
    <xf numFmtId="49" fontId="21" fillId="0" borderId="0" xfId="0" applyNumberFormat="1" applyFont="1" applyAlignment="1">
      <alignment horizontal="left" vertical="center"/>
    </xf>
    <xf numFmtId="164" fontId="112" fillId="0" borderId="0" xfId="2" applyFont="1" applyFill="1" applyBorder="1" applyAlignment="1">
      <alignment horizontal="right" vertical="center"/>
    </xf>
    <xf numFmtId="49" fontId="21" fillId="0" borderId="0" xfId="2" quotePrefix="1" applyNumberFormat="1" applyFont="1" applyFill="1" applyBorder="1" applyAlignment="1">
      <alignment horizontal="left" vertical="center"/>
    </xf>
    <xf numFmtId="164" fontId="113" fillId="0" borderId="0" xfId="2" applyFont="1" applyFill="1" applyBorder="1" applyAlignment="1">
      <alignment vertical="center"/>
    </xf>
    <xf numFmtId="164" fontId="21" fillId="22" borderId="0" xfId="2" applyFont="1" applyFill="1" applyBorder="1" applyAlignment="1">
      <alignment horizontal="right" vertical="center"/>
    </xf>
    <xf numFmtId="3" fontId="13" fillId="0" borderId="0" xfId="0" applyNumberFormat="1" applyFont="1" applyAlignment="1">
      <alignment horizontal="right"/>
    </xf>
    <xf numFmtId="3" fontId="113" fillId="0" borderId="0" xfId="0" applyNumberFormat="1" applyFont="1" applyAlignment="1">
      <alignment horizontal="right"/>
    </xf>
    <xf numFmtId="164" fontId="112" fillId="0" borderId="0" xfId="2" applyFont="1" applyFill="1" applyBorder="1" applyAlignment="1">
      <alignment vertical="center"/>
    </xf>
    <xf numFmtId="164" fontId="13" fillId="0" borderId="0" xfId="2" applyFont="1" applyFill="1" applyBorder="1" applyAlignment="1">
      <alignment horizontal="center" vertical="center"/>
    </xf>
    <xf numFmtId="164" fontId="21" fillId="0" borderId="0" xfId="2" quotePrefix="1" applyFont="1" applyFill="1" applyBorder="1" applyAlignment="1">
      <alignment vertical="center"/>
    </xf>
    <xf numFmtId="42" fontId="21" fillId="0" borderId="0" xfId="2" quotePrefix="1" applyNumberFormat="1" applyFont="1" applyFill="1" applyBorder="1" applyAlignment="1">
      <alignment vertical="center"/>
    </xf>
    <xf numFmtId="168" fontId="13" fillId="0" borderId="0" xfId="1" applyNumberFormat="1" applyFont="1" applyFill="1" applyBorder="1" applyAlignment="1">
      <alignment horizontal="left" vertical="center"/>
    </xf>
    <xf numFmtId="164" fontId="21" fillId="0" borderId="0" xfId="2" applyFont="1" applyFill="1" applyAlignment="1">
      <alignment horizontal="center" vertical="center"/>
    </xf>
    <xf numFmtId="164" fontId="21" fillId="0" borderId="0" xfId="2" applyFont="1" applyFill="1" applyAlignment="1">
      <alignment horizontal="right" vertical="center"/>
    </xf>
    <xf numFmtId="164" fontId="13" fillId="0" borderId="0" xfId="2" quotePrefix="1" applyFont="1" applyFill="1" applyBorder="1" applyAlignment="1">
      <alignment horizontal="center" vertical="center"/>
    </xf>
    <xf numFmtId="3" fontId="113" fillId="0" borderId="0" xfId="0" applyNumberFormat="1" applyFont="1"/>
    <xf numFmtId="164" fontId="114" fillId="0" borderId="0" xfId="2" applyFont="1" applyFill="1" applyAlignment="1">
      <alignment vertical="center"/>
    </xf>
    <xf numFmtId="164" fontId="115" fillId="0" borderId="0" xfId="2" applyFont="1" applyFill="1" applyAlignment="1">
      <alignment vertical="center"/>
    </xf>
    <xf numFmtId="42" fontId="114" fillId="0" borderId="0" xfId="1" applyNumberFormat="1" applyFont="1" applyFill="1" applyBorder="1" applyAlignment="1">
      <alignment horizontal="left" vertical="center"/>
    </xf>
    <xf numFmtId="3" fontId="21" fillId="0" borderId="0" xfId="0" applyNumberFormat="1" applyFont="1"/>
    <xf numFmtId="164" fontId="21" fillId="0" borderId="26" xfId="2" quotePrefix="1" applyFont="1" applyFill="1" applyBorder="1" applyAlignment="1">
      <alignment horizontal="center" vertical="center"/>
    </xf>
    <xf numFmtId="42" fontId="21" fillId="0" borderId="0" xfId="1" applyNumberFormat="1" applyFont="1" applyFill="1" applyBorder="1" applyAlignment="1">
      <alignment vertical="center"/>
    </xf>
    <xf numFmtId="164" fontId="113" fillId="0" borderId="0" xfId="2" quotePrefix="1" applyFont="1" applyFill="1" applyBorder="1" applyAlignment="1">
      <alignment horizontal="center" vertical="center"/>
    </xf>
    <xf numFmtId="168" fontId="13" fillId="0" borderId="0" xfId="1" applyNumberFormat="1" applyFont="1" applyFill="1" applyAlignment="1">
      <alignment vertical="center"/>
    </xf>
    <xf numFmtId="168" fontId="113" fillId="0" borderId="0" xfId="1" applyNumberFormat="1" applyFont="1" applyFill="1" applyAlignment="1">
      <alignment vertical="center"/>
    </xf>
    <xf numFmtId="0" fontId="21" fillId="0" borderId="0" xfId="0" applyFont="1" applyAlignment="1">
      <alignment horizontal="right" vertical="center"/>
    </xf>
    <xf numFmtId="168" fontId="13" fillId="0" borderId="0" xfId="1" applyNumberFormat="1" applyFont="1" applyFill="1" applyAlignment="1">
      <alignment horizontal="center" vertical="center"/>
    </xf>
    <xf numFmtId="42" fontId="21" fillId="0" borderId="0" xfId="2" applyNumberFormat="1" applyFont="1" applyFill="1" applyBorder="1" applyAlignment="1">
      <alignment vertical="center"/>
    </xf>
    <xf numFmtId="168" fontId="13" fillId="0" borderId="0" xfId="0" applyNumberFormat="1" applyFont="1" applyAlignment="1">
      <alignment horizontal="left" vertical="center"/>
    </xf>
    <xf numFmtId="168" fontId="21" fillId="0" borderId="110" xfId="1" applyNumberFormat="1" applyFont="1" applyFill="1" applyBorder="1" applyAlignment="1">
      <alignment horizontal="center" vertical="center"/>
    </xf>
    <xf numFmtId="41" fontId="21" fillId="0" borderId="110" xfId="1" applyNumberFormat="1" applyFont="1" applyFill="1" applyBorder="1" applyAlignment="1">
      <alignment horizontal="center" vertical="center"/>
    </xf>
    <xf numFmtId="164" fontId="21" fillId="0" borderId="110" xfId="2" applyFont="1" applyFill="1" applyBorder="1" applyAlignment="1">
      <alignment horizontal="center" vertical="center"/>
    </xf>
    <xf numFmtId="0" fontId="13" fillId="0" borderId="0" xfId="0" quotePrefix="1" applyFont="1" applyAlignment="1">
      <alignment vertical="center"/>
    </xf>
    <xf numFmtId="41" fontId="13" fillId="0" borderId="0" xfId="2" applyNumberFormat="1" applyFont="1" applyFill="1" applyAlignment="1">
      <alignment horizontal="right" vertical="center"/>
    </xf>
    <xf numFmtId="41" fontId="13" fillId="0" borderId="0" xfId="0" applyNumberFormat="1" applyFont="1" applyAlignment="1">
      <alignment horizontal="right" vertical="center"/>
    </xf>
    <xf numFmtId="164" fontId="21" fillId="0" borderId="92" xfId="2" applyFont="1" applyFill="1" applyBorder="1" applyAlignment="1">
      <alignment vertical="center"/>
    </xf>
    <xf numFmtId="41" fontId="21" fillId="0" borderId="92" xfId="2" applyNumberFormat="1" applyFont="1" applyFill="1" applyBorder="1" applyAlignment="1">
      <alignment vertical="center"/>
    </xf>
    <xf numFmtId="41" fontId="13" fillId="0" borderId="0" xfId="2" applyNumberFormat="1" applyFont="1" applyFill="1" applyAlignment="1">
      <alignment vertical="center"/>
    </xf>
    <xf numFmtId="41" fontId="21" fillId="0" borderId="0" xfId="2" applyNumberFormat="1" applyFont="1" applyFill="1" applyBorder="1" applyAlignment="1">
      <alignment vertical="center"/>
    </xf>
    <xf numFmtId="41" fontId="21" fillId="0" borderId="0" xfId="2" applyNumberFormat="1" applyFont="1" applyFill="1" applyAlignment="1">
      <alignment horizontal="right" vertical="center"/>
    </xf>
    <xf numFmtId="0" fontId="112" fillId="0" borderId="0" xfId="0" quotePrefix="1" applyFont="1" applyAlignment="1">
      <alignment horizontal="center" vertical="center"/>
    </xf>
    <xf numFmtId="164" fontId="112" fillId="0" borderId="0" xfId="2" applyFont="1" applyFill="1" applyBorder="1" applyAlignment="1">
      <alignment horizontal="center" vertical="center"/>
    </xf>
    <xf numFmtId="3" fontId="13" fillId="0" borderId="0" xfId="0" applyNumberFormat="1" applyFont="1" applyAlignment="1">
      <alignment vertical="center"/>
    </xf>
    <xf numFmtId="41" fontId="13" fillId="0" borderId="0" xfId="0" applyNumberFormat="1" applyFont="1"/>
    <xf numFmtId="4" fontId="13" fillId="0" borderId="0" xfId="0" applyNumberFormat="1" applyFont="1" applyAlignment="1">
      <alignment horizontal="right" vertical="center"/>
    </xf>
    <xf numFmtId="42" fontId="21" fillId="0" borderId="0" xfId="15" applyNumberFormat="1" applyFont="1" applyFill="1" applyBorder="1" applyAlignment="1">
      <alignment vertical="center"/>
    </xf>
    <xf numFmtId="168" fontId="21" fillId="0" borderId="0" xfId="15" applyNumberFormat="1" applyFont="1" applyFill="1" applyBorder="1" applyAlignment="1">
      <alignment vertical="center"/>
    </xf>
    <xf numFmtId="168" fontId="112" fillId="0" borderId="0" xfId="15" applyNumberFormat="1" applyFont="1" applyFill="1" applyBorder="1" applyAlignment="1">
      <alignment vertical="center"/>
    </xf>
    <xf numFmtId="168" fontId="21" fillId="0" borderId="0" xfId="15" applyNumberFormat="1" applyFont="1" applyFill="1" applyBorder="1" applyAlignment="1">
      <alignment horizontal="center" vertical="center"/>
    </xf>
    <xf numFmtId="164" fontId="13" fillId="0" borderId="0" xfId="4" applyFont="1" applyFill="1" applyBorder="1" applyAlignment="1">
      <alignment horizontal="left" vertical="center"/>
    </xf>
    <xf numFmtId="168" fontId="13" fillId="0" borderId="0" xfId="15" applyNumberFormat="1" applyFont="1" applyFill="1" applyBorder="1" applyAlignment="1">
      <alignment vertical="center"/>
    </xf>
    <xf numFmtId="164" fontId="13" fillId="0" borderId="0" xfId="4" applyFont="1" applyFill="1" applyBorder="1" applyAlignment="1">
      <alignment vertical="center"/>
    </xf>
    <xf numFmtId="41" fontId="13" fillId="0" borderId="0" xfId="4" applyNumberFormat="1" applyFont="1" applyFill="1" applyBorder="1" applyAlignment="1">
      <alignment vertical="center"/>
    </xf>
    <xf numFmtId="166" fontId="21" fillId="0" borderId="0" xfId="15" applyFont="1" applyFill="1" applyBorder="1" applyAlignment="1">
      <alignment vertical="center"/>
    </xf>
    <xf numFmtId="0" fontId="21" fillId="0" borderId="0" xfId="0" applyFont="1" applyAlignment="1">
      <alignment horizontal="center" vertical="center"/>
    </xf>
    <xf numFmtId="164" fontId="13" fillId="0" borderId="0" xfId="2" quotePrefix="1" applyFont="1" applyFill="1" applyBorder="1" applyAlignment="1">
      <alignment horizontal="left" vertical="center"/>
    </xf>
    <xf numFmtId="41" fontId="21" fillId="0" borderId="0" xfId="15" applyNumberFormat="1" applyFont="1" applyFill="1" applyBorder="1" applyAlignment="1">
      <alignment vertical="center"/>
    </xf>
    <xf numFmtId="41" fontId="13" fillId="0" borderId="0" xfId="15" applyNumberFormat="1" applyFont="1" applyFill="1" applyBorder="1" applyAlignment="1">
      <alignment vertical="center"/>
    </xf>
    <xf numFmtId="49" fontId="21" fillId="0" borderId="26" xfId="2" applyNumberFormat="1" applyFont="1" applyFill="1" applyBorder="1" applyAlignment="1">
      <alignment horizontal="center" vertical="center"/>
    </xf>
    <xf numFmtId="49" fontId="21" fillId="0" borderId="0" xfId="2" applyNumberFormat="1" applyFont="1" applyFill="1" applyBorder="1" applyAlignment="1">
      <alignment horizontal="center" vertical="center"/>
    </xf>
    <xf numFmtId="49" fontId="112" fillId="0" borderId="0" xfId="2" applyNumberFormat="1" applyFont="1" applyFill="1" applyBorder="1" applyAlignment="1">
      <alignment horizontal="center" vertical="center"/>
    </xf>
    <xf numFmtId="164" fontId="21" fillId="0" borderId="92" xfId="2" quotePrefix="1" applyFont="1" applyFill="1" applyBorder="1" applyAlignment="1">
      <alignment horizontal="center" vertical="center"/>
    </xf>
    <xf numFmtId="164" fontId="99" fillId="0" borderId="0" xfId="2" quotePrefix="1" applyFont="1" applyFill="1" applyBorder="1" applyAlignment="1">
      <alignment horizontal="left" vertical="center"/>
    </xf>
    <xf numFmtId="49" fontId="13" fillId="0" borderId="0" xfId="0" applyNumberFormat="1" applyFont="1" applyAlignment="1">
      <alignment horizontal="left" vertical="center" indent="1"/>
    </xf>
    <xf numFmtId="49" fontId="13" fillId="0" borderId="0" xfId="0" applyNumberFormat="1" applyFont="1" applyAlignment="1">
      <alignment vertical="center"/>
    </xf>
    <xf numFmtId="0" fontId="21" fillId="0" borderId="0" xfId="0" applyFont="1" applyAlignment="1">
      <alignment horizontal="left"/>
    </xf>
    <xf numFmtId="164" fontId="13" fillId="0" borderId="110" xfId="2" applyFont="1" applyFill="1" applyBorder="1" applyAlignment="1">
      <alignment vertical="center"/>
    </xf>
    <xf numFmtId="164" fontId="13" fillId="0" borderId="92" xfId="2" applyFont="1" applyFill="1" applyBorder="1" applyAlignment="1">
      <alignment vertical="center"/>
    </xf>
    <xf numFmtId="41" fontId="21" fillId="0" borderId="0" xfId="0" applyNumberFormat="1" applyFont="1" applyAlignment="1">
      <alignment horizontal="right" vertical="center"/>
    </xf>
    <xf numFmtId="0" fontId="13" fillId="0" borderId="0" xfId="0" applyFont="1" applyAlignment="1">
      <alignment horizontal="justify" vertical="center" wrapText="1"/>
    </xf>
    <xf numFmtId="0" fontId="113" fillId="0" borderId="0" xfId="0" applyFont="1" applyAlignment="1">
      <alignment horizontal="justify" vertical="center" wrapText="1"/>
    </xf>
    <xf numFmtId="1" fontId="21" fillId="0" borderId="0" xfId="1" quotePrefix="1" applyNumberFormat="1" applyFont="1" applyFill="1" applyBorder="1" applyAlignment="1">
      <alignment horizontal="center" vertical="center"/>
    </xf>
    <xf numFmtId="1" fontId="112" fillId="0" borderId="0" xfId="1" quotePrefix="1" applyNumberFormat="1" applyFont="1" applyFill="1" applyBorder="1" applyAlignment="1">
      <alignment horizontal="center" vertical="center"/>
    </xf>
    <xf numFmtId="0" fontId="13" fillId="0" borderId="0" xfId="0" applyFont="1" applyAlignment="1">
      <alignment horizontal="center" vertical="center" wrapText="1"/>
    </xf>
    <xf numFmtId="1" fontId="21" fillId="0" borderId="0" xfId="1" applyNumberFormat="1" applyFont="1" applyFill="1" applyBorder="1" applyAlignment="1">
      <alignment horizontal="center" vertical="center"/>
    </xf>
    <xf numFmtId="1" fontId="112" fillId="0" borderId="0" xfId="1" applyNumberFormat="1" applyFont="1" applyFill="1" applyBorder="1" applyAlignment="1">
      <alignment horizontal="center" vertical="center"/>
    </xf>
    <xf numFmtId="41" fontId="13" fillId="0" borderId="0" xfId="1" applyNumberFormat="1" applyFont="1" applyFill="1" applyAlignment="1">
      <alignment vertical="center"/>
    </xf>
    <xf numFmtId="41" fontId="13" fillId="0" borderId="0" xfId="1" applyNumberFormat="1" applyFont="1" applyFill="1" applyAlignment="1">
      <alignment horizontal="center" vertical="center"/>
    </xf>
    <xf numFmtId="10" fontId="13" fillId="0" borderId="0" xfId="50" applyNumberFormat="1" applyFont="1" applyFill="1" applyAlignment="1">
      <alignment horizontal="center" vertical="center"/>
    </xf>
    <xf numFmtId="9" fontId="13" fillId="0" borderId="0" xfId="50" applyFont="1" applyFill="1" applyAlignment="1">
      <alignment horizontal="center" vertical="center"/>
    </xf>
    <xf numFmtId="164" fontId="113" fillId="0" borderId="0" xfId="2" applyFont="1" applyFill="1" applyAlignment="1">
      <alignment horizontal="center" vertical="center"/>
    </xf>
    <xf numFmtId="164" fontId="13" fillId="0" borderId="0" xfId="2" quotePrefix="1" applyFont="1" applyFill="1" applyAlignment="1">
      <alignment horizontal="left" vertical="center"/>
    </xf>
    <xf numFmtId="168" fontId="13" fillId="0" borderId="0" xfId="1" applyNumberFormat="1" applyFont="1" applyFill="1" applyBorder="1" applyAlignment="1">
      <alignment horizontal="center" vertical="center"/>
    </xf>
    <xf numFmtId="9" fontId="13" fillId="0" borderId="0" xfId="50" applyFont="1" applyFill="1" applyBorder="1" applyAlignment="1">
      <alignment horizontal="center" vertical="center"/>
    </xf>
    <xf numFmtId="9" fontId="113" fillId="0" borderId="0" xfId="50" applyFont="1" applyFill="1" applyAlignment="1">
      <alignment horizontal="center" vertical="center"/>
    </xf>
    <xf numFmtId="0" fontId="13" fillId="0" borderId="25" xfId="0" applyFont="1" applyBorder="1" applyAlignment="1">
      <alignment vertical="center"/>
    </xf>
    <xf numFmtId="168" fontId="113" fillId="0" borderId="0" xfId="1" applyNumberFormat="1" applyFont="1" applyFill="1" applyBorder="1" applyAlignment="1">
      <alignment vertical="center"/>
    </xf>
    <xf numFmtId="41" fontId="13" fillId="0" borderId="0" xfId="1" applyNumberFormat="1" applyFont="1" applyFill="1" applyBorder="1" applyAlignment="1">
      <alignment vertical="center"/>
    </xf>
    <xf numFmtId="0" fontId="13" fillId="0" borderId="0" xfId="295" applyFont="1" applyAlignment="1">
      <alignment vertical="center"/>
    </xf>
    <xf numFmtId="41" fontId="13" fillId="0" borderId="0" xfId="295" applyNumberFormat="1" applyFont="1" applyAlignment="1">
      <alignment vertical="center"/>
    </xf>
    <xf numFmtId="0" fontId="113" fillId="0" borderId="0" xfId="295" applyFont="1" applyAlignment="1">
      <alignment vertical="center"/>
    </xf>
    <xf numFmtId="0" fontId="13" fillId="0" borderId="0" xfId="295" applyFont="1" applyAlignment="1">
      <alignment horizontal="center" vertical="center"/>
    </xf>
    <xf numFmtId="0" fontId="21" fillId="0" borderId="0" xfId="295" applyFont="1" applyAlignment="1">
      <alignment vertical="center"/>
    </xf>
    <xf numFmtId="0" fontId="81" fillId="0" borderId="0" xfId="0" applyFont="1" applyAlignment="1">
      <alignment vertical="center"/>
    </xf>
    <xf numFmtId="164" fontId="21" fillId="0" borderId="26" xfId="2" applyFont="1" applyFill="1" applyBorder="1" applyAlignment="1">
      <alignment horizontal="center" vertical="center"/>
    </xf>
    <xf numFmtId="164" fontId="113" fillId="0" borderId="0" xfId="2" applyFont="1" applyFill="1" applyBorder="1" applyAlignment="1">
      <alignment horizontal="center" vertical="center"/>
    </xf>
    <xf numFmtId="0" fontId="97" fillId="0" borderId="0" xfId="0" applyFont="1" applyAlignment="1">
      <alignment horizontal="right" vertical="center"/>
    </xf>
    <xf numFmtId="164" fontId="21" fillId="0" borderId="112" xfId="2" applyFont="1" applyFill="1" applyBorder="1" applyAlignment="1">
      <alignment vertical="center"/>
    </xf>
    <xf numFmtId="164" fontId="112" fillId="0" borderId="112" xfId="2" applyFont="1" applyFill="1" applyBorder="1" applyAlignment="1">
      <alignment vertical="center"/>
    </xf>
    <xf numFmtId="42" fontId="13" fillId="0" borderId="92" xfId="2" applyNumberFormat="1" applyFont="1" applyFill="1" applyBorder="1" applyAlignment="1">
      <alignment horizontal="left" vertical="center"/>
    </xf>
    <xf numFmtId="0" fontId="113" fillId="0" borderId="0" xfId="0" applyFont="1" applyAlignment="1">
      <alignment horizontal="center" vertical="center"/>
    </xf>
    <xf numFmtId="0" fontId="112" fillId="0" borderId="0" xfId="0" applyFont="1" applyAlignment="1">
      <alignment horizontal="left" vertical="center"/>
    </xf>
    <xf numFmtId="0" fontId="116" fillId="0" borderId="0" xfId="0" applyFont="1" applyAlignment="1">
      <alignment vertical="center"/>
    </xf>
    <xf numFmtId="0" fontId="112" fillId="0" borderId="26" xfId="2" applyNumberFormat="1" applyFont="1" applyFill="1" applyBorder="1" applyAlignment="1">
      <alignment horizontal="center" vertical="center"/>
    </xf>
    <xf numFmtId="0" fontId="21" fillId="0" borderId="0" xfId="2" applyNumberFormat="1" applyFont="1" applyFill="1" applyBorder="1" applyAlignment="1">
      <alignment horizontal="center" vertical="center"/>
    </xf>
    <xf numFmtId="0" fontId="112" fillId="0" borderId="0" xfId="2" applyNumberFormat="1" applyFont="1" applyFill="1" applyBorder="1" applyAlignment="1">
      <alignment horizontal="center" vertical="center"/>
    </xf>
    <xf numFmtId="41" fontId="113" fillId="0" borderId="0" xfId="0" applyNumberFormat="1" applyFont="1" applyAlignment="1">
      <alignment vertical="center"/>
    </xf>
    <xf numFmtId="0" fontId="113" fillId="0" borderId="0" xfId="0" applyFont="1" applyAlignment="1">
      <alignment horizontal="left" vertical="center"/>
    </xf>
    <xf numFmtId="0" fontId="113" fillId="0" borderId="0" xfId="0" quotePrefix="1" applyFont="1" applyAlignment="1">
      <alignment vertical="center"/>
    </xf>
    <xf numFmtId="0" fontId="112" fillId="0" borderId="0" xfId="0" applyFont="1" applyAlignment="1">
      <alignment horizontal="right" vertical="center"/>
    </xf>
    <xf numFmtId="0" fontId="117" fillId="0" borderId="0" xfId="0" applyFont="1" applyAlignment="1">
      <alignment horizontal="right" vertical="center"/>
    </xf>
    <xf numFmtId="164" fontId="112" fillId="0" borderId="25" xfId="2" applyFont="1" applyFill="1" applyBorder="1" applyAlignment="1">
      <alignment vertical="center"/>
    </xf>
    <xf numFmtId="41" fontId="112" fillId="0" borderId="0" xfId="0" applyNumberFormat="1" applyFont="1" applyAlignment="1">
      <alignment horizontal="right" vertical="center"/>
    </xf>
    <xf numFmtId="0" fontId="21" fillId="0" borderId="26" xfId="2" applyNumberFormat="1" applyFont="1" applyFill="1" applyBorder="1" applyAlignment="1">
      <alignment horizontal="center" vertical="center"/>
    </xf>
    <xf numFmtId="42" fontId="21" fillId="0" borderId="0" xfId="0" applyNumberFormat="1" applyFont="1" applyAlignment="1">
      <alignment horizontal="left" vertical="center"/>
    </xf>
    <xf numFmtId="0" fontId="21" fillId="0" borderId="26" xfId="2" quotePrefix="1" applyNumberFormat="1" applyFont="1" applyFill="1" applyBorder="1" applyAlignment="1">
      <alignment horizontal="center" vertical="center"/>
    </xf>
    <xf numFmtId="0" fontId="21" fillId="0" borderId="0" xfId="2" quotePrefix="1" applyNumberFormat="1" applyFont="1" applyFill="1" applyBorder="1" applyAlignment="1">
      <alignment horizontal="center" vertical="center"/>
    </xf>
    <xf numFmtId="0" fontId="112" fillId="0" borderId="0" xfId="2" quotePrefix="1" applyNumberFormat="1" applyFont="1" applyFill="1" applyBorder="1" applyAlignment="1">
      <alignment horizontal="center" vertical="center"/>
    </xf>
    <xf numFmtId="0" fontId="13" fillId="0" borderId="0" xfId="0" applyFont="1" applyAlignment="1">
      <alignment horizontal="left" indent="1"/>
    </xf>
    <xf numFmtId="42" fontId="81" fillId="0" borderId="0" xfId="1" quotePrefix="1" applyNumberFormat="1" applyFont="1" applyFill="1" applyBorder="1" applyAlignment="1">
      <alignment horizontal="left" vertical="center"/>
    </xf>
    <xf numFmtId="42" fontId="13" fillId="0" borderId="92" xfId="1" applyNumberFormat="1" applyFont="1" applyFill="1" applyBorder="1" applyAlignment="1">
      <alignment horizontal="left" vertical="center"/>
    </xf>
    <xf numFmtId="168" fontId="13" fillId="0" borderId="92" xfId="1" applyNumberFormat="1" applyFont="1" applyFill="1" applyBorder="1" applyAlignment="1">
      <alignment horizontal="left" vertical="center"/>
    </xf>
    <xf numFmtId="41" fontId="21" fillId="0" borderId="0" xfId="1" applyNumberFormat="1" applyFont="1" applyFill="1" applyBorder="1" applyAlignment="1">
      <alignment horizontal="right" vertical="center"/>
    </xf>
    <xf numFmtId="168" fontId="112" fillId="0" borderId="0" xfId="1" applyNumberFormat="1" applyFont="1" applyFill="1" applyBorder="1" applyAlignment="1">
      <alignment horizontal="right" vertical="center"/>
    </xf>
    <xf numFmtId="0" fontId="13" fillId="0" borderId="0" xfId="0" applyFont="1" applyAlignment="1">
      <alignment horizontal="justify" vertical="top" wrapText="1"/>
    </xf>
    <xf numFmtId="0" fontId="113" fillId="0" borderId="0" xfId="0" applyFont="1" applyAlignment="1">
      <alignment horizontal="justify" vertical="top" wrapText="1"/>
    </xf>
    <xf numFmtId="42" fontId="13" fillId="0" borderId="0" xfId="1" applyNumberFormat="1" applyFont="1" applyFill="1" applyAlignment="1">
      <alignment horizontal="left" vertical="center"/>
    </xf>
    <xf numFmtId="0" fontId="52" fillId="0" borderId="0" xfId="2" quotePrefix="1" applyNumberFormat="1" applyFont="1" applyFill="1" applyBorder="1" applyAlignment="1">
      <alignment horizontal="left" vertical="center"/>
    </xf>
    <xf numFmtId="0" fontId="21" fillId="0" borderId="25" xfId="0" applyFont="1" applyBorder="1" applyAlignment="1">
      <alignment vertical="center"/>
    </xf>
    <xf numFmtId="168" fontId="21" fillId="0" borderId="25" xfId="1" applyNumberFormat="1" applyFont="1" applyFill="1" applyBorder="1" applyAlignment="1">
      <alignment vertical="center"/>
    </xf>
    <xf numFmtId="164" fontId="13" fillId="0" borderId="0" xfId="0" applyNumberFormat="1" applyFont="1" applyAlignment="1">
      <alignment horizontal="center" vertical="center"/>
    </xf>
    <xf numFmtId="164" fontId="21" fillId="0" borderId="0" xfId="0" quotePrefix="1" applyNumberFormat="1" applyFont="1" applyAlignment="1">
      <alignment horizontal="center" vertical="center"/>
    </xf>
    <xf numFmtId="164" fontId="112" fillId="0" borderId="0" xfId="0" quotePrefix="1" applyNumberFormat="1" applyFont="1" applyAlignment="1">
      <alignment horizontal="center" vertical="center"/>
    </xf>
    <xf numFmtId="168" fontId="11" fillId="0" borderId="0" xfId="134" applyNumberFormat="1" applyFont="1" applyFill="1" applyBorder="1"/>
    <xf numFmtId="42" fontId="11" fillId="0" borderId="26" xfId="1" applyNumberFormat="1" applyFont="1" applyFill="1" applyBorder="1"/>
    <xf numFmtId="49" fontId="13" fillId="0" borderId="0" xfId="2" quotePrefix="1" applyNumberFormat="1" applyFont="1" applyFill="1" applyBorder="1" applyAlignment="1">
      <alignment horizontal="left" vertical="center"/>
    </xf>
    <xf numFmtId="0" fontId="90" fillId="0" borderId="109" xfId="195" applyFont="1" applyBorder="1"/>
    <xf numFmtId="41" fontId="85" fillId="0" borderId="0" xfId="195" applyNumberFormat="1" applyFont="1"/>
    <xf numFmtId="0" fontId="18" fillId="0" borderId="0" xfId="132" applyFont="1" applyAlignment="1">
      <alignment horizontal="left" vertical="center" wrapText="1"/>
    </xf>
    <xf numFmtId="0" fontId="18" fillId="0" borderId="26" xfId="132" applyFont="1" applyBorder="1" applyAlignment="1">
      <alignment horizontal="left" vertical="center" wrapText="1"/>
    </xf>
    <xf numFmtId="0" fontId="18" fillId="0" borderId="26" xfId="0" applyFont="1" applyBorder="1" applyAlignment="1">
      <alignment horizontal="left" vertical="center" wrapText="1"/>
    </xf>
    <xf numFmtId="0" fontId="18" fillId="0" borderId="0" xfId="0" applyFont="1" applyAlignment="1">
      <alignment horizontal="left" vertical="center" wrapText="1"/>
    </xf>
    <xf numFmtId="42" fontId="18" fillId="0" borderId="0" xfId="132" applyNumberFormat="1" applyFont="1" applyAlignment="1">
      <alignment horizontal="left" vertical="center"/>
    </xf>
    <xf numFmtId="0" fontId="18" fillId="0" borderId="0" xfId="132" applyFont="1" applyAlignment="1">
      <alignment horizontal="left" vertical="center"/>
    </xf>
    <xf numFmtId="0" fontId="118" fillId="0" borderId="26" xfId="132" applyFont="1" applyBorder="1" applyAlignment="1">
      <alignment horizontal="left" vertical="center"/>
    </xf>
    <xf numFmtId="42" fontId="18" fillId="0" borderId="26" xfId="132" applyNumberFormat="1" applyFont="1" applyBorder="1" applyAlignment="1">
      <alignment horizontal="left" vertical="center" wrapText="1"/>
    </xf>
    <xf numFmtId="0" fontId="18" fillId="0" borderId="26" xfId="132" applyFont="1" applyBorder="1" applyAlignment="1">
      <alignment horizontal="left" vertical="center"/>
    </xf>
    <xf numFmtId="0" fontId="72" fillId="0" borderId="26" xfId="132" applyFont="1" applyBorder="1" applyAlignment="1">
      <alignment horizontal="left" vertical="center" wrapText="1"/>
    </xf>
    <xf numFmtId="0" fontId="72" fillId="0" borderId="0" xfId="132" applyFont="1" applyAlignment="1">
      <alignment horizontal="left" vertical="center" wrapText="1"/>
    </xf>
    <xf numFmtId="42" fontId="10" fillId="0" borderId="0" xfId="132" applyNumberFormat="1" applyFont="1" applyAlignment="1">
      <alignment horizontal="center"/>
    </xf>
    <xf numFmtId="164" fontId="13" fillId="0" borderId="26" xfId="2" applyFont="1" applyFill="1" applyBorder="1" applyAlignment="1">
      <alignment vertical="center"/>
    </xf>
    <xf numFmtId="9" fontId="21" fillId="0" borderId="0" xfId="50" applyFont="1" applyFill="1" applyAlignment="1">
      <alignment vertical="center"/>
    </xf>
    <xf numFmtId="0" fontId="11" fillId="0" borderId="26" xfId="135" applyBorder="1"/>
    <xf numFmtId="168" fontId="21" fillId="0" borderId="0" xfId="15" applyNumberFormat="1" applyFont="1" applyBorder="1" applyAlignment="1">
      <alignment horizontal="center" vertical="center" wrapText="1"/>
    </xf>
    <xf numFmtId="0" fontId="21" fillId="0" borderId="0" xfId="38" applyFont="1" applyAlignment="1">
      <alignment horizontal="center" vertical="center" wrapText="1"/>
    </xf>
    <xf numFmtId="0" fontId="13" fillId="0" borderId="0" xfId="195" applyFont="1" applyAlignment="1">
      <alignment horizontal="left" vertical="top" wrapText="1"/>
    </xf>
    <xf numFmtId="0" fontId="99" fillId="0" borderId="0" xfId="195" applyFont="1" applyAlignment="1">
      <alignment horizontal="justify" vertical="top" wrapText="1"/>
    </xf>
    <xf numFmtId="0" fontId="13" fillId="0" borderId="0" xfId="0" applyFont="1" applyAlignment="1">
      <alignment horizontal="left" vertical="top" wrapText="1"/>
    </xf>
    <xf numFmtId="49" fontId="13" fillId="0" borderId="0" xfId="0" applyNumberFormat="1" applyFont="1" applyAlignment="1">
      <alignment horizontal="left" vertical="center" wrapText="1"/>
    </xf>
    <xf numFmtId="0" fontId="13" fillId="0" borderId="0" xfId="0" applyFont="1" applyAlignment="1">
      <alignment horizontal="left" vertical="center" wrapText="1"/>
    </xf>
    <xf numFmtId="164" fontId="113" fillId="0" borderId="0" xfId="302" applyNumberFormat="1" applyFont="1" applyAlignment="1">
      <alignment vertical="center"/>
    </xf>
    <xf numFmtId="0" fontId="113" fillId="0" borderId="0" xfId="302" applyFont="1" applyAlignment="1">
      <alignment vertical="center"/>
    </xf>
    <xf numFmtId="1" fontId="99" fillId="0" borderId="0" xfId="302" applyNumberFormat="1" applyFont="1" applyAlignment="1">
      <alignment vertical="center"/>
    </xf>
    <xf numFmtId="164" fontId="99" fillId="0" borderId="0" xfId="302" applyNumberFormat="1" applyFont="1" applyAlignment="1">
      <alignment vertical="center"/>
    </xf>
    <xf numFmtId="42" fontId="99" fillId="0" borderId="0" xfId="302" applyNumberFormat="1" applyFont="1" applyAlignment="1">
      <alignment vertical="center"/>
    </xf>
    <xf numFmtId="168" fontId="99" fillId="0" borderId="0" xfId="302" applyNumberFormat="1" applyFont="1" applyAlignment="1">
      <alignment vertical="center"/>
    </xf>
    <xf numFmtId="41" fontId="13" fillId="0" borderId="0" xfId="303" applyFont="1" applyFill="1" applyAlignment="1">
      <alignment vertical="center"/>
    </xf>
    <xf numFmtId="176" fontId="112" fillId="0" borderId="0" xfId="0" applyNumberFormat="1" applyFont="1" applyAlignment="1">
      <alignment horizontal="centerContinuous" vertical="center"/>
    </xf>
    <xf numFmtId="164" fontId="112" fillId="0" borderId="0" xfId="0" applyNumberFormat="1" applyFont="1" applyAlignment="1">
      <alignment horizontal="centerContinuous" vertical="center"/>
    </xf>
    <xf numFmtId="164" fontId="21" fillId="0" borderId="0" xfId="0" applyNumberFormat="1" applyFont="1" applyAlignment="1">
      <alignment horizontal="centerContinuous" vertical="center"/>
    </xf>
    <xf numFmtId="164" fontId="36" fillId="0" borderId="27" xfId="2" quotePrefix="1" applyFont="1" applyBorder="1" applyAlignment="1">
      <alignment horizontal="left" vertical="center"/>
    </xf>
    <xf numFmtId="164" fontId="36" fillId="0" borderId="0" xfId="2" applyFont="1" applyBorder="1" applyAlignment="1">
      <alignment horizontal="left" vertical="center"/>
    </xf>
    <xf numFmtId="176" fontId="36" fillId="0" borderId="27" xfId="2" applyNumberFormat="1" applyFont="1" applyBorder="1" applyAlignment="1">
      <alignment horizontal="left" vertical="center"/>
    </xf>
    <xf numFmtId="164" fontId="102" fillId="0" borderId="0" xfId="0" applyNumberFormat="1" applyFont="1" applyAlignment="1">
      <alignment vertical="center"/>
    </xf>
    <xf numFmtId="9" fontId="21" fillId="0" borderId="0" xfId="50" applyFont="1" applyBorder="1" applyAlignment="1">
      <alignment horizontal="center" vertical="center"/>
    </xf>
    <xf numFmtId="1" fontId="21" fillId="0" borderId="0" xfId="1" applyNumberFormat="1" applyFont="1" applyFill="1" applyBorder="1" applyAlignment="1">
      <alignment vertical="center"/>
    </xf>
    <xf numFmtId="0" fontId="21" fillId="0" borderId="0" xfId="1" quotePrefix="1" applyNumberFormat="1" applyFont="1" applyFill="1" applyBorder="1" applyAlignment="1">
      <alignment horizontal="center" vertical="center"/>
    </xf>
    <xf numFmtId="0" fontId="21" fillId="0" borderId="26" xfId="1" quotePrefix="1" applyNumberFormat="1" applyFont="1" applyFill="1" applyBorder="1" applyAlignment="1">
      <alignment horizontal="center" vertical="center"/>
    </xf>
    <xf numFmtId="3" fontId="119" fillId="0" borderId="0" xfId="0" applyNumberFormat="1" applyFont="1" applyAlignment="1">
      <alignment horizontal="center" vertical="center" wrapText="1"/>
    </xf>
    <xf numFmtId="164" fontId="80" fillId="0" borderId="0" xfId="0" applyNumberFormat="1" applyFont="1" applyAlignment="1">
      <alignment horizontal="center" vertical="center"/>
    </xf>
    <xf numFmtId="9" fontId="21" fillId="0" borderId="0" xfId="50" quotePrefix="1" applyFont="1" applyFill="1" applyBorder="1" applyAlignment="1">
      <alignment vertical="center"/>
    </xf>
    <xf numFmtId="164" fontId="21" fillId="0" borderId="0" xfId="0" quotePrefix="1" applyNumberFormat="1" applyFont="1" applyAlignment="1">
      <alignment vertical="center"/>
    </xf>
    <xf numFmtId="9" fontId="13" fillId="0" borderId="0" xfId="50" applyFont="1" applyFill="1" applyBorder="1" applyAlignment="1">
      <alignment vertical="center"/>
    </xf>
    <xf numFmtId="3" fontId="36" fillId="0" borderId="0" xfId="0" applyNumberFormat="1" applyFont="1" applyAlignment="1">
      <alignment vertical="center" wrapText="1"/>
    </xf>
    <xf numFmtId="164" fontId="13" fillId="0" borderId="0" xfId="0" quotePrefix="1" applyNumberFormat="1" applyFont="1" applyAlignment="1">
      <alignment horizontal="center" vertical="center"/>
    </xf>
    <xf numFmtId="164" fontId="13" fillId="0" borderId="0" xfId="50" applyNumberFormat="1" applyFont="1" applyBorder="1" applyAlignment="1">
      <alignment vertical="center"/>
    </xf>
    <xf numFmtId="164" fontId="13" fillId="0" borderId="0" xfId="1" applyNumberFormat="1" applyFont="1" applyBorder="1" applyAlignment="1">
      <alignment vertical="center"/>
    </xf>
    <xf numFmtId="3" fontId="36" fillId="0" borderId="0" xfId="0" applyNumberFormat="1" applyFont="1" applyAlignment="1">
      <alignment horizontal="justify" vertical="center" wrapText="1"/>
    </xf>
    <xf numFmtId="9" fontId="13" fillId="0" borderId="0" xfId="50" applyFont="1" applyBorder="1" applyAlignment="1">
      <alignment vertical="center"/>
    </xf>
    <xf numFmtId="164" fontId="21" fillId="0" borderId="110" xfId="2" applyFont="1" applyBorder="1" applyAlignment="1">
      <alignment vertical="center"/>
    </xf>
    <xf numFmtId="9" fontId="13" fillId="0" borderId="0" xfId="50" applyFont="1" applyBorder="1" applyAlignment="1">
      <alignment horizontal="center" vertical="center"/>
    </xf>
    <xf numFmtId="9" fontId="36" fillId="0" borderId="0" xfId="50" applyFont="1" applyFill="1" applyBorder="1" applyAlignment="1">
      <alignment horizontal="center" vertical="center" wrapText="1"/>
    </xf>
    <xf numFmtId="9" fontId="102" fillId="0" borderId="0" xfId="50" applyFont="1" applyFill="1" applyBorder="1" applyAlignment="1">
      <alignment horizontal="center" vertical="center" wrapText="1"/>
    </xf>
    <xf numFmtId="3" fontId="36" fillId="0" borderId="0" xfId="0" applyNumberFormat="1" applyFont="1" applyAlignment="1">
      <alignment horizontal="center" vertical="center" wrapText="1"/>
    </xf>
    <xf numFmtId="164" fontId="36" fillId="0" borderId="0" xfId="0" applyNumberFormat="1" applyFont="1" applyAlignment="1">
      <alignment horizontal="center" vertical="center"/>
    </xf>
    <xf numFmtId="0" fontId="99" fillId="0" borderId="0" xfId="0" applyFont="1" applyAlignment="1">
      <alignment vertical="center"/>
    </xf>
    <xf numFmtId="0" fontId="13" fillId="0" borderId="0" xfId="2" applyNumberFormat="1" applyFont="1" applyAlignment="1">
      <alignment vertical="center"/>
    </xf>
    <xf numFmtId="164" fontId="21" fillId="0" borderId="27" xfId="2" applyFont="1" applyFill="1" applyBorder="1" applyAlignment="1">
      <alignment vertical="center"/>
    </xf>
    <xf numFmtId="164" fontId="13" fillId="0" borderId="0" xfId="50" applyNumberFormat="1" applyFont="1" applyBorder="1" applyAlignment="1">
      <alignment horizontal="center" vertical="center"/>
    </xf>
    <xf numFmtId="9" fontId="36" fillId="0" borderId="0" xfId="50" applyFont="1" applyBorder="1" applyAlignment="1">
      <alignment horizontal="center" vertical="center"/>
    </xf>
    <xf numFmtId="9" fontId="102" fillId="0" borderId="0" xfId="50" applyFont="1" applyBorder="1" applyAlignment="1">
      <alignment horizontal="center" vertical="center"/>
    </xf>
    <xf numFmtId="0" fontId="13" fillId="0" borderId="0" xfId="141" applyFont="1" applyAlignment="1">
      <alignment vertical="center"/>
    </xf>
    <xf numFmtId="0" fontId="13" fillId="0" borderId="0" xfId="193" applyFont="1" applyAlignment="1">
      <alignment vertical="center"/>
    </xf>
    <xf numFmtId="0" fontId="13" fillId="0" borderId="0" xfId="184" applyFont="1" applyAlignment="1">
      <alignment vertical="center"/>
    </xf>
    <xf numFmtId="164" fontId="36" fillId="0" borderId="0" xfId="1" applyNumberFormat="1" applyFont="1" applyBorder="1" applyAlignment="1">
      <alignment horizontal="center" vertical="center"/>
    </xf>
    <xf numFmtId="164" fontId="81" fillId="0" borderId="0" xfId="0" applyNumberFormat="1" applyFont="1" applyAlignment="1">
      <alignment horizontal="center" vertical="center"/>
    </xf>
    <xf numFmtId="164" fontId="13" fillId="0" borderId="0" xfId="1" applyNumberFormat="1" applyFont="1" applyBorder="1" applyAlignment="1">
      <alignment horizontal="center" vertical="center"/>
    </xf>
    <xf numFmtId="164" fontId="97" fillId="0" borderId="0" xfId="0" applyNumberFormat="1" applyFont="1" applyAlignment="1">
      <alignment horizontal="center" vertical="center"/>
    </xf>
    <xf numFmtId="9" fontId="21" fillId="0" borderId="0" xfId="1" applyNumberFormat="1" applyFont="1" applyFill="1" applyBorder="1" applyAlignment="1">
      <alignment horizontal="center" vertical="center"/>
    </xf>
    <xf numFmtId="9" fontId="119" fillId="0" borderId="0" xfId="1" applyNumberFormat="1" applyFont="1" applyFill="1" applyBorder="1" applyAlignment="1">
      <alignment horizontal="center" vertical="center"/>
    </xf>
    <xf numFmtId="9" fontId="80" fillId="0" borderId="0" xfId="1" applyNumberFormat="1" applyFont="1" applyFill="1" applyBorder="1" applyAlignment="1">
      <alignment horizontal="center" vertical="center"/>
    </xf>
    <xf numFmtId="9" fontId="21" fillId="0" borderId="0" xfId="50" applyFont="1" applyAlignment="1">
      <alignment horizontal="center" vertical="center"/>
    </xf>
    <xf numFmtId="164" fontId="21" fillId="0" borderId="0" xfId="50" applyNumberFormat="1" applyFont="1" applyAlignment="1">
      <alignment horizontal="center" vertical="center"/>
    </xf>
    <xf numFmtId="0" fontId="13" fillId="0" borderId="0" xfId="2" quotePrefix="1" applyNumberFormat="1" applyFont="1" applyFill="1" applyBorder="1" applyAlignment="1">
      <alignment horizontal="left" vertical="center"/>
    </xf>
    <xf numFmtId="171" fontId="13" fillId="0" borderId="0" xfId="0" quotePrefix="1" applyNumberFormat="1" applyFont="1" applyAlignment="1">
      <alignment horizontal="center" vertical="center"/>
    </xf>
    <xf numFmtId="0" fontId="99" fillId="0" borderId="26" xfId="195" applyFont="1" applyBorder="1"/>
    <xf numFmtId="0" fontId="100" fillId="0" borderId="26" xfId="195" applyFont="1" applyBorder="1"/>
    <xf numFmtId="181" fontId="21" fillId="0" borderId="0" xfId="0" applyNumberFormat="1" applyFont="1" applyAlignment="1">
      <alignment horizontal="left"/>
    </xf>
    <xf numFmtId="181" fontId="13" fillId="0" borderId="0" xfId="0" applyNumberFormat="1" applyFont="1" applyAlignment="1">
      <alignment vertical="top" wrapText="1"/>
    </xf>
    <xf numFmtId="182" fontId="21" fillId="0" borderId="0" xfId="0" applyNumberFormat="1" applyFont="1"/>
    <xf numFmtId="181" fontId="13" fillId="0" borderId="0" xfId="0" applyNumberFormat="1" applyFont="1" applyAlignment="1">
      <alignment horizontal="justify" vertical="top" wrapText="1"/>
    </xf>
    <xf numFmtId="182" fontId="13" fillId="0" borderId="0" xfId="0" applyNumberFormat="1" applyFont="1"/>
    <xf numFmtId="181" fontId="13" fillId="0" borderId="0" xfId="0" applyNumberFormat="1" applyFont="1"/>
    <xf numFmtId="181" fontId="13" fillId="0" borderId="0" xfId="0" applyNumberFormat="1" applyFont="1" applyAlignment="1">
      <alignment horizontal="right"/>
    </xf>
    <xf numFmtId="0" fontId="21" fillId="0" borderId="0" xfId="46" applyFont="1" applyAlignment="1">
      <alignment horizontal="left"/>
    </xf>
    <xf numFmtId="177" fontId="21" fillId="0" borderId="0" xfId="46" applyNumberFormat="1" applyFont="1" applyAlignment="1">
      <alignment horizontal="left"/>
    </xf>
    <xf numFmtId="0" fontId="50" fillId="0" borderId="0" xfId="46" applyFont="1" applyAlignment="1">
      <alignment horizontal="left"/>
    </xf>
    <xf numFmtId="0" fontId="74" fillId="0" borderId="0" xfId="0" applyFont="1" applyAlignment="1">
      <alignment horizontal="center" vertical="center"/>
    </xf>
    <xf numFmtId="0" fontId="21" fillId="0" borderId="26" xfId="103" applyFont="1" applyBorder="1" applyAlignment="1">
      <alignment horizontal="center"/>
    </xf>
    <xf numFmtId="168" fontId="21" fillId="0" borderId="0" xfId="15" applyNumberFormat="1" applyFont="1" applyBorder="1" applyAlignment="1">
      <alignment horizontal="center" vertical="center" wrapText="1"/>
    </xf>
    <xf numFmtId="168" fontId="21" fillId="0" borderId="26" xfId="15" applyNumberFormat="1" applyFont="1" applyBorder="1" applyAlignment="1">
      <alignment horizontal="center" vertical="center" wrapText="1"/>
    </xf>
    <xf numFmtId="0" fontId="21" fillId="0" borderId="0" xfId="38" applyFont="1" applyAlignment="1">
      <alignment horizontal="center" vertical="center" wrapText="1"/>
    </xf>
    <xf numFmtId="0" fontId="99" fillId="0" borderId="0" xfId="195" applyFont="1" applyAlignment="1">
      <alignment horizontal="justify" vertical="top" wrapText="1"/>
    </xf>
    <xf numFmtId="0" fontId="99" fillId="0" borderId="0" xfId="195" applyFont="1" applyAlignment="1">
      <alignment horizontal="left" vertical="top" wrapText="1"/>
    </xf>
    <xf numFmtId="0" fontId="99" fillId="0" borderId="0" xfId="195" applyFont="1" applyAlignment="1">
      <alignment horizontal="left" vertical="top"/>
    </xf>
    <xf numFmtId="0" fontId="99" fillId="0" borderId="0" xfId="195" applyFont="1" applyAlignment="1">
      <alignment horizontal="justify" vertical="top"/>
    </xf>
    <xf numFmtId="0" fontId="99" fillId="0" borderId="0" xfId="195" applyFont="1" applyAlignment="1">
      <alignment horizontal="left" vertical="center" wrapText="1"/>
    </xf>
    <xf numFmtId="0" fontId="13" fillId="0" borderId="0" xfId="195" applyFont="1" applyAlignment="1">
      <alignment horizontal="justify" vertical="top" wrapText="1"/>
    </xf>
    <xf numFmtId="0" fontId="83" fillId="0" borderId="26" xfId="195" applyFont="1" applyBorder="1" applyAlignment="1">
      <alignment horizontal="center"/>
    </xf>
    <xf numFmtId="0" fontId="99" fillId="0" borderId="0" xfId="195" applyFont="1" applyAlignment="1">
      <alignment horizontal="center"/>
    </xf>
    <xf numFmtId="0" fontId="13" fillId="0" borderId="0" xfId="0" applyFont="1" applyAlignment="1">
      <alignment horizontal="justify" vertical="top" wrapText="1"/>
    </xf>
    <xf numFmtId="0" fontId="99" fillId="0" borderId="0" xfId="195" applyFont="1" applyAlignment="1">
      <alignment horizontal="left" wrapText="1"/>
    </xf>
    <xf numFmtId="0" fontId="99" fillId="0" borderId="0" xfId="195" quotePrefix="1" applyFont="1" applyAlignment="1">
      <alignment horizontal="justify" vertical="top" wrapText="1"/>
    </xf>
    <xf numFmtId="0" fontId="99" fillId="0" borderId="0" xfId="195" quotePrefix="1" applyFont="1" applyAlignment="1">
      <alignment horizontal="justify" wrapText="1"/>
    </xf>
    <xf numFmtId="0" fontId="83" fillId="0" borderId="0" xfId="195" applyFont="1" applyAlignment="1">
      <alignment horizontal="left" vertical="justify"/>
    </xf>
    <xf numFmtId="0" fontId="99" fillId="0" borderId="0" xfId="195" applyFont="1" applyAlignment="1">
      <alignment horizontal="justify" vertical="justify"/>
    </xf>
    <xf numFmtId="181" fontId="13" fillId="0" borderId="0" xfId="0" applyNumberFormat="1" applyFont="1" applyAlignment="1">
      <alignment horizontal="justify" vertical="top" wrapText="1"/>
    </xf>
    <xf numFmtId="0" fontId="21" fillId="0" borderId="0" xfId="0" quotePrefix="1" applyFont="1" applyAlignment="1">
      <alignment horizontal="center" vertical="center"/>
    </xf>
    <xf numFmtId="49" fontId="13" fillId="0" borderId="0" xfId="0" applyNumberFormat="1" applyFont="1" applyAlignment="1">
      <alignment horizontal="justify" vertical="center" wrapText="1"/>
    </xf>
    <xf numFmtId="49" fontId="13" fillId="0" borderId="0" xfId="0" applyNumberFormat="1" applyFont="1" applyAlignment="1">
      <alignment horizontal="justify" vertical="top" wrapText="1"/>
    </xf>
    <xf numFmtId="164" fontId="13" fillId="0" borderId="0" xfId="2" applyFont="1" applyFill="1" applyAlignment="1">
      <alignment horizontal="center" vertical="center"/>
    </xf>
    <xf numFmtId="164" fontId="13" fillId="0" borderId="0" xfId="2" applyFont="1" applyFill="1" applyAlignment="1">
      <alignment horizontal="left" vertical="center" wrapText="1"/>
    </xf>
    <xf numFmtId="0" fontId="13" fillId="0" borderId="0" xfId="0" applyFont="1" applyAlignment="1">
      <alignment horizontal="left" vertical="center" wrapText="1"/>
    </xf>
    <xf numFmtId="164" fontId="13" fillId="0" borderId="0" xfId="0" applyNumberFormat="1" applyFont="1" applyAlignment="1">
      <alignment horizontal="left" vertical="center" wrapText="1"/>
    </xf>
    <xf numFmtId="41" fontId="13" fillId="0" borderId="0" xfId="0" applyNumberFormat="1" applyFont="1" applyAlignment="1">
      <alignment horizontal="left" vertical="center" wrapText="1"/>
    </xf>
    <xf numFmtId="164" fontId="13" fillId="0" borderId="0" xfId="0" applyNumberFormat="1" applyFont="1" applyAlignment="1">
      <alignment horizontal="center" vertical="center"/>
    </xf>
    <xf numFmtId="41" fontId="13" fillId="0" borderId="0" xfId="15" applyNumberFormat="1" applyFont="1" applyFill="1" applyBorder="1" applyAlignment="1">
      <alignment horizontal="center" vertical="center"/>
    </xf>
    <xf numFmtId="0" fontId="13" fillId="0" borderId="0" xfId="0" applyFont="1" applyAlignment="1">
      <alignment horizontal="left" vertical="top" wrapText="1"/>
    </xf>
    <xf numFmtId="0" fontId="13" fillId="0" borderId="0" xfId="0" quotePrefix="1" applyFont="1" applyAlignment="1">
      <alignment horizontal="center" vertical="center"/>
    </xf>
    <xf numFmtId="0" fontId="13" fillId="0" borderId="0" xfId="0" applyFont="1" applyAlignment="1">
      <alignment horizontal="left" vertical="top"/>
    </xf>
    <xf numFmtId="41" fontId="13" fillId="0" borderId="0" xfId="15" applyNumberFormat="1" applyFont="1" applyFill="1" applyBorder="1" applyAlignment="1">
      <alignment horizontal="left" vertical="center" wrapText="1"/>
    </xf>
    <xf numFmtId="1" fontId="21" fillId="0" borderId="28" xfId="1" quotePrefix="1" applyNumberFormat="1" applyFont="1" applyFill="1" applyBorder="1" applyAlignment="1">
      <alignment horizontal="center" vertical="center"/>
    </xf>
    <xf numFmtId="1" fontId="21" fillId="0" borderId="26" xfId="1" applyNumberFormat="1" applyFont="1" applyFill="1" applyBorder="1" applyAlignment="1">
      <alignment horizontal="center" vertical="center"/>
    </xf>
    <xf numFmtId="0" fontId="21" fillId="0" borderId="112" xfId="0" applyFont="1" applyBorder="1" applyAlignment="1">
      <alignment horizontal="center" vertical="center"/>
    </xf>
    <xf numFmtId="0" fontId="21" fillId="0" borderId="26" xfId="0" applyFont="1" applyBorder="1" applyAlignment="1">
      <alignment horizontal="center" vertical="center"/>
    </xf>
    <xf numFmtId="0" fontId="13" fillId="0" borderId="0" xfId="0" applyFont="1" applyAlignment="1">
      <alignment horizontal="center" vertical="center"/>
    </xf>
    <xf numFmtId="0" fontId="13" fillId="0" borderId="0" xfId="2" quotePrefix="1" applyNumberFormat="1" applyFont="1" applyFill="1" applyBorder="1" applyAlignment="1">
      <alignment horizontal="left" vertical="center" wrapText="1"/>
    </xf>
    <xf numFmtId="41" fontId="13" fillId="0" borderId="0" xfId="0" applyNumberFormat="1" applyFont="1" applyAlignment="1">
      <alignment horizontal="center" vertical="center"/>
    </xf>
    <xf numFmtId="0" fontId="21" fillId="0" borderId="0" xfId="0" applyFont="1" applyAlignment="1">
      <alignment horizontal="center" vertical="center"/>
    </xf>
    <xf numFmtId="0" fontId="13" fillId="0" borderId="0" xfId="0" applyFont="1" applyAlignment="1">
      <alignment horizontal="justify" vertical="center" wrapText="1"/>
    </xf>
    <xf numFmtId="168" fontId="21" fillId="0" borderId="112" xfId="1" applyNumberFormat="1" applyFont="1" applyFill="1" applyBorder="1" applyAlignment="1">
      <alignment horizontal="center" vertical="center" wrapText="1"/>
    </xf>
    <xf numFmtId="168" fontId="21" fillId="0" borderId="26" xfId="1" applyNumberFormat="1" applyFont="1" applyFill="1" applyBorder="1" applyAlignment="1">
      <alignment horizontal="center" vertical="center" wrapText="1"/>
    </xf>
    <xf numFmtId="9" fontId="13" fillId="0" borderId="0" xfId="1" applyNumberFormat="1" applyFont="1" applyFill="1" applyBorder="1" applyAlignment="1">
      <alignment horizontal="center" vertical="center"/>
    </xf>
    <xf numFmtId="41" fontId="13" fillId="0" borderId="0" xfId="1" applyNumberFormat="1" applyFont="1" applyFill="1" applyBorder="1" applyAlignment="1">
      <alignment horizontal="center" vertical="center"/>
    </xf>
    <xf numFmtId="9" fontId="21" fillId="0" borderId="92" xfId="1" applyNumberFormat="1" applyFont="1" applyFill="1" applyBorder="1" applyAlignment="1">
      <alignment horizontal="center" vertical="center"/>
    </xf>
    <xf numFmtId="41" fontId="21" fillId="0" borderId="92" xfId="1" applyNumberFormat="1" applyFont="1" applyFill="1" applyBorder="1" applyAlignment="1">
      <alignment horizontal="center" vertical="center"/>
    </xf>
    <xf numFmtId="0" fontId="13" fillId="0" borderId="0" xfId="0" quotePrefix="1" applyFont="1" applyAlignment="1">
      <alignment horizontal="left" vertical="center" wrapText="1"/>
    </xf>
    <xf numFmtId="0" fontId="10" fillId="0" borderId="28" xfId="0" applyFont="1" applyBorder="1" applyAlignment="1">
      <alignment horizontal="center" vertical="center"/>
    </xf>
    <xf numFmtId="0" fontId="10" fillId="0" borderId="26" xfId="0" applyFont="1" applyBorder="1" applyAlignment="1">
      <alignment horizontal="center" vertical="center"/>
    </xf>
    <xf numFmtId="168" fontId="10" fillId="0" borderId="28" xfId="1" applyNumberFormat="1" applyFont="1" applyBorder="1" applyAlignment="1">
      <alignment horizontal="center" vertical="center"/>
    </xf>
    <xf numFmtId="168" fontId="10" fillId="0" borderId="26" xfId="1" applyNumberFormat="1" applyFont="1" applyBorder="1" applyAlignment="1">
      <alignment horizontal="center" vertical="center"/>
    </xf>
    <xf numFmtId="168" fontId="10" fillId="0" borderId="28" xfId="1" applyNumberFormat="1" applyFont="1" applyBorder="1" applyAlignment="1">
      <alignment horizontal="center" vertical="justify"/>
    </xf>
    <xf numFmtId="168" fontId="10" fillId="0" borderId="26" xfId="1" applyNumberFormat="1" applyFont="1" applyBorder="1" applyAlignment="1">
      <alignment horizontal="center" vertical="justify"/>
    </xf>
    <xf numFmtId="1" fontId="10" fillId="0" borderId="28" xfId="1" quotePrefix="1" applyNumberFormat="1" applyFont="1" applyBorder="1" applyAlignment="1">
      <alignment horizontal="center" vertical="center"/>
    </xf>
    <xf numFmtId="1" fontId="10" fillId="0" borderId="26" xfId="1" applyNumberFormat="1" applyFont="1" applyBorder="1" applyAlignment="1">
      <alignment horizontal="center" vertical="center"/>
    </xf>
    <xf numFmtId="0" fontId="37" fillId="0" borderId="0" xfId="0" quotePrefix="1" applyFont="1" applyAlignment="1">
      <alignment horizontal="center" vertical="center"/>
    </xf>
    <xf numFmtId="0" fontId="37" fillId="0" borderId="0" xfId="0" applyFont="1" applyAlignment="1">
      <alignment horizontal="center" vertical="center"/>
    </xf>
    <xf numFmtId="0" fontId="10" fillId="0" borderId="0" xfId="0" quotePrefix="1" applyFont="1" applyAlignment="1">
      <alignment horizontal="center" vertical="center"/>
    </xf>
    <xf numFmtId="0" fontId="11" fillId="0" borderId="0" xfId="0" applyFont="1" applyAlignment="1">
      <alignment horizontal="justify" vertical="center" wrapText="1"/>
    </xf>
    <xf numFmtId="0" fontId="11" fillId="0" borderId="0" xfId="0" applyFont="1" applyAlignment="1">
      <alignment horizontal="justify" wrapText="1"/>
    </xf>
    <xf numFmtId="0" fontId="10" fillId="0" borderId="86" xfId="295" applyFont="1" applyBorder="1" applyAlignment="1">
      <alignment horizontal="center" vertical="center"/>
    </xf>
    <xf numFmtId="0" fontId="10" fillId="0" borderId="26" xfId="295" applyFont="1" applyBorder="1" applyAlignment="1">
      <alignment horizontal="center" vertical="center"/>
    </xf>
    <xf numFmtId="168" fontId="10" fillId="0" borderId="86" xfId="1" applyNumberFormat="1" applyFont="1" applyBorder="1" applyAlignment="1">
      <alignment horizontal="center" vertical="center"/>
    </xf>
    <xf numFmtId="168" fontId="10" fillId="0" borderId="86" xfId="1" applyNumberFormat="1" applyFont="1" applyBorder="1" applyAlignment="1">
      <alignment horizontal="center" vertical="justify"/>
    </xf>
    <xf numFmtId="1" fontId="10" fillId="0" borderId="86" xfId="1" applyNumberFormat="1" applyFont="1" applyBorder="1" applyAlignment="1">
      <alignment horizontal="center" vertical="center"/>
    </xf>
    <xf numFmtId="0" fontId="11" fillId="0" borderId="0" xfId="37" applyAlignment="1">
      <alignment horizontal="justify" vertical="top"/>
    </xf>
    <xf numFmtId="164" fontId="86" fillId="26" borderId="115" xfId="328" applyFont="1" applyFill="1" applyBorder="1" applyAlignment="1">
      <alignment horizontal="center" vertical="center"/>
    </xf>
    <xf numFmtId="164" fontId="86" fillId="26" borderId="116" xfId="328" applyFont="1" applyFill="1" applyBorder="1" applyAlignment="1">
      <alignment horizontal="center" vertical="center"/>
    </xf>
    <xf numFmtId="164" fontId="92" fillId="25" borderId="132" xfId="328" applyFont="1" applyFill="1" applyBorder="1" applyAlignment="1">
      <alignment horizontal="center"/>
    </xf>
    <xf numFmtId="164" fontId="92" fillId="25" borderId="31" xfId="328" applyFont="1" applyFill="1" applyBorder="1" applyAlignment="1">
      <alignment horizontal="center"/>
    </xf>
    <xf numFmtId="164" fontId="92" fillId="25" borderId="30" xfId="328" applyFont="1" applyFill="1" applyBorder="1" applyAlignment="1">
      <alignment horizontal="center"/>
    </xf>
    <xf numFmtId="164" fontId="92" fillId="25" borderId="116" xfId="328" applyFont="1" applyFill="1" applyBorder="1" applyAlignment="1">
      <alignment horizontal="center"/>
    </xf>
    <xf numFmtId="164" fontId="86" fillId="26" borderId="114" xfId="328" applyFont="1" applyFill="1" applyBorder="1" applyAlignment="1">
      <alignment horizontal="center"/>
    </xf>
    <xf numFmtId="164" fontId="86" fillId="0" borderId="0" xfId="195" applyNumberFormat="1" applyFont="1" applyAlignment="1">
      <alignment horizontal="center"/>
    </xf>
    <xf numFmtId="0" fontId="86" fillId="0" borderId="0" xfId="195" applyFont="1" applyAlignment="1">
      <alignment horizontal="center"/>
    </xf>
    <xf numFmtId="164" fontId="86" fillId="0" borderId="130" xfId="195" applyNumberFormat="1" applyFont="1" applyBorder="1" applyAlignment="1">
      <alignment horizontal="center"/>
    </xf>
    <xf numFmtId="164" fontId="86" fillId="0" borderId="129" xfId="195" applyNumberFormat="1" applyFont="1" applyBorder="1" applyAlignment="1">
      <alignment horizontal="center"/>
    </xf>
    <xf numFmtId="164" fontId="87" fillId="0" borderId="133" xfId="195" applyNumberFormat="1" applyFont="1" applyBorder="1" applyAlignment="1">
      <alignment horizontal="center"/>
    </xf>
    <xf numFmtId="164" fontId="87" fillId="0" borderId="124" xfId="195" applyNumberFormat="1" applyFont="1" applyBorder="1" applyAlignment="1">
      <alignment horizontal="center"/>
    </xf>
    <xf numFmtId="164" fontId="86" fillId="24" borderId="114" xfId="2" applyFont="1" applyFill="1" applyBorder="1" applyAlignment="1">
      <alignment horizontal="center" vertical="center"/>
    </xf>
    <xf numFmtId="164" fontId="86" fillId="24" borderId="119" xfId="2" applyFont="1" applyFill="1" applyBorder="1" applyAlignment="1">
      <alignment horizontal="center" vertical="center"/>
    </xf>
    <xf numFmtId="0" fontId="86" fillId="24" borderId="114" xfId="327" applyFont="1" applyFill="1" applyBorder="1" applyAlignment="1">
      <alignment horizontal="center" vertical="center"/>
    </xf>
    <xf numFmtId="0" fontId="86" fillId="24" borderId="119" xfId="327" applyFont="1" applyFill="1" applyBorder="1" applyAlignment="1">
      <alignment horizontal="center" vertical="center"/>
    </xf>
    <xf numFmtId="164" fontId="86" fillId="24" borderId="114" xfId="328" applyFont="1" applyFill="1" applyBorder="1" applyAlignment="1">
      <alignment horizontal="center"/>
    </xf>
    <xf numFmtId="164" fontId="86" fillId="26" borderId="115" xfId="328" applyFont="1" applyFill="1" applyBorder="1" applyAlignment="1">
      <alignment horizontal="center"/>
    </xf>
    <xf numFmtId="164" fontId="86" fillId="26" borderId="30" xfId="328" applyFont="1" applyFill="1" applyBorder="1" applyAlignment="1">
      <alignment horizontal="center"/>
    </xf>
    <xf numFmtId="164" fontId="86" fillId="26" borderId="116" xfId="328" applyFont="1" applyFill="1" applyBorder="1" applyAlignment="1">
      <alignment horizontal="center"/>
    </xf>
    <xf numFmtId="0" fontId="18" fillId="0" borderId="0" xfId="132" applyFont="1" applyAlignment="1">
      <alignment horizontal="center" vertical="center" wrapText="1"/>
    </xf>
    <xf numFmtId="0" fontId="18" fillId="0" borderId="0" xfId="132" applyFont="1" applyAlignment="1">
      <alignment horizontal="left" vertical="center" wrapText="1"/>
    </xf>
    <xf numFmtId="168" fontId="18" fillId="0" borderId="0" xfId="1" applyNumberFormat="1" applyFont="1" applyBorder="1" applyAlignment="1">
      <alignment horizontal="left" vertical="center" wrapText="1"/>
    </xf>
    <xf numFmtId="0" fontId="18" fillId="0" borderId="112" xfId="132" applyFont="1" applyBorder="1" applyAlignment="1">
      <alignment horizontal="left" vertical="center" wrapText="1"/>
    </xf>
    <xf numFmtId="0" fontId="18" fillId="0" borderId="26" xfId="132" applyFont="1" applyBorder="1" applyAlignment="1">
      <alignment horizontal="left" vertical="center" wrapText="1"/>
    </xf>
    <xf numFmtId="0" fontId="72" fillId="0" borderId="0" xfId="132" applyFont="1" applyAlignment="1">
      <alignment horizontal="left" vertical="center" wrapText="1"/>
    </xf>
    <xf numFmtId="0" fontId="10" fillId="6" borderId="13" xfId="132" applyFont="1" applyFill="1" applyBorder="1" applyAlignment="1">
      <alignment horizontal="center"/>
    </xf>
    <xf numFmtId="0" fontId="10" fillId="6" borderId="38" xfId="132" applyFont="1" applyFill="1" applyBorder="1" applyAlignment="1">
      <alignment horizontal="center"/>
    </xf>
    <xf numFmtId="0" fontId="10" fillId="0" borderId="13" xfId="132" applyFont="1" applyBorder="1" applyAlignment="1">
      <alignment horizontal="center" vertical="center"/>
    </xf>
    <xf numFmtId="0" fontId="10" fillId="0" borderId="39" xfId="132" applyFont="1" applyBorder="1" applyAlignment="1">
      <alignment horizontal="center" vertical="center"/>
    </xf>
    <xf numFmtId="42" fontId="10" fillId="0" borderId="13" xfId="134" applyNumberFormat="1" applyFont="1" applyFill="1" applyBorder="1" applyAlignment="1">
      <alignment horizontal="center" vertical="center"/>
    </xf>
    <xf numFmtId="42" fontId="10" fillId="0" borderId="39" xfId="134" applyNumberFormat="1" applyFont="1" applyFill="1" applyBorder="1" applyAlignment="1">
      <alignment horizontal="center" vertical="center"/>
    </xf>
    <xf numFmtId="42" fontId="10" fillId="0" borderId="39" xfId="132" applyNumberFormat="1" applyFont="1" applyBorder="1" applyAlignment="1">
      <alignment horizontal="center" vertical="center"/>
    </xf>
    <xf numFmtId="0" fontId="10" fillId="0" borderId="111" xfId="132" applyFont="1" applyBorder="1" applyAlignment="1">
      <alignment horizontal="center" vertical="center"/>
    </xf>
    <xf numFmtId="0" fontId="10" fillId="0" borderId="19" xfId="132" applyFont="1" applyBorder="1" applyAlignment="1">
      <alignment horizontal="center" vertical="center"/>
    </xf>
    <xf numFmtId="0" fontId="11" fillId="0" borderId="0" xfId="132" applyFont="1" applyAlignment="1">
      <alignment horizontal="justify" vertical="top" wrapText="1"/>
    </xf>
    <xf numFmtId="0" fontId="10" fillId="5" borderId="13" xfId="132" applyFont="1" applyFill="1" applyBorder="1" applyAlignment="1">
      <alignment horizontal="center"/>
    </xf>
    <xf numFmtId="164" fontId="10" fillId="0" borderId="13" xfId="133" applyFont="1" applyFill="1" applyBorder="1" applyAlignment="1">
      <alignment horizontal="center" vertical="center"/>
    </xf>
    <xf numFmtId="164" fontId="10" fillId="0" borderId="39" xfId="133" applyFont="1" applyFill="1" applyBorder="1" applyAlignment="1">
      <alignment horizontal="center" vertical="center"/>
    </xf>
    <xf numFmtId="0" fontId="11" fillId="0" borderId="0" xfId="132" applyFont="1" applyAlignment="1">
      <alignment horizontal="center" vertical="center" wrapText="1"/>
    </xf>
    <xf numFmtId="0" fontId="39" fillId="0" borderId="0" xfId="132" applyFont="1" applyAlignment="1">
      <alignment horizontal="center" vertical="center" wrapText="1"/>
    </xf>
    <xf numFmtId="42" fontId="18" fillId="0" borderId="0" xfId="132" applyNumberFormat="1" applyFont="1" applyAlignment="1">
      <alignment horizontal="left" vertical="center" wrapText="1"/>
    </xf>
    <xf numFmtId="168" fontId="11" fillId="0" borderId="0" xfId="196" applyNumberFormat="1" applyFont="1" applyFill="1" applyAlignment="1">
      <alignment horizontal="justify" vertical="top" wrapText="1"/>
    </xf>
    <xf numFmtId="0" fontId="5" fillId="0" borderId="0" xfId="195" applyAlignment="1">
      <alignment horizontal="justify" vertical="top" wrapText="1"/>
    </xf>
    <xf numFmtId="0" fontId="44" fillId="0" borderId="26" xfId="195" applyFont="1" applyBorder="1" applyAlignment="1">
      <alignment horizontal="center"/>
    </xf>
    <xf numFmtId="168" fontId="106" fillId="0" borderId="0" xfId="196" applyNumberFormat="1" applyFont="1" applyFill="1" applyBorder="1" applyAlignment="1">
      <alignment horizontal="center" vertical="center"/>
    </xf>
    <xf numFmtId="168" fontId="10" fillId="0" borderId="0" xfId="196" applyNumberFormat="1" applyFont="1" applyFill="1" applyBorder="1" applyAlignment="1">
      <alignment horizontal="center" vertical="center" wrapText="1"/>
    </xf>
  </cellXfs>
  <cellStyles count="347">
    <cellStyle name="20% - Accent1 2" xfId="142" xr:uid="{00000000-0005-0000-0000-000000000000}"/>
    <cellStyle name="20% - Accent2 2" xfId="143" xr:uid="{00000000-0005-0000-0000-000001000000}"/>
    <cellStyle name="20% - Accent3 2" xfId="144" xr:uid="{00000000-0005-0000-0000-000002000000}"/>
    <cellStyle name="20% - Accent4 2" xfId="145" xr:uid="{00000000-0005-0000-0000-000003000000}"/>
    <cellStyle name="20% - Accent5 2" xfId="146" xr:uid="{00000000-0005-0000-0000-000004000000}"/>
    <cellStyle name="20% - Accent6 2" xfId="147" xr:uid="{00000000-0005-0000-0000-000005000000}"/>
    <cellStyle name="40% - Accent1 2" xfId="148" xr:uid="{00000000-0005-0000-0000-000006000000}"/>
    <cellStyle name="40% - Accent2 2" xfId="149" xr:uid="{00000000-0005-0000-0000-000007000000}"/>
    <cellStyle name="40% - Accent3 2" xfId="150" xr:uid="{00000000-0005-0000-0000-000008000000}"/>
    <cellStyle name="40% - Accent4 2" xfId="151" xr:uid="{00000000-0005-0000-0000-000009000000}"/>
    <cellStyle name="40% - Accent5 2" xfId="152" xr:uid="{00000000-0005-0000-0000-00000A000000}"/>
    <cellStyle name="40% - Accent6 2" xfId="153" xr:uid="{00000000-0005-0000-0000-00000B000000}"/>
    <cellStyle name="60% - Accent1 2" xfId="154" xr:uid="{00000000-0005-0000-0000-00000C000000}"/>
    <cellStyle name="60% - Accent2 2" xfId="155" xr:uid="{00000000-0005-0000-0000-00000D000000}"/>
    <cellStyle name="60% - Accent3 2" xfId="156" xr:uid="{00000000-0005-0000-0000-00000E000000}"/>
    <cellStyle name="60% - Accent4 2" xfId="157" xr:uid="{00000000-0005-0000-0000-00000F000000}"/>
    <cellStyle name="60% - Accent5 2" xfId="158" xr:uid="{00000000-0005-0000-0000-000010000000}"/>
    <cellStyle name="60% - Accent6 2" xfId="159" xr:uid="{00000000-0005-0000-0000-000011000000}"/>
    <cellStyle name="Accent1 2" xfId="160" xr:uid="{00000000-0005-0000-0000-000012000000}"/>
    <cellStyle name="Accent2 2" xfId="161" xr:uid="{00000000-0005-0000-0000-000013000000}"/>
    <cellStyle name="Accent3 2" xfId="162" xr:uid="{00000000-0005-0000-0000-000014000000}"/>
    <cellStyle name="Accent4 2" xfId="163" xr:uid="{00000000-0005-0000-0000-000015000000}"/>
    <cellStyle name="Accent5 2" xfId="164" xr:uid="{00000000-0005-0000-0000-000016000000}"/>
    <cellStyle name="Accent6 2" xfId="165" xr:uid="{00000000-0005-0000-0000-000017000000}"/>
    <cellStyle name="Bad 2" xfId="166" xr:uid="{00000000-0005-0000-0000-000018000000}"/>
    <cellStyle name="Calculation 10" xfId="288" xr:uid="{00000000-0005-0000-0000-000019000000}"/>
    <cellStyle name="Calculation 11" xfId="291" xr:uid="{00000000-0005-0000-0000-00001A000000}"/>
    <cellStyle name="Calculation 12" xfId="208" xr:uid="{00000000-0005-0000-0000-00001B000000}"/>
    <cellStyle name="Calculation 13" xfId="188" xr:uid="{00000000-0005-0000-0000-00001C000000}"/>
    <cellStyle name="Calculation 2" xfId="167" xr:uid="{00000000-0005-0000-0000-00001D000000}"/>
    <cellStyle name="Calculation 3" xfId="212" xr:uid="{00000000-0005-0000-0000-00001E000000}"/>
    <cellStyle name="Calculation 4" xfId="263" xr:uid="{00000000-0005-0000-0000-00001F000000}"/>
    <cellStyle name="Calculation 5" xfId="276" xr:uid="{00000000-0005-0000-0000-000020000000}"/>
    <cellStyle name="Calculation 6" xfId="219" xr:uid="{00000000-0005-0000-0000-000021000000}"/>
    <cellStyle name="Calculation 7" xfId="271" xr:uid="{00000000-0005-0000-0000-000022000000}"/>
    <cellStyle name="Calculation 8" xfId="214" xr:uid="{00000000-0005-0000-0000-000023000000}"/>
    <cellStyle name="Calculation 9" xfId="222" xr:uid="{00000000-0005-0000-0000-000024000000}"/>
    <cellStyle name="Check Cell 10" xfId="299" xr:uid="{00000000-0005-0000-0000-000025000000}"/>
    <cellStyle name="Check Cell 2" xfId="168" xr:uid="{00000000-0005-0000-0000-000026000000}"/>
    <cellStyle name="Check Cell 3" xfId="211" xr:uid="{00000000-0005-0000-0000-000027000000}"/>
    <cellStyle name="Check Cell 4" xfId="278" xr:uid="{00000000-0005-0000-0000-000028000000}"/>
    <cellStyle name="Check Cell 5" xfId="266" xr:uid="{00000000-0005-0000-0000-000029000000}"/>
    <cellStyle name="Check Cell 6" xfId="279" xr:uid="{00000000-0005-0000-0000-00002A000000}"/>
    <cellStyle name="Check Cell 7" xfId="281" xr:uid="{00000000-0005-0000-0000-00002B000000}"/>
    <cellStyle name="Check Cell 8" xfId="265" xr:uid="{00000000-0005-0000-0000-00002C000000}"/>
    <cellStyle name="Check Cell 9" xfId="293" xr:uid="{00000000-0005-0000-0000-00002D000000}"/>
    <cellStyle name="Comma" xfId="1" builtinId="3"/>
    <cellStyle name="Comma [0]" xfId="2" builtinId="6"/>
    <cellStyle name="Comma [0] 10" xfId="104" xr:uid="{00000000-0005-0000-0000-000030000000}"/>
    <cellStyle name="Comma [0] 10 2" xfId="250" xr:uid="{00000000-0005-0000-0000-000031000000}"/>
    <cellStyle name="Comma [0] 10 3" xfId="224" xr:uid="{00000000-0005-0000-0000-000032000000}"/>
    <cellStyle name="Comma [0] 11" xfId="105" xr:uid="{00000000-0005-0000-0000-000033000000}"/>
    <cellStyle name="Comma [0] 11 2" xfId="225" xr:uid="{00000000-0005-0000-0000-000034000000}"/>
    <cellStyle name="Comma [0] 12" xfId="106" xr:uid="{00000000-0005-0000-0000-000035000000}"/>
    <cellStyle name="Comma [0] 13" xfId="107" xr:uid="{00000000-0005-0000-0000-000036000000}"/>
    <cellStyle name="Comma [0] 14" xfId="133" xr:uid="{00000000-0005-0000-0000-000037000000}"/>
    <cellStyle name="Comma [0] 15" xfId="138" xr:uid="{00000000-0005-0000-0000-000038000000}"/>
    <cellStyle name="Comma [0] 16" xfId="303" xr:uid="{00000000-0005-0000-0000-000039000000}"/>
    <cellStyle name="Comma [0] 17" xfId="315" xr:uid="{00000000-0005-0000-0000-00003A000000}"/>
    <cellStyle name="Comma [0] 18" xfId="319" xr:uid="{00000000-0005-0000-0000-00003B000000}"/>
    <cellStyle name="Comma [0] 2" xfId="3" xr:uid="{00000000-0005-0000-0000-00003C000000}"/>
    <cellStyle name="Comma [0] 2 10" xfId="247" xr:uid="{00000000-0005-0000-0000-00003D000000}"/>
    <cellStyle name="Comma [0] 2 2" xfId="4" xr:uid="{00000000-0005-0000-0000-00003E000000}"/>
    <cellStyle name="Comma [0] 2 2 2" xfId="5" xr:uid="{00000000-0005-0000-0000-00003F000000}"/>
    <cellStyle name="Comma [0] 2 3" xfId="108" xr:uid="{00000000-0005-0000-0000-000040000000}"/>
    <cellStyle name="Comma [0] 2 3 2" xfId="221" xr:uid="{00000000-0005-0000-0000-000041000000}"/>
    <cellStyle name="Comma [0] 2 4" xfId="256" xr:uid="{00000000-0005-0000-0000-000042000000}"/>
    <cellStyle name="Comma [0] 2 5" xfId="325" xr:uid="{00000000-0005-0000-0000-000043000000}"/>
    <cellStyle name="Comma [0] 3" xfId="6" xr:uid="{00000000-0005-0000-0000-000044000000}"/>
    <cellStyle name="Comma [0] 3 2" xfId="7" xr:uid="{00000000-0005-0000-0000-000045000000}"/>
    <cellStyle name="Comma [0] 3 2 2" xfId="328" xr:uid="{00000000-0005-0000-0000-000046000000}"/>
    <cellStyle name="Comma [0] 3 3" xfId="109" xr:uid="{00000000-0005-0000-0000-000047000000}"/>
    <cellStyle name="Comma [0] 3 3 2" xfId="239" xr:uid="{00000000-0005-0000-0000-000048000000}"/>
    <cellStyle name="Comma [0] 3 4" xfId="233" xr:uid="{00000000-0005-0000-0000-000049000000}"/>
    <cellStyle name="Comma [0] 3 4 2" xfId="244" xr:uid="{00000000-0005-0000-0000-00004A000000}"/>
    <cellStyle name="Comma [0] 4" xfId="8" xr:uid="{00000000-0005-0000-0000-00004B000000}"/>
    <cellStyle name="Comma [0] 4 2" xfId="110" xr:uid="{00000000-0005-0000-0000-00004C000000}"/>
    <cellStyle name="Comma [0] 4 3" xfId="131" xr:uid="{00000000-0005-0000-0000-00004D000000}"/>
    <cellStyle name="Comma [0] 4 4" xfId="310" xr:uid="{00000000-0005-0000-0000-00004E000000}"/>
    <cellStyle name="Comma [0] 5" xfId="9" xr:uid="{00000000-0005-0000-0000-00004F000000}"/>
    <cellStyle name="Comma [0] 5 2" xfId="111" xr:uid="{00000000-0005-0000-0000-000050000000}"/>
    <cellStyle name="Comma [0] 6" xfId="10" xr:uid="{00000000-0005-0000-0000-000051000000}"/>
    <cellStyle name="Comma [0] 7" xfId="11" xr:uid="{00000000-0005-0000-0000-000052000000}"/>
    <cellStyle name="Comma [0] 8" xfId="12" xr:uid="{00000000-0005-0000-0000-000053000000}"/>
    <cellStyle name="Comma [0] 9" xfId="112" xr:uid="{00000000-0005-0000-0000-000054000000}"/>
    <cellStyle name="Comma [0] 9 2" xfId="194" xr:uid="{00000000-0005-0000-0000-000055000000}"/>
    <cellStyle name="Comma 10" xfId="136" xr:uid="{00000000-0005-0000-0000-000056000000}"/>
    <cellStyle name="Comma 10 2" xfId="255" xr:uid="{00000000-0005-0000-0000-000057000000}"/>
    <cellStyle name="Comma 10 3" xfId="246" xr:uid="{00000000-0005-0000-0000-000058000000}"/>
    <cellStyle name="Comma 11" xfId="306" xr:uid="{00000000-0005-0000-0000-000059000000}"/>
    <cellStyle name="Comma 11 3" xfId="251" xr:uid="{00000000-0005-0000-0000-00005A000000}"/>
    <cellStyle name="Comma 12" xfId="314" xr:uid="{00000000-0005-0000-0000-00005B000000}"/>
    <cellStyle name="Comma 13" xfId="317" xr:uid="{00000000-0005-0000-0000-00005C000000}"/>
    <cellStyle name="Comma 2" xfId="13" xr:uid="{00000000-0005-0000-0000-00005D000000}"/>
    <cellStyle name="Comma 2 10" xfId="252" xr:uid="{00000000-0005-0000-0000-00005E000000}"/>
    <cellStyle name="Comma 2 2" xfId="14" xr:uid="{00000000-0005-0000-0000-00005F000000}"/>
    <cellStyle name="Comma 2 2 11 2" xfId="235" xr:uid="{00000000-0005-0000-0000-000060000000}"/>
    <cellStyle name="Comma 2 2 19" xfId="236" xr:uid="{00000000-0005-0000-0000-000061000000}"/>
    <cellStyle name="Comma 2 2 2" xfId="15" xr:uid="{00000000-0005-0000-0000-000062000000}"/>
    <cellStyle name="Comma 2 2 2 3 2 2" xfId="234" xr:uid="{00000000-0005-0000-0000-000063000000}"/>
    <cellStyle name="Comma 2 2 3 5" xfId="242" xr:uid="{00000000-0005-0000-0000-000064000000}"/>
    <cellStyle name="Comma 2 3" xfId="113" xr:uid="{00000000-0005-0000-0000-000065000000}"/>
    <cellStyle name="Comma 2 3 2" xfId="253" xr:uid="{00000000-0005-0000-0000-000066000000}"/>
    <cellStyle name="Comma 2_Catatan Atas Laporan Keuangan Mozaik dr bu Aulia" xfId="16" xr:uid="{00000000-0005-0000-0000-000067000000}"/>
    <cellStyle name="Comma 20" xfId="114" xr:uid="{00000000-0005-0000-0000-000068000000}"/>
    <cellStyle name="Comma 3" xfId="17" xr:uid="{00000000-0005-0000-0000-000069000000}"/>
    <cellStyle name="Comma 3 2" xfId="18" xr:uid="{00000000-0005-0000-0000-00006A000000}"/>
    <cellStyle name="Comma 3 3" xfId="115" xr:uid="{00000000-0005-0000-0000-00006B000000}"/>
    <cellStyle name="Comma 3 4" xfId="116" xr:uid="{00000000-0005-0000-0000-00006C000000}"/>
    <cellStyle name="Comma 4" xfId="19" xr:uid="{00000000-0005-0000-0000-00006D000000}"/>
    <cellStyle name="Comma 4 2" xfId="20" xr:uid="{00000000-0005-0000-0000-00006E000000}"/>
    <cellStyle name="Comma 5" xfId="21" xr:uid="{00000000-0005-0000-0000-00006F000000}"/>
    <cellStyle name="Comma 6" xfId="117" xr:uid="{00000000-0005-0000-0000-000070000000}"/>
    <cellStyle name="Comma 6 2" xfId="196" xr:uid="{00000000-0005-0000-0000-000071000000}"/>
    <cellStyle name="Comma 7" xfId="118" xr:uid="{00000000-0005-0000-0000-000072000000}"/>
    <cellStyle name="Comma 7 2" xfId="245" xr:uid="{00000000-0005-0000-0000-000073000000}"/>
    <cellStyle name="Comma 8" xfId="119" xr:uid="{00000000-0005-0000-0000-000074000000}"/>
    <cellStyle name="Comma 9" xfId="134" xr:uid="{00000000-0005-0000-0000-000075000000}"/>
    <cellStyle name="Currency [0] 2" xfId="22" xr:uid="{00000000-0005-0000-0000-000076000000}"/>
    <cellStyle name="Currency 2" xfId="23" xr:uid="{00000000-0005-0000-0000-000077000000}"/>
    <cellStyle name="Date" xfId="24" xr:uid="{00000000-0005-0000-0000-000078000000}"/>
    <cellStyle name="Excel_BuiltIn_Comma 1" xfId="25" xr:uid="{00000000-0005-0000-0000-000079000000}"/>
    <cellStyle name="Explanatory Text 2" xfId="170" xr:uid="{00000000-0005-0000-0000-00007A000000}"/>
    <cellStyle name="F2" xfId="26" xr:uid="{00000000-0005-0000-0000-00007B000000}"/>
    <cellStyle name="F3" xfId="27" xr:uid="{00000000-0005-0000-0000-00007C000000}"/>
    <cellStyle name="F4" xfId="28" xr:uid="{00000000-0005-0000-0000-00007D000000}"/>
    <cellStyle name="F5" xfId="29" xr:uid="{00000000-0005-0000-0000-00007E000000}"/>
    <cellStyle name="F6" xfId="30" xr:uid="{00000000-0005-0000-0000-00007F000000}"/>
    <cellStyle name="F7" xfId="31" xr:uid="{00000000-0005-0000-0000-000080000000}"/>
    <cellStyle name="F8" xfId="32" xr:uid="{00000000-0005-0000-0000-000081000000}"/>
    <cellStyle name="Fixed" xfId="33" xr:uid="{00000000-0005-0000-0000-000082000000}"/>
    <cellStyle name="Good 2" xfId="172" xr:uid="{00000000-0005-0000-0000-000083000000}"/>
    <cellStyle name="Heading 1 2" xfId="173" xr:uid="{00000000-0005-0000-0000-000084000000}"/>
    <cellStyle name="Heading 2 2" xfId="174" xr:uid="{00000000-0005-0000-0000-000085000000}"/>
    <cellStyle name="Heading 3 2" xfId="175" xr:uid="{00000000-0005-0000-0000-000086000000}"/>
    <cellStyle name="Heading 3 3" xfId="205" xr:uid="{00000000-0005-0000-0000-000087000000}"/>
    <cellStyle name="Heading 3 4" xfId="209" xr:uid="{00000000-0005-0000-0000-000088000000}"/>
    <cellStyle name="Heading 3 5" xfId="261" xr:uid="{00000000-0005-0000-0000-000089000000}"/>
    <cellStyle name="Heading 3 6" xfId="237" xr:uid="{00000000-0005-0000-0000-00008A000000}"/>
    <cellStyle name="Heading 3 7" xfId="289" xr:uid="{00000000-0005-0000-0000-00008B000000}"/>
    <cellStyle name="Heading 3 8" xfId="298" xr:uid="{00000000-0005-0000-0000-00008C000000}"/>
    <cellStyle name="Heading 4 2" xfId="176" xr:uid="{00000000-0005-0000-0000-00008D000000}"/>
    <cellStyle name="Heading1" xfId="34" xr:uid="{00000000-0005-0000-0000-00008E000000}"/>
    <cellStyle name="Heading2" xfId="35" xr:uid="{00000000-0005-0000-0000-00008F000000}"/>
    <cellStyle name="Input 10" xfId="181" xr:uid="{00000000-0005-0000-0000-000090000000}"/>
    <cellStyle name="Input 11" xfId="273" xr:uid="{00000000-0005-0000-0000-000091000000}"/>
    <cellStyle name="Input 12" xfId="292" xr:uid="{00000000-0005-0000-0000-000092000000}"/>
    <cellStyle name="Input 13" xfId="207" xr:uid="{00000000-0005-0000-0000-000093000000}"/>
    <cellStyle name="Input 2" xfId="177" xr:uid="{00000000-0005-0000-0000-000094000000}"/>
    <cellStyle name="Input 3" xfId="192" xr:uid="{00000000-0005-0000-0000-000095000000}"/>
    <cellStyle name="Input 4" xfId="197" xr:uid="{00000000-0005-0000-0000-000096000000}"/>
    <cellStyle name="Input 5" xfId="206" xr:uid="{00000000-0005-0000-0000-000097000000}"/>
    <cellStyle name="Input 6" xfId="260" xr:uid="{00000000-0005-0000-0000-000098000000}"/>
    <cellStyle name="Input 7" xfId="262" xr:uid="{00000000-0005-0000-0000-000099000000}"/>
    <cellStyle name="Input 8" xfId="282" xr:uid="{00000000-0005-0000-0000-00009A000000}"/>
    <cellStyle name="Input 9" xfId="217" xr:uid="{00000000-0005-0000-0000-00009B000000}"/>
    <cellStyle name="Linked Cell 2" xfId="178" xr:uid="{00000000-0005-0000-0000-00009C000000}"/>
    <cellStyle name="Neutral 2" xfId="179" xr:uid="{00000000-0005-0000-0000-00009D000000}"/>
    <cellStyle name="Normal" xfId="0" builtinId="0"/>
    <cellStyle name="Normal - Style1" xfId="36" xr:uid="{00000000-0005-0000-0000-00009F000000}"/>
    <cellStyle name="Normal - Style1 2" xfId="140" xr:uid="{00000000-0005-0000-0000-0000A0000000}"/>
    <cellStyle name="Normal - Style1 2 2" xfId="249" xr:uid="{00000000-0005-0000-0000-0000A1000000}"/>
    <cellStyle name="Normal - Style1 2 2 2" xfId="231" xr:uid="{00000000-0005-0000-0000-0000A2000000}"/>
    <cellStyle name="Normal 10" xfId="120" xr:uid="{00000000-0005-0000-0000-0000A3000000}"/>
    <cellStyle name="Normal 10 2" xfId="195" xr:uid="{00000000-0005-0000-0000-0000A4000000}"/>
    <cellStyle name="Normal 10 2 2" xfId="309" xr:uid="{00000000-0005-0000-0000-0000A5000000}"/>
    <cellStyle name="Normal 11" xfId="121" xr:uid="{00000000-0005-0000-0000-0000A6000000}"/>
    <cellStyle name="Normal 11 2" xfId="227" xr:uid="{00000000-0005-0000-0000-0000A7000000}"/>
    <cellStyle name="Normal 11 3" xfId="226" xr:uid="{00000000-0005-0000-0000-0000A8000000}"/>
    <cellStyle name="Normal 12" xfId="122" xr:uid="{00000000-0005-0000-0000-0000A9000000}"/>
    <cellStyle name="Normal 12 148" xfId="230" xr:uid="{00000000-0005-0000-0000-0000AA000000}"/>
    <cellStyle name="Normal 12 2" xfId="257" xr:uid="{00000000-0005-0000-0000-0000AB000000}"/>
    <cellStyle name="Normal 13" xfId="123" xr:uid="{00000000-0005-0000-0000-0000AC000000}"/>
    <cellStyle name="Normal 14" xfId="132" xr:uid="{00000000-0005-0000-0000-0000AD000000}"/>
    <cellStyle name="Normal 14 2" xfId="329" xr:uid="{00000000-0005-0000-0000-0000AE000000}"/>
    <cellStyle name="Normal 15" xfId="137" xr:uid="{00000000-0005-0000-0000-0000AF000000}"/>
    <cellStyle name="Normal 15 2" xfId="331" xr:uid="{00000000-0005-0000-0000-0000B0000000}"/>
    <cellStyle name="Normal 16" xfId="141" xr:uid="{00000000-0005-0000-0000-0000B1000000}"/>
    <cellStyle name="Normal 16 2" xfId="305" xr:uid="{00000000-0005-0000-0000-0000B2000000}"/>
    <cellStyle name="Normal 16 3" xfId="332" xr:uid="{00000000-0005-0000-0000-0000B3000000}"/>
    <cellStyle name="Normal 17" xfId="193" xr:uid="{00000000-0005-0000-0000-0000B4000000}"/>
    <cellStyle name="Normal 17 2" xfId="333" xr:uid="{00000000-0005-0000-0000-0000B5000000}"/>
    <cellStyle name="Normal 18" xfId="184" xr:uid="{00000000-0005-0000-0000-0000B6000000}"/>
    <cellStyle name="Normal 18 2" xfId="334" xr:uid="{00000000-0005-0000-0000-0000B7000000}"/>
    <cellStyle name="Normal 19" xfId="189" xr:uid="{00000000-0005-0000-0000-0000B8000000}"/>
    <cellStyle name="Normal 19 2" xfId="335" xr:uid="{00000000-0005-0000-0000-0000B9000000}"/>
    <cellStyle name="Normal 2" xfId="37" xr:uid="{00000000-0005-0000-0000-0000BA000000}"/>
    <cellStyle name="Normal 2 11" xfId="258" xr:uid="{00000000-0005-0000-0000-0000BB000000}"/>
    <cellStyle name="Normal 2 2" xfId="38" xr:uid="{00000000-0005-0000-0000-0000BC000000}"/>
    <cellStyle name="Normal 2 2 2" xfId="238" xr:uid="{00000000-0005-0000-0000-0000BD000000}"/>
    <cellStyle name="Normal 2 2 2 2" xfId="248" xr:uid="{00000000-0005-0000-0000-0000BE000000}"/>
    <cellStyle name="Normal 2 2 3" xfId="326" xr:uid="{00000000-0005-0000-0000-0000BF000000}"/>
    <cellStyle name="Normal 2 3" xfId="39" xr:uid="{00000000-0005-0000-0000-0000C0000000}"/>
    <cellStyle name="Normal 2 3 2" xfId="124" xr:uid="{00000000-0005-0000-0000-0000C1000000}"/>
    <cellStyle name="Normal 2 3 3" xfId="330" xr:uid="{00000000-0005-0000-0000-0000C2000000}"/>
    <cellStyle name="Normal 2 4" xfId="307" xr:uid="{00000000-0005-0000-0000-0000C3000000}"/>
    <cellStyle name="Normal 2 5" xfId="320" xr:uid="{00000000-0005-0000-0000-0000C4000000}"/>
    <cellStyle name="Normal 20" xfId="277" xr:uid="{00000000-0005-0000-0000-0000C5000000}"/>
    <cellStyle name="Normal 20 2" xfId="336" xr:uid="{00000000-0005-0000-0000-0000C6000000}"/>
    <cellStyle name="Normal 21" xfId="200" xr:uid="{00000000-0005-0000-0000-0000C7000000}"/>
    <cellStyle name="Normal 21 2" xfId="337" xr:uid="{00000000-0005-0000-0000-0000C8000000}"/>
    <cellStyle name="Normal 22" xfId="199" xr:uid="{00000000-0005-0000-0000-0000C9000000}"/>
    <cellStyle name="Normal 22 2" xfId="338" xr:uid="{00000000-0005-0000-0000-0000CA000000}"/>
    <cellStyle name="Normal 23" xfId="216" xr:uid="{00000000-0005-0000-0000-0000CB000000}"/>
    <cellStyle name="Normal 23 2" xfId="339" xr:uid="{00000000-0005-0000-0000-0000CC000000}"/>
    <cellStyle name="Normal 24" xfId="295" xr:uid="{00000000-0005-0000-0000-0000CD000000}"/>
    <cellStyle name="Normal 24 2" xfId="342" xr:uid="{00000000-0005-0000-0000-0000CE000000}"/>
    <cellStyle name="Normal 25" xfId="283" xr:uid="{00000000-0005-0000-0000-0000CF000000}"/>
    <cellStyle name="Normal 25 2" xfId="341" xr:uid="{00000000-0005-0000-0000-0000D0000000}"/>
    <cellStyle name="Normal 26" xfId="290" xr:uid="{00000000-0005-0000-0000-0000D1000000}"/>
    <cellStyle name="Normal 26 2" xfId="340" xr:uid="{00000000-0005-0000-0000-0000D2000000}"/>
    <cellStyle name="Normal 27" xfId="302" xr:uid="{00000000-0005-0000-0000-0000D3000000}"/>
    <cellStyle name="Normal 27 2" xfId="343" xr:uid="{00000000-0005-0000-0000-0000D4000000}"/>
    <cellStyle name="Normal 28" xfId="313" xr:uid="{00000000-0005-0000-0000-0000D5000000}"/>
    <cellStyle name="Normal 28 2" xfId="344" xr:uid="{00000000-0005-0000-0000-0000D6000000}"/>
    <cellStyle name="Normal 29" xfId="316" xr:uid="{00000000-0005-0000-0000-0000D7000000}"/>
    <cellStyle name="Normal 29 2" xfId="345" xr:uid="{00000000-0005-0000-0000-0000D8000000}"/>
    <cellStyle name="Normal 3" xfId="40" xr:uid="{00000000-0005-0000-0000-0000D9000000}"/>
    <cellStyle name="Normal 3 2" xfId="41" xr:uid="{00000000-0005-0000-0000-0000DA000000}"/>
    <cellStyle name="Normal 3 3" xfId="42" xr:uid="{00000000-0005-0000-0000-0000DB000000}"/>
    <cellStyle name="Normal 3 3 2" xfId="125" xr:uid="{00000000-0005-0000-0000-0000DC000000}"/>
    <cellStyle name="Normal 3 4" xfId="321" xr:uid="{00000000-0005-0000-0000-0000DD000000}"/>
    <cellStyle name="Normal 3 4 3" xfId="228" xr:uid="{00000000-0005-0000-0000-0000DE000000}"/>
    <cellStyle name="Normal 3 4 3 2" xfId="243" xr:uid="{00000000-0005-0000-0000-0000DF000000}"/>
    <cellStyle name="Normal 3_KKP 08 AT" xfId="43" xr:uid="{00000000-0005-0000-0000-0000E0000000}"/>
    <cellStyle name="Normal 30" xfId="318" xr:uid="{00000000-0005-0000-0000-0000E1000000}"/>
    <cellStyle name="Normal 4" xfId="44" xr:uid="{00000000-0005-0000-0000-0000E2000000}"/>
    <cellStyle name="Normal 4 2" xfId="102" xr:uid="{00000000-0005-0000-0000-0000E3000000}"/>
    <cellStyle name="Normal 4 2 2" xfId="126" xr:uid="{00000000-0005-0000-0000-0000E4000000}"/>
    <cellStyle name="Normal 4 2 2 2" xfId="201" xr:uid="{00000000-0005-0000-0000-0000E5000000}"/>
    <cellStyle name="Normal 4 3" xfId="130" xr:uid="{00000000-0005-0000-0000-0000E6000000}"/>
    <cellStyle name="Normal 4 4" xfId="322" xr:uid="{00000000-0005-0000-0000-0000E7000000}"/>
    <cellStyle name="Normal 4_13 Laporan ERSA tahunan'09 versi pajak" xfId="223" xr:uid="{00000000-0005-0000-0000-0000E8000000}"/>
    <cellStyle name="Normal 43" xfId="346" xr:uid="{00000000-0005-0000-0000-0000E9000000}"/>
    <cellStyle name="Normal 5" xfId="45" xr:uid="{00000000-0005-0000-0000-0000EA000000}"/>
    <cellStyle name="Normal 5 2" xfId="324" xr:uid="{00000000-0005-0000-0000-0000EB000000}"/>
    <cellStyle name="Normal 5 3" xfId="327" xr:uid="{00000000-0005-0000-0000-0000EC000000}"/>
    <cellStyle name="Normal 579" xfId="312" xr:uid="{00000000-0005-0000-0000-0000ED000000}"/>
    <cellStyle name="Normal 58" xfId="254" xr:uid="{00000000-0005-0000-0000-0000EE000000}"/>
    <cellStyle name="Normal 6" xfId="46" xr:uid="{00000000-0005-0000-0000-0000EF000000}"/>
    <cellStyle name="Normal 6 2" xfId="103" xr:uid="{00000000-0005-0000-0000-0000F0000000}"/>
    <cellStyle name="Normal 6 3" xfId="323" xr:uid="{00000000-0005-0000-0000-0000F1000000}"/>
    <cellStyle name="Normal 65" xfId="308" xr:uid="{00000000-0005-0000-0000-0000F2000000}"/>
    <cellStyle name="Normal 7" xfId="47" xr:uid="{00000000-0005-0000-0000-0000F3000000}"/>
    <cellStyle name="Normal 7 2" xfId="127" xr:uid="{00000000-0005-0000-0000-0000F4000000}"/>
    <cellStyle name="Normal 8" xfId="48" xr:uid="{00000000-0005-0000-0000-0000F5000000}"/>
    <cellStyle name="Normal 8 10" xfId="229" xr:uid="{00000000-0005-0000-0000-0000F6000000}"/>
    <cellStyle name="Normal 8 10 2" xfId="232" xr:uid="{00000000-0005-0000-0000-0000F7000000}"/>
    <cellStyle name="Normal 8 16 2" xfId="241" xr:uid="{00000000-0005-0000-0000-0000F8000000}"/>
    <cellStyle name="Normal 8 2" xfId="128" xr:uid="{00000000-0005-0000-0000-0000F9000000}"/>
    <cellStyle name="Normal 9" xfId="49" xr:uid="{00000000-0005-0000-0000-0000FA000000}"/>
    <cellStyle name="Normal_KKP-kas dan setara kas2" xfId="139" xr:uid="{00000000-0005-0000-0000-0000FB000000}"/>
    <cellStyle name="Normal_LAmp LR-Jatara-2005-Wa" xfId="135" xr:uid="{00000000-0005-0000-0000-0000FC000000}"/>
    <cellStyle name="Note 10" xfId="286" xr:uid="{00000000-0005-0000-0000-0000FD000000}"/>
    <cellStyle name="Note 11" xfId="284" xr:uid="{00000000-0005-0000-0000-0000FE000000}"/>
    <cellStyle name="Note 12" xfId="297" xr:uid="{00000000-0005-0000-0000-0000FF000000}"/>
    <cellStyle name="Note 13" xfId="180" xr:uid="{00000000-0005-0000-0000-000000010000}"/>
    <cellStyle name="Note 2" xfId="182" xr:uid="{00000000-0005-0000-0000-000001010000}"/>
    <cellStyle name="Note 3" xfId="203" xr:uid="{00000000-0005-0000-0000-000002010000}"/>
    <cellStyle name="Note 4" xfId="268" xr:uid="{00000000-0005-0000-0000-000003010000}"/>
    <cellStyle name="Note 5" xfId="190" xr:uid="{00000000-0005-0000-0000-000004010000}"/>
    <cellStyle name="Note 6" xfId="213" xr:uid="{00000000-0005-0000-0000-000005010000}"/>
    <cellStyle name="Note 7" xfId="204" xr:uid="{00000000-0005-0000-0000-000006010000}"/>
    <cellStyle name="Note 8" xfId="274" xr:uid="{00000000-0005-0000-0000-000007010000}"/>
    <cellStyle name="Note 9" xfId="287" xr:uid="{00000000-0005-0000-0000-000008010000}"/>
    <cellStyle name="Output 10" xfId="220" xr:uid="{00000000-0005-0000-0000-000009010000}"/>
    <cellStyle name="Output 11" xfId="294" xr:uid="{00000000-0005-0000-0000-00000A010000}"/>
    <cellStyle name="Output 12" xfId="300" xr:uid="{00000000-0005-0000-0000-00000B010000}"/>
    <cellStyle name="Output 13" xfId="210" xr:uid="{00000000-0005-0000-0000-00000C010000}"/>
    <cellStyle name="Output 2" xfId="183" xr:uid="{00000000-0005-0000-0000-00000D010000}"/>
    <cellStyle name="Output 3" xfId="202" xr:uid="{00000000-0005-0000-0000-00000E010000}"/>
    <cellStyle name="Output 4" xfId="267" xr:uid="{00000000-0005-0000-0000-00000F010000}"/>
    <cellStyle name="Output 5" xfId="171" xr:uid="{00000000-0005-0000-0000-000010010000}"/>
    <cellStyle name="Output 6" xfId="198" xr:uid="{00000000-0005-0000-0000-000011010000}"/>
    <cellStyle name="Output 7" xfId="272" xr:uid="{00000000-0005-0000-0000-000012010000}"/>
    <cellStyle name="Output 8" xfId="169" xr:uid="{00000000-0005-0000-0000-000013010000}"/>
    <cellStyle name="Output 9" xfId="269" xr:uid="{00000000-0005-0000-0000-000014010000}"/>
    <cellStyle name="Percent" xfId="50" builtinId="5"/>
    <cellStyle name="Percent 2" xfId="51" xr:uid="{00000000-0005-0000-0000-000016010000}"/>
    <cellStyle name="Percent 2 2" xfId="240" xr:uid="{00000000-0005-0000-0000-000017010000}"/>
    <cellStyle name="Percent 3" xfId="52" xr:uid="{00000000-0005-0000-0000-000018010000}"/>
    <cellStyle name="Percent 4" xfId="129" xr:uid="{00000000-0005-0000-0000-000019010000}"/>
    <cellStyle name="Percent 5" xfId="304" xr:uid="{00000000-0005-0000-0000-00001A010000}"/>
    <cellStyle name="Percent 5 2" xfId="311" xr:uid="{00000000-0005-0000-0000-00001B010000}"/>
    <cellStyle name="S0" xfId="53" xr:uid="{00000000-0005-0000-0000-00001C010000}"/>
    <cellStyle name="S0 2" xfId="54" xr:uid="{00000000-0005-0000-0000-00001D010000}"/>
    <cellStyle name="S0_BB Solo 2008" xfId="55" xr:uid="{00000000-0005-0000-0000-00001E010000}"/>
    <cellStyle name="S1" xfId="56" xr:uid="{00000000-0005-0000-0000-00001F010000}"/>
    <cellStyle name="S10" xfId="57" xr:uid="{00000000-0005-0000-0000-000020010000}"/>
    <cellStyle name="S10 2" xfId="58" xr:uid="{00000000-0005-0000-0000-000021010000}"/>
    <cellStyle name="S10 3" xfId="59" xr:uid="{00000000-0005-0000-0000-000022010000}"/>
    <cellStyle name="S10_BB Solo 2008" xfId="60" xr:uid="{00000000-0005-0000-0000-000023010000}"/>
    <cellStyle name="S11" xfId="61" xr:uid="{00000000-0005-0000-0000-000024010000}"/>
    <cellStyle name="S11 2" xfId="62" xr:uid="{00000000-0005-0000-0000-000025010000}"/>
    <cellStyle name="S11_BB Konsolidasi Medan 2008" xfId="63" xr:uid="{00000000-0005-0000-0000-000026010000}"/>
    <cellStyle name="S12" xfId="64" xr:uid="{00000000-0005-0000-0000-000027010000}"/>
    <cellStyle name="S12 2" xfId="65" xr:uid="{00000000-0005-0000-0000-000028010000}"/>
    <cellStyle name="S12 3" xfId="66" xr:uid="{00000000-0005-0000-0000-000029010000}"/>
    <cellStyle name="S12_BB Konsolidasi Medan 2008" xfId="67" xr:uid="{00000000-0005-0000-0000-00002A010000}"/>
    <cellStyle name="S13" xfId="68" xr:uid="{00000000-0005-0000-0000-00002B010000}"/>
    <cellStyle name="S13 2" xfId="69" xr:uid="{00000000-0005-0000-0000-00002C010000}"/>
    <cellStyle name="S13 3" xfId="70" xr:uid="{00000000-0005-0000-0000-00002D010000}"/>
    <cellStyle name="S13_BB Solo 2008" xfId="71" xr:uid="{00000000-0005-0000-0000-00002E010000}"/>
    <cellStyle name="S14" xfId="72" xr:uid="{00000000-0005-0000-0000-00002F010000}"/>
    <cellStyle name="S14 2" xfId="73" xr:uid="{00000000-0005-0000-0000-000030010000}"/>
    <cellStyle name="S14_BB Solo 2008" xfId="74" xr:uid="{00000000-0005-0000-0000-000031010000}"/>
    <cellStyle name="S15" xfId="75" xr:uid="{00000000-0005-0000-0000-000032010000}"/>
    <cellStyle name="S16" xfId="76" xr:uid="{00000000-0005-0000-0000-000033010000}"/>
    <cellStyle name="S16 2" xfId="77" xr:uid="{00000000-0005-0000-0000-000034010000}"/>
    <cellStyle name="S17" xfId="78" xr:uid="{00000000-0005-0000-0000-000035010000}"/>
    <cellStyle name="S17 2" xfId="79" xr:uid="{00000000-0005-0000-0000-000036010000}"/>
    <cellStyle name="S18" xfId="80" xr:uid="{00000000-0005-0000-0000-000037010000}"/>
    <cellStyle name="S19" xfId="81" xr:uid="{00000000-0005-0000-0000-000038010000}"/>
    <cellStyle name="S19 2" xfId="82" xr:uid="{00000000-0005-0000-0000-000039010000}"/>
    <cellStyle name="S2" xfId="83" xr:uid="{00000000-0005-0000-0000-00003A010000}"/>
    <cellStyle name="S2 2" xfId="84" xr:uid="{00000000-0005-0000-0000-00003B010000}"/>
    <cellStyle name="S20" xfId="85" xr:uid="{00000000-0005-0000-0000-00003C010000}"/>
    <cellStyle name="S21" xfId="86" xr:uid="{00000000-0005-0000-0000-00003D010000}"/>
    <cellStyle name="S22" xfId="87" xr:uid="{00000000-0005-0000-0000-00003E010000}"/>
    <cellStyle name="S23" xfId="88" xr:uid="{00000000-0005-0000-0000-00003F010000}"/>
    <cellStyle name="S24" xfId="89" xr:uid="{00000000-0005-0000-0000-000040010000}"/>
    <cellStyle name="S25" xfId="90" xr:uid="{00000000-0005-0000-0000-000041010000}"/>
    <cellStyle name="S3" xfId="91" xr:uid="{00000000-0005-0000-0000-000042010000}"/>
    <cellStyle name="S4" xfId="92" xr:uid="{00000000-0005-0000-0000-000043010000}"/>
    <cellStyle name="S5" xfId="93" xr:uid="{00000000-0005-0000-0000-000044010000}"/>
    <cellStyle name="S6" xfId="94" xr:uid="{00000000-0005-0000-0000-000045010000}"/>
    <cellStyle name="S6 2" xfId="95" xr:uid="{00000000-0005-0000-0000-000046010000}"/>
    <cellStyle name="S7" xfId="96" xr:uid="{00000000-0005-0000-0000-000047010000}"/>
    <cellStyle name="S8" xfId="97" xr:uid="{00000000-0005-0000-0000-000048010000}"/>
    <cellStyle name="S9" xfId="98" xr:uid="{00000000-0005-0000-0000-000049010000}"/>
    <cellStyle name="S9 2" xfId="99" xr:uid="{00000000-0005-0000-0000-00004A010000}"/>
    <cellStyle name="Title 2" xfId="185" xr:uid="{00000000-0005-0000-0000-00004B010000}"/>
    <cellStyle name="Total 10" xfId="215" xr:uid="{00000000-0005-0000-0000-00004C010000}"/>
    <cellStyle name="Total 11" xfId="270" xr:uid="{00000000-0005-0000-0000-00004D010000}"/>
    <cellStyle name="Total 12" xfId="296" xr:uid="{00000000-0005-0000-0000-00004E010000}"/>
    <cellStyle name="Total 13" xfId="301" xr:uid="{00000000-0005-0000-0000-00004F010000}"/>
    <cellStyle name="Total 2" xfId="186" xr:uid="{00000000-0005-0000-0000-000050010000}"/>
    <cellStyle name="Total 3" xfId="191" xr:uid="{00000000-0005-0000-0000-000051010000}"/>
    <cellStyle name="Total 4" xfId="275" xr:uid="{00000000-0005-0000-0000-000052010000}"/>
    <cellStyle name="Total 5" xfId="218" xr:uid="{00000000-0005-0000-0000-000053010000}"/>
    <cellStyle name="Total 6" xfId="259" xr:uid="{00000000-0005-0000-0000-000054010000}"/>
    <cellStyle name="Total 7" xfId="264" xr:uid="{00000000-0005-0000-0000-000055010000}"/>
    <cellStyle name="Total 8" xfId="285" xr:uid="{00000000-0005-0000-0000-000056010000}"/>
    <cellStyle name="Total 9" xfId="280" xr:uid="{00000000-0005-0000-0000-000057010000}"/>
    <cellStyle name="Warning Text 2" xfId="187" xr:uid="{00000000-0005-0000-0000-000058010000}"/>
    <cellStyle name="쉼표 [0]_Laba Rugi 2007" xfId="100" xr:uid="{00000000-0005-0000-0000-000059010000}"/>
    <cellStyle name="표준_Laba Rugi 2007" xfId="101" xr:uid="{00000000-0005-0000-0000-00005A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MOZAIK,LKMS\Laporan%20Audit%20Mozaik\MOZAIK,LKMS\Laporan%20Audit%20Mozaik\My_CPA\Klien%20file\Jatara\Finishing-januari\admin%2021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muhammadfaisalarpelu\Downloads\Users\user\AppData\Local\Temp\13.%20Draft%20Audit%20PT.%20Bumi%20Infrastruktur%20Nusantara%20(BIN)%204%20Mei%202019%20FINA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muhammadfaisalarpelu\Downloads\Audit%20Kalla%20Group\KALLA%20GROUP%20FINAL\lama\lama\nayah\lapkeu%20bin%20compres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uhammadfaisalarpelu\Downloads\MOZAIK,LKMS\Laporan%20Audit%20Mozaik\MOZAIK,LKMS\Laporan%20Audit%20Mozaik\My_CPA\Klien%20file\Jatara\Finishing-januari\admin%202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ew%20ACC\REPORT\Report1%20Jul%20s.d%20Des10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uhammadfaisalarpelu\Downloads\New%20ACC\REPORT\Report1%20Jul%20s.d%20Des10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uhammadfaisalarpelu\Downloads\New%20Rini\Rini\Report\2010\Report%20s.d%20Jun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New%20Rini\Rini\Report\2010\Report%20s.d%20Jun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muhammadfaisalarpelu\Downloads\New%20ACC\REPORT\Report%20s.d%20Jun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ew%20ACC\REPORT\Report%20s.d%20Jun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muhammadfaisalarpelu\Downloads\DATA%20ASET%20AUD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Monthly2"/>
      <sheetName val="Month"/>
      <sheetName val="Sheet2"/>
      <sheetName val="top adm &amp; umum1"/>
      <sheetName val="General-Journal"/>
      <sheetName val="Sheet1"/>
      <sheetName val="JPA-F"/>
    </sheetNames>
    <sheetDataSet>
      <sheetData sheetId="0"/>
      <sheetData sheetId="1"/>
      <sheetData sheetId="2"/>
      <sheetData sheetId="3">
        <row r="2">
          <cell r="E2" t="str">
            <v>Biaya Administrasi</v>
          </cell>
        </row>
        <row r="3">
          <cell r="E3" t="str">
            <v>Biaya Administrasi</v>
          </cell>
        </row>
        <row r="4">
          <cell r="E4" t="str">
            <v>BHP</v>
          </cell>
        </row>
        <row r="5">
          <cell r="E5" t="str">
            <v>Fax</v>
          </cell>
        </row>
        <row r="6">
          <cell r="E6" t="str">
            <v>Fotokopi</v>
          </cell>
        </row>
        <row r="7">
          <cell r="E7" t="str">
            <v>Biaya Listrik</v>
          </cell>
        </row>
        <row r="8">
          <cell r="E8" t="str">
            <v>Biaya Maintenance Kantor</v>
          </cell>
        </row>
        <row r="9">
          <cell r="E9" t="str">
            <v>Biaya Reparasi Peralatan</v>
          </cell>
        </row>
        <row r="10">
          <cell r="E10" t="str">
            <v>Biaya Service AC</v>
          </cell>
        </row>
        <row r="11">
          <cell r="E11" t="str">
            <v>Biaya Service Parabola</v>
          </cell>
        </row>
        <row r="12">
          <cell r="E12" t="str">
            <v>Biaya Sewa Gedung Kantor</v>
          </cell>
        </row>
        <row r="13">
          <cell r="E13" t="str">
            <v>Biaya Telpon</v>
          </cell>
        </row>
        <row r="14">
          <cell r="E14" t="str">
            <v>Biaya Amortisasi</v>
          </cell>
        </row>
        <row r="15">
          <cell r="E15" t="str">
            <v>Biaya Depresiasi</v>
          </cell>
        </row>
        <row r="16">
          <cell r="E16" t="str">
            <v>Biaya Air</v>
          </cell>
        </row>
        <row r="17">
          <cell r="E17" t="str">
            <v>Biaya Gaji</v>
          </cell>
        </row>
        <row r="18">
          <cell r="E18" t="str">
            <v>Biaya Taktis Operasional</v>
          </cell>
        </row>
        <row r="19">
          <cell r="E19" t="str">
            <v>Bensin</v>
          </cell>
        </row>
        <row r="20">
          <cell r="E20" t="str">
            <v>Biaya Administrasi Website</v>
          </cell>
        </row>
        <row r="21">
          <cell r="E21" t="str">
            <v>Biaya Akomodasi</v>
          </cell>
        </row>
        <row r="22">
          <cell r="E22" t="str">
            <v>Biaya Bonus</v>
          </cell>
        </row>
        <row r="23">
          <cell r="E23" t="str">
            <v>Biaya kesejahteraan Karyawan</v>
          </cell>
        </row>
        <row r="24">
          <cell r="E24" t="str">
            <v>Biaya Komunikasi</v>
          </cell>
        </row>
        <row r="25">
          <cell r="E25" t="str">
            <v>Biaya Konsumsi</v>
          </cell>
        </row>
        <row r="26">
          <cell r="E26" t="str">
            <v>Biaya Pembelian Window Xp Pro</v>
          </cell>
        </row>
        <row r="27">
          <cell r="E27" t="str">
            <v>Biaya Pertemuan</v>
          </cell>
        </row>
        <row r="28">
          <cell r="E28" t="str">
            <v>Biaya Rumah Tangga</v>
          </cell>
        </row>
        <row r="29">
          <cell r="E29" t="str">
            <v>Biaya Set Up NAP</v>
          </cell>
        </row>
        <row r="30">
          <cell r="E30" t="str">
            <v>Biaya THR</v>
          </cell>
        </row>
        <row r="31">
          <cell r="E31" t="str">
            <v>Biaya Transportasi</v>
          </cell>
        </row>
        <row r="32">
          <cell r="E32" t="str">
            <v>Fee Marketing Freelance</v>
          </cell>
        </row>
        <row r="33">
          <cell r="E33" t="str">
            <v>Fee Piket Lebaran</v>
          </cell>
        </row>
        <row r="34">
          <cell r="E34" t="str">
            <v>Fee Web Design</v>
          </cell>
        </row>
        <row r="35">
          <cell r="E35" t="str">
            <v>Sewa Mobil</v>
          </cell>
        </row>
        <row r="36">
          <cell r="E36" t="str">
            <v>Sumbangan</v>
          </cell>
        </row>
        <row r="37">
          <cell r="E37" t="str">
            <v>Biaya Pemasaran</v>
          </cell>
        </row>
        <row r="38">
          <cell r="E38" t="str">
            <v>Deposit Layanan APJII-NIR</v>
          </cell>
        </row>
      </sheetData>
      <sheetData sheetId="4"/>
      <sheetData sheetId="5"/>
      <sheetData sheetId="6"/>
      <sheetData sheetId="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vered_Sheet1"/>
      <sheetName val="Recovered_Sheet2"/>
      <sheetName val="XXXX"/>
      <sheetName val="XXX0"/>
      <sheetName val="XXX1"/>
      <sheetName val="XXX2"/>
      <sheetName val="XXX3"/>
      <sheetName val="XXX4"/>
      <sheetName val="AJE"/>
      <sheetName val="WBS"/>
      <sheetName val="SKAT HAL"/>
      <sheetName val="SPD"/>
      <sheetName val="COVER"/>
      <sheetName val="DAFTAR ISI"/>
      <sheetName val="Neraca"/>
      <sheetName val="Laba Rugi"/>
      <sheetName val="Perubahan Ekuitas"/>
      <sheetName val="Arus Kas"/>
      <sheetName val="Catatan 01"/>
      <sheetName val="Catatan 02"/>
      <sheetName val="OPINI AUDIT"/>
      <sheetName val="aruskas"/>
      <sheetName val="neraca-gb"/>
      <sheetName val="neraca-sp"/>
      <sheetName val="neraca-toko"/>
      <sheetName val="labarugi-gb"/>
      <sheetName val="labarugi-sp "/>
      <sheetName val="labarugi-tok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89">
          <cell r="L389">
            <v>59950000000</v>
          </cell>
        </row>
        <row r="390">
          <cell r="L390">
            <v>50000000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vered_Sheet1"/>
      <sheetName val="Recovered_Sheet2"/>
      <sheetName val="XXXX"/>
      <sheetName val="XXX0"/>
      <sheetName val="XXX1"/>
      <sheetName val="XXX2"/>
      <sheetName val="sekat"/>
      <sheetName val="tb"/>
      <sheetName val="surat direksi"/>
      <sheetName val="jurkor"/>
      <sheetName val="WBS"/>
      <sheetName val="CATATAN 02"/>
      <sheetName val="NERACA VERTICAL"/>
      <sheetName val="LABA RUGI"/>
      <sheetName val="Ekuitas#1"/>
      <sheetName val="Arus Kas"/>
      <sheetName val="GABUM PSAK"/>
      <sheetName val="aruskas"/>
      <sheetName val="neraca-gb"/>
      <sheetName val="neraca-sp"/>
      <sheetName val="neraca-toko"/>
      <sheetName val="labarugi-gb"/>
      <sheetName val="labarugi-sp "/>
      <sheetName val="labarugi-toko"/>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96">
          <cell r="G96">
            <v>301162800</v>
          </cell>
        </row>
        <row r="97">
          <cell r="G97">
            <v>28250000</v>
          </cell>
        </row>
        <row r="103">
          <cell r="G103">
            <v>1505224261.5999999</v>
          </cell>
        </row>
        <row r="104">
          <cell r="G104">
            <v>6100000</v>
          </cell>
        </row>
        <row r="108">
          <cell r="G108">
            <v>1501000</v>
          </cell>
        </row>
        <row r="109">
          <cell r="G109">
            <v>371795542</v>
          </cell>
        </row>
        <row r="114">
          <cell r="G114">
            <v>311192952</v>
          </cell>
        </row>
        <row r="122">
          <cell r="G122">
            <v>544627090.78999996</v>
          </cell>
        </row>
        <row r="123">
          <cell r="G123">
            <v>305074953</v>
          </cell>
        </row>
        <row r="124">
          <cell r="G124">
            <v>750992204</v>
          </cell>
        </row>
        <row r="133">
          <cell r="G133">
            <v>195440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Monthly2"/>
      <sheetName val="Month"/>
      <sheetName val="Sheet2"/>
      <sheetName val="top adm &amp; umum1"/>
      <sheetName val="General-Journal"/>
      <sheetName val="Sheet1"/>
      <sheetName val="JPA-F"/>
    </sheetNames>
    <sheetDataSet>
      <sheetData sheetId="0"/>
      <sheetData sheetId="1"/>
      <sheetData sheetId="2"/>
      <sheetData sheetId="3">
        <row r="2">
          <cell r="E2" t="str">
            <v>Biaya Administrasi</v>
          </cell>
        </row>
        <row r="3">
          <cell r="E3" t="str">
            <v>Biaya Administrasi</v>
          </cell>
        </row>
        <row r="4">
          <cell r="E4" t="str">
            <v>BHP</v>
          </cell>
        </row>
        <row r="5">
          <cell r="E5" t="str">
            <v>Fax</v>
          </cell>
        </row>
        <row r="6">
          <cell r="E6" t="str">
            <v>Fotokopi</v>
          </cell>
        </row>
        <row r="7">
          <cell r="E7" t="str">
            <v>Biaya Listrik</v>
          </cell>
        </row>
        <row r="8">
          <cell r="E8" t="str">
            <v>Biaya Maintenance Kantor</v>
          </cell>
        </row>
        <row r="9">
          <cell r="E9" t="str">
            <v>Biaya Reparasi Peralatan</v>
          </cell>
        </row>
        <row r="10">
          <cell r="E10" t="str">
            <v>Biaya Service AC</v>
          </cell>
        </row>
        <row r="11">
          <cell r="E11" t="str">
            <v>Biaya Service Parabola</v>
          </cell>
        </row>
        <row r="12">
          <cell r="E12" t="str">
            <v>Biaya Sewa Gedung Kantor</v>
          </cell>
        </row>
        <row r="13">
          <cell r="E13" t="str">
            <v>Biaya Telpon</v>
          </cell>
        </row>
        <row r="14">
          <cell r="E14" t="str">
            <v>Biaya Amortisasi</v>
          </cell>
        </row>
        <row r="15">
          <cell r="E15" t="str">
            <v>Biaya Depresiasi</v>
          </cell>
        </row>
        <row r="16">
          <cell r="E16" t="str">
            <v>Biaya Air</v>
          </cell>
        </row>
        <row r="17">
          <cell r="E17" t="str">
            <v>Biaya Gaji</v>
          </cell>
        </row>
        <row r="18">
          <cell r="E18" t="str">
            <v>Biaya Taktis Operasional</v>
          </cell>
        </row>
        <row r="19">
          <cell r="E19" t="str">
            <v>Bensin</v>
          </cell>
        </row>
        <row r="20">
          <cell r="E20" t="str">
            <v>Biaya Administrasi Website</v>
          </cell>
        </row>
        <row r="21">
          <cell r="E21" t="str">
            <v>Biaya Akomodasi</v>
          </cell>
        </row>
        <row r="22">
          <cell r="E22" t="str">
            <v>Biaya Bonus</v>
          </cell>
        </row>
        <row r="23">
          <cell r="E23" t="str">
            <v>Biaya kesejahteraan Karyawan</v>
          </cell>
        </row>
        <row r="24">
          <cell r="E24" t="str">
            <v>Biaya Komunikasi</v>
          </cell>
        </row>
        <row r="25">
          <cell r="E25" t="str">
            <v>Biaya Konsumsi</v>
          </cell>
        </row>
        <row r="26">
          <cell r="E26" t="str">
            <v>Biaya Pembelian Window Xp Pro</v>
          </cell>
        </row>
        <row r="27">
          <cell r="E27" t="str">
            <v>Biaya Pertemuan</v>
          </cell>
        </row>
        <row r="28">
          <cell r="E28" t="str">
            <v>Biaya Rumah Tangga</v>
          </cell>
        </row>
        <row r="29">
          <cell r="E29" t="str">
            <v>Biaya Set Up NAP</v>
          </cell>
        </row>
        <row r="30">
          <cell r="E30" t="str">
            <v>Biaya THR</v>
          </cell>
        </row>
        <row r="31">
          <cell r="E31" t="str">
            <v>Biaya Transportasi</v>
          </cell>
        </row>
        <row r="32">
          <cell r="E32" t="str">
            <v>Fee Marketing Freelance</v>
          </cell>
        </row>
        <row r="33">
          <cell r="E33" t="str">
            <v>Fee Piket Lebaran</v>
          </cell>
        </row>
        <row r="34">
          <cell r="E34" t="str">
            <v>Fee Web Design</v>
          </cell>
        </row>
        <row r="35">
          <cell r="E35" t="str">
            <v>Sewa Mobil</v>
          </cell>
        </row>
        <row r="36">
          <cell r="E36" t="str">
            <v>Sumbangan</v>
          </cell>
        </row>
        <row r="37">
          <cell r="E37" t="str">
            <v>Biaya Pemasaran</v>
          </cell>
        </row>
        <row r="38">
          <cell r="E38" t="str">
            <v>Deposit Layanan APJII-NIR</v>
          </cell>
        </row>
      </sheetData>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Beg-Bal"/>
      <sheetName val="Jrnl_Cash"/>
      <sheetName val="PCBook"/>
      <sheetName val="Jrnl_Bank"/>
      <sheetName val="TB"/>
      <sheetName val="IS"/>
      <sheetName val="BS"/>
      <sheetName val="Jrnl_Umum"/>
      <sheetName val="Detail-GL"/>
      <sheetName val="1771-8A-2"/>
      <sheetName val="DEPRESIASI"/>
    </sheetNames>
    <sheetDataSet>
      <sheetData sheetId="0">
        <row r="8">
          <cell r="D8">
            <v>1101100</v>
          </cell>
        </row>
        <row r="9">
          <cell r="D9">
            <v>1101200</v>
          </cell>
        </row>
        <row r="10">
          <cell r="D10">
            <v>1101210</v>
          </cell>
        </row>
        <row r="11">
          <cell r="D11">
            <v>1101220</v>
          </cell>
        </row>
        <row r="12">
          <cell r="D12">
            <v>1101221</v>
          </cell>
        </row>
        <row r="13">
          <cell r="D13">
            <v>1101222</v>
          </cell>
        </row>
        <row r="14">
          <cell r="D14">
            <v>1101223</v>
          </cell>
        </row>
        <row r="15">
          <cell r="D15">
            <v>1101224</v>
          </cell>
        </row>
        <row r="16">
          <cell r="D16">
            <v>1101225</v>
          </cell>
        </row>
        <row r="17">
          <cell r="D17">
            <v>1101226</v>
          </cell>
        </row>
        <row r="18">
          <cell r="D18">
            <v>1101230</v>
          </cell>
        </row>
        <row r="19">
          <cell r="D19">
            <v>1101300</v>
          </cell>
        </row>
        <row r="20">
          <cell r="D20">
            <v>1101301</v>
          </cell>
        </row>
        <row r="21">
          <cell r="D21">
            <v>1101302</v>
          </cell>
        </row>
        <row r="22">
          <cell r="D22">
            <v>1102020</v>
          </cell>
        </row>
        <row r="23">
          <cell r="D23">
            <v>1102010</v>
          </cell>
        </row>
        <row r="24">
          <cell r="D24">
            <v>1102020</v>
          </cell>
        </row>
        <row r="25">
          <cell r="D25">
            <v>1102030</v>
          </cell>
        </row>
        <row r="26">
          <cell r="D26">
            <v>1102040</v>
          </cell>
        </row>
        <row r="27">
          <cell r="D27">
            <v>1102050</v>
          </cell>
        </row>
        <row r="28">
          <cell r="D28">
            <v>1102060</v>
          </cell>
        </row>
        <row r="29">
          <cell r="D29">
            <v>1102070</v>
          </cell>
        </row>
        <row r="30">
          <cell r="D30">
            <v>1102080</v>
          </cell>
        </row>
        <row r="31">
          <cell r="D31">
            <v>1102110</v>
          </cell>
        </row>
        <row r="32">
          <cell r="D32">
            <v>1102201</v>
          </cell>
        </row>
        <row r="33">
          <cell r="D33">
            <v>1103001</v>
          </cell>
        </row>
        <row r="35">
          <cell r="D35">
            <v>1103000</v>
          </cell>
        </row>
        <row r="36">
          <cell r="D36">
            <v>1103001</v>
          </cell>
        </row>
        <row r="37">
          <cell r="D37">
            <v>1201111</v>
          </cell>
        </row>
        <row r="38">
          <cell r="D38">
            <v>1201112</v>
          </cell>
        </row>
        <row r="39">
          <cell r="D39">
            <v>1201110</v>
          </cell>
        </row>
        <row r="40">
          <cell r="D40">
            <v>1201111</v>
          </cell>
        </row>
        <row r="41">
          <cell r="D41">
            <v>1201112</v>
          </cell>
        </row>
        <row r="42">
          <cell r="D42">
            <v>1201113</v>
          </cell>
        </row>
        <row r="43">
          <cell r="D43">
            <v>1201114</v>
          </cell>
        </row>
        <row r="44">
          <cell r="D44">
            <v>1201200</v>
          </cell>
        </row>
        <row r="45">
          <cell r="D45">
            <v>1201210</v>
          </cell>
        </row>
        <row r="46">
          <cell r="D46">
            <v>1201211</v>
          </cell>
        </row>
        <row r="47">
          <cell r="D47">
            <v>1201212</v>
          </cell>
        </row>
        <row r="48">
          <cell r="D48">
            <v>1201213</v>
          </cell>
        </row>
        <row r="49">
          <cell r="D49">
            <v>1201214</v>
          </cell>
        </row>
        <row r="50">
          <cell r="D50">
            <v>1201215</v>
          </cell>
        </row>
        <row r="51">
          <cell r="D51">
            <v>1201216</v>
          </cell>
        </row>
        <row r="52">
          <cell r="D52">
            <v>1201217</v>
          </cell>
        </row>
        <row r="53">
          <cell r="D53">
            <v>1201218</v>
          </cell>
        </row>
        <row r="54">
          <cell r="D54">
            <v>1201219</v>
          </cell>
        </row>
        <row r="55">
          <cell r="D55">
            <v>1201220</v>
          </cell>
        </row>
        <row r="56">
          <cell r="D56">
            <v>1201221</v>
          </cell>
        </row>
        <row r="57">
          <cell r="D57">
            <v>1201222</v>
          </cell>
        </row>
        <row r="58">
          <cell r="D58">
            <v>1201223</v>
          </cell>
        </row>
        <row r="59">
          <cell r="D59">
            <v>1201224</v>
          </cell>
        </row>
        <row r="60">
          <cell r="D60">
            <v>1201225</v>
          </cell>
        </row>
        <row r="61">
          <cell r="D61">
            <v>1201226</v>
          </cell>
        </row>
        <row r="62">
          <cell r="D62">
            <v>1201227</v>
          </cell>
        </row>
        <row r="63">
          <cell r="D63">
            <v>1201228</v>
          </cell>
        </row>
        <row r="64">
          <cell r="D64">
            <v>1201229</v>
          </cell>
        </row>
        <row r="65">
          <cell r="D65">
            <v>1201230</v>
          </cell>
        </row>
        <row r="66">
          <cell r="D66">
            <v>1201231</v>
          </cell>
        </row>
        <row r="67">
          <cell r="D67">
            <v>1201232</v>
          </cell>
        </row>
        <row r="68">
          <cell r="D68">
            <v>1201233</v>
          </cell>
        </row>
        <row r="69">
          <cell r="D69">
            <v>1201234</v>
          </cell>
        </row>
        <row r="70">
          <cell r="D70">
            <v>1201235</v>
          </cell>
        </row>
        <row r="71">
          <cell r="D71">
            <v>1201236</v>
          </cell>
        </row>
        <row r="72">
          <cell r="D72">
            <v>1201237</v>
          </cell>
        </row>
        <row r="73">
          <cell r="D73">
            <v>1201238</v>
          </cell>
        </row>
        <row r="74">
          <cell r="D74">
            <v>1201239</v>
          </cell>
        </row>
        <row r="75">
          <cell r="D75">
            <v>1201240</v>
          </cell>
        </row>
        <row r="76">
          <cell r="D76">
            <v>1201241</v>
          </cell>
        </row>
        <row r="77">
          <cell r="D77">
            <v>1201242</v>
          </cell>
        </row>
        <row r="78">
          <cell r="D78">
            <v>1201243</v>
          </cell>
        </row>
        <row r="79">
          <cell r="D79">
            <v>1201244</v>
          </cell>
        </row>
        <row r="80">
          <cell r="D80">
            <v>1201245</v>
          </cell>
        </row>
        <row r="81">
          <cell r="D81">
            <v>1201246</v>
          </cell>
        </row>
        <row r="82">
          <cell r="D82">
            <v>1201247</v>
          </cell>
        </row>
        <row r="83">
          <cell r="D83">
            <v>1201248</v>
          </cell>
        </row>
        <row r="84">
          <cell r="D84">
            <v>1201249</v>
          </cell>
        </row>
        <row r="85">
          <cell r="D85">
            <v>1201250</v>
          </cell>
        </row>
        <row r="86">
          <cell r="D86">
            <v>1201251</v>
          </cell>
        </row>
        <row r="87">
          <cell r="D87">
            <v>1201252</v>
          </cell>
        </row>
        <row r="88">
          <cell r="D88">
            <v>1202001</v>
          </cell>
        </row>
        <row r="89">
          <cell r="D89">
            <v>1202002</v>
          </cell>
        </row>
        <row r="90">
          <cell r="D90">
            <v>1202003</v>
          </cell>
        </row>
        <row r="91">
          <cell r="D91">
            <v>1202004</v>
          </cell>
        </row>
        <row r="92">
          <cell r="D92">
            <v>1202005</v>
          </cell>
        </row>
        <row r="93">
          <cell r="D93">
            <v>1202006</v>
          </cell>
        </row>
        <row r="94">
          <cell r="D94">
            <v>1202007</v>
          </cell>
        </row>
        <row r="95">
          <cell r="D95">
            <v>1202008</v>
          </cell>
        </row>
        <row r="96">
          <cell r="D96">
            <v>1202009</v>
          </cell>
        </row>
        <row r="97">
          <cell r="D97">
            <v>1202010</v>
          </cell>
        </row>
        <row r="98">
          <cell r="D98">
            <v>1202011</v>
          </cell>
        </row>
        <row r="99">
          <cell r="D99">
            <v>1202012</v>
          </cell>
        </row>
        <row r="100">
          <cell r="D100">
            <v>1202013</v>
          </cell>
        </row>
        <row r="101">
          <cell r="D101">
            <v>1202014</v>
          </cell>
        </row>
        <row r="102">
          <cell r="D102">
            <v>1202015</v>
          </cell>
        </row>
        <row r="105">
          <cell r="D105">
            <v>1290000</v>
          </cell>
        </row>
        <row r="106">
          <cell r="D106">
            <v>1301002</v>
          </cell>
        </row>
        <row r="107">
          <cell r="D107">
            <v>1301003</v>
          </cell>
        </row>
        <row r="108">
          <cell r="D108">
            <v>1301001</v>
          </cell>
        </row>
        <row r="109">
          <cell r="D109">
            <v>1301002</v>
          </cell>
        </row>
        <row r="110">
          <cell r="D110">
            <v>1301003</v>
          </cell>
        </row>
        <row r="111">
          <cell r="D111">
            <v>1302001</v>
          </cell>
        </row>
        <row r="112">
          <cell r="D112">
            <v>1302002</v>
          </cell>
        </row>
        <row r="113">
          <cell r="D113">
            <v>1302003</v>
          </cell>
        </row>
        <row r="114">
          <cell r="D114">
            <v>1302004</v>
          </cell>
        </row>
        <row r="115">
          <cell r="D115">
            <v>1302005</v>
          </cell>
        </row>
        <row r="116">
          <cell r="D116">
            <v>1302006</v>
          </cell>
        </row>
        <row r="117">
          <cell r="D117">
            <v>1302007</v>
          </cell>
        </row>
        <row r="118">
          <cell r="D118">
            <v>1302008</v>
          </cell>
        </row>
        <row r="119">
          <cell r="D119">
            <v>1302009</v>
          </cell>
        </row>
        <row r="120">
          <cell r="D120">
            <v>1302010</v>
          </cell>
        </row>
        <row r="121">
          <cell r="D121">
            <v>1302011</v>
          </cell>
        </row>
        <row r="122">
          <cell r="D122">
            <v>1302012</v>
          </cell>
        </row>
        <row r="123">
          <cell r="D123">
            <v>1302013</v>
          </cell>
        </row>
        <row r="124">
          <cell r="D124">
            <v>1302014</v>
          </cell>
        </row>
        <row r="125">
          <cell r="D125">
            <v>1302015</v>
          </cell>
        </row>
        <row r="126">
          <cell r="D126">
            <v>1302016</v>
          </cell>
        </row>
        <row r="127">
          <cell r="D127">
            <v>1302017</v>
          </cell>
        </row>
        <row r="128">
          <cell r="D128">
            <v>1302018</v>
          </cell>
        </row>
        <row r="129">
          <cell r="D129">
            <v>1302019</v>
          </cell>
        </row>
        <row r="130">
          <cell r="D130">
            <v>1302020</v>
          </cell>
        </row>
        <row r="131">
          <cell r="D131">
            <v>1302021</v>
          </cell>
        </row>
        <row r="132">
          <cell r="D132">
            <v>1302022</v>
          </cell>
        </row>
        <row r="133">
          <cell r="D133">
            <v>1302023</v>
          </cell>
        </row>
        <row r="134">
          <cell r="D134">
            <v>1302024</v>
          </cell>
        </row>
        <row r="135">
          <cell r="D135">
            <v>1302025</v>
          </cell>
        </row>
        <row r="136">
          <cell r="D136">
            <v>1302026</v>
          </cell>
        </row>
        <row r="137">
          <cell r="D137">
            <v>1302027</v>
          </cell>
        </row>
        <row r="138">
          <cell r="D138">
            <v>1302028</v>
          </cell>
        </row>
        <row r="139">
          <cell r="D139">
            <v>1302029</v>
          </cell>
        </row>
        <row r="140">
          <cell r="D140">
            <v>1302030</v>
          </cell>
        </row>
        <row r="141">
          <cell r="D141">
            <v>1302031</v>
          </cell>
        </row>
        <row r="142">
          <cell r="D142">
            <v>1302032</v>
          </cell>
        </row>
        <row r="143">
          <cell r="D143">
            <v>1302033</v>
          </cell>
        </row>
        <row r="144">
          <cell r="D144">
            <v>1302034</v>
          </cell>
        </row>
        <row r="145">
          <cell r="D145">
            <v>1302035</v>
          </cell>
        </row>
        <row r="146">
          <cell r="D146">
            <v>1302036</v>
          </cell>
        </row>
        <row r="147">
          <cell r="D147">
            <v>1302037</v>
          </cell>
        </row>
        <row r="148">
          <cell r="D148">
            <v>1302038</v>
          </cell>
        </row>
        <row r="149">
          <cell r="D149">
            <v>1302039</v>
          </cell>
        </row>
        <row r="150">
          <cell r="D150">
            <v>1302040</v>
          </cell>
        </row>
        <row r="151">
          <cell r="D151">
            <v>1302041</v>
          </cell>
        </row>
        <row r="152">
          <cell r="D152">
            <v>1302042</v>
          </cell>
        </row>
        <row r="153">
          <cell r="D153">
            <v>1302043</v>
          </cell>
        </row>
        <row r="154">
          <cell r="D154">
            <v>1302044</v>
          </cell>
        </row>
        <row r="155">
          <cell r="D155">
            <v>1302045</v>
          </cell>
        </row>
        <row r="156">
          <cell r="D156">
            <v>1302046</v>
          </cell>
        </row>
        <row r="157">
          <cell r="D157">
            <v>1302047</v>
          </cell>
        </row>
        <row r="158">
          <cell r="D158">
            <v>1302048</v>
          </cell>
        </row>
        <row r="159">
          <cell r="D159">
            <v>1302049</v>
          </cell>
        </row>
        <row r="160">
          <cell r="D160">
            <v>1302050</v>
          </cell>
        </row>
        <row r="161">
          <cell r="D161">
            <v>1302051</v>
          </cell>
        </row>
        <row r="162">
          <cell r="D162">
            <v>1302052</v>
          </cell>
        </row>
        <row r="163">
          <cell r="D163">
            <v>1302053</v>
          </cell>
        </row>
        <row r="164">
          <cell r="D164">
            <v>1302054</v>
          </cell>
        </row>
        <row r="165">
          <cell r="D165">
            <v>1302055</v>
          </cell>
        </row>
        <row r="166">
          <cell r="D166">
            <v>1302056</v>
          </cell>
        </row>
        <row r="167">
          <cell r="D167">
            <v>1302057</v>
          </cell>
        </row>
        <row r="168">
          <cell r="D168">
            <v>1302058</v>
          </cell>
        </row>
        <row r="169">
          <cell r="D169">
            <v>1302059</v>
          </cell>
        </row>
        <row r="170">
          <cell r="D170">
            <v>1302060</v>
          </cell>
        </row>
        <row r="171">
          <cell r="D171">
            <v>1302061</v>
          </cell>
        </row>
        <row r="172">
          <cell r="D172">
            <v>1302062</v>
          </cell>
        </row>
        <row r="173">
          <cell r="D173">
            <v>1302063</v>
          </cell>
        </row>
        <row r="174">
          <cell r="D174">
            <v>1302064</v>
          </cell>
        </row>
        <row r="175">
          <cell r="D175">
            <v>1302065</v>
          </cell>
        </row>
        <row r="176">
          <cell r="D176">
            <v>1302066</v>
          </cell>
        </row>
        <row r="177">
          <cell r="D177">
            <v>1302067</v>
          </cell>
        </row>
        <row r="178">
          <cell r="D178">
            <v>1302068</v>
          </cell>
        </row>
        <row r="179">
          <cell r="D179">
            <v>1302069</v>
          </cell>
        </row>
        <row r="180">
          <cell r="D180">
            <v>1302070</v>
          </cell>
        </row>
        <row r="181">
          <cell r="D181">
            <v>1302071</v>
          </cell>
        </row>
        <row r="182">
          <cell r="D182">
            <v>1302072</v>
          </cell>
        </row>
        <row r="183">
          <cell r="D183">
            <v>1302073</v>
          </cell>
        </row>
        <row r="184">
          <cell r="D184">
            <v>1302074</v>
          </cell>
        </row>
        <row r="185">
          <cell r="D185">
            <v>1302075</v>
          </cell>
        </row>
        <row r="186">
          <cell r="D186">
            <v>1302076</v>
          </cell>
        </row>
        <row r="187">
          <cell r="D187">
            <v>1302077</v>
          </cell>
        </row>
        <row r="188">
          <cell r="D188">
            <v>1302078</v>
          </cell>
        </row>
        <row r="189">
          <cell r="D189">
            <v>1302079</v>
          </cell>
        </row>
        <row r="190">
          <cell r="D190">
            <v>1302080</v>
          </cell>
        </row>
        <row r="191">
          <cell r="D191">
            <v>1302081</v>
          </cell>
        </row>
        <row r="192">
          <cell r="D192">
            <v>1302082</v>
          </cell>
        </row>
        <row r="193">
          <cell r="D193">
            <v>1302083</v>
          </cell>
        </row>
        <row r="194">
          <cell r="D194">
            <v>1302084</v>
          </cell>
        </row>
        <row r="195">
          <cell r="D195">
            <v>1302085</v>
          </cell>
        </row>
        <row r="196">
          <cell r="D196">
            <v>1302086</v>
          </cell>
        </row>
        <row r="197">
          <cell r="D197">
            <v>1302087</v>
          </cell>
        </row>
        <row r="198">
          <cell r="D198">
            <v>1302088</v>
          </cell>
        </row>
        <row r="199">
          <cell r="D199">
            <v>1302089</v>
          </cell>
        </row>
        <row r="200">
          <cell r="D200">
            <v>1302090</v>
          </cell>
        </row>
        <row r="201">
          <cell r="D201">
            <v>1302091</v>
          </cell>
        </row>
        <row r="202">
          <cell r="D202">
            <v>1302092</v>
          </cell>
        </row>
        <row r="203">
          <cell r="D203">
            <v>1302093</v>
          </cell>
        </row>
        <row r="204">
          <cell r="D204">
            <v>1302094</v>
          </cell>
        </row>
        <row r="205">
          <cell r="D205">
            <v>1302095</v>
          </cell>
        </row>
        <row r="206">
          <cell r="D206">
            <v>1302096</v>
          </cell>
        </row>
        <row r="207">
          <cell r="D207">
            <v>1302097</v>
          </cell>
        </row>
        <row r="208">
          <cell r="D208">
            <v>1302098</v>
          </cell>
        </row>
        <row r="209">
          <cell r="D209">
            <v>1302099</v>
          </cell>
        </row>
        <row r="210">
          <cell r="D210">
            <v>1302100</v>
          </cell>
        </row>
        <row r="211">
          <cell r="D211">
            <v>1302101</v>
          </cell>
        </row>
        <row r="214">
          <cell r="D214">
            <v>1300099</v>
          </cell>
        </row>
        <row r="216">
          <cell r="D216">
            <v>1401000</v>
          </cell>
        </row>
        <row r="217">
          <cell r="D217">
            <v>1300099</v>
          </cell>
        </row>
        <row r="219">
          <cell r="D219">
            <v>1401000</v>
          </cell>
        </row>
        <row r="220">
          <cell r="D220">
            <v>1402000</v>
          </cell>
        </row>
        <row r="222">
          <cell r="D222">
            <v>1501000</v>
          </cell>
        </row>
        <row r="223">
          <cell r="D223">
            <v>1502000</v>
          </cell>
        </row>
        <row r="224">
          <cell r="D224">
            <v>1601110</v>
          </cell>
        </row>
        <row r="225">
          <cell r="D225">
            <v>1601000</v>
          </cell>
        </row>
        <row r="226">
          <cell r="D226">
            <v>1601100</v>
          </cell>
        </row>
        <row r="227">
          <cell r="D227">
            <v>1601110</v>
          </cell>
        </row>
        <row r="228">
          <cell r="D228">
            <v>1601111</v>
          </cell>
        </row>
        <row r="229">
          <cell r="D229">
            <v>1601112</v>
          </cell>
        </row>
        <row r="230">
          <cell r="D230">
            <v>1601113</v>
          </cell>
        </row>
        <row r="231">
          <cell r="D231">
            <v>1601114</v>
          </cell>
        </row>
        <row r="232">
          <cell r="D232">
            <v>1601115</v>
          </cell>
        </row>
        <row r="233">
          <cell r="D233">
            <v>1601116</v>
          </cell>
        </row>
        <row r="234">
          <cell r="D234">
            <v>1601117</v>
          </cell>
        </row>
        <row r="235">
          <cell r="D235">
            <v>1601120</v>
          </cell>
        </row>
        <row r="236">
          <cell r="D236">
            <v>1601121</v>
          </cell>
        </row>
        <row r="237">
          <cell r="D237">
            <v>1601122</v>
          </cell>
        </row>
        <row r="238">
          <cell r="D238">
            <v>1601123</v>
          </cell>
        </row>
        <row r="239">
          <cell r="D239">
            <v>1601124</v>
          </cell>
        </row>
        <row r="240">
          <cell r="D240">
            <v>1601125</v>
          </cell>
        </row>
        <row r="241">
          <cell r="D241">
            <v>1601130</v>
          </cell>
        </row>
        <row r="242">
          <cell r="D242">
            <v>1601131</v>
          </cell>
        </row>
        <row r="243">
          <cell r="D243">
            <v>1601132</v>
          </cell>
        </row>
        <row r="244">
          <cell r="D244">
            <v>1601133</v>
          </cell>
        </row>
        <row r="245">
          <cell r="D245">
            <v>1601200</v>
          </cell>
        </row>
        <row r="246">
          <cell r="D246">
            <v>1601210</v>
          </cell>
        </row>
        <row r="247">
          <cell r="D247">
            <v>1601211</v>
          </cell>
        </row>
        <row r="248">
          <cell r="D248">
            <v>1601212</v>
          </cell>
        </row>
        <row r="249">
          <cell r="D249">
            <v>1601213</v>
          </cell>
        </row>
        <row r="250">
          <cell r="D250">
            <v>1601220</v>
          </cell>
        </row>
        <row r="251">
          <cell r="D251">
            <v>1601221</v>
          </cell>
        </row>
        <row r="252">
          <cell r="D252">
            <v>1601222</v>
          </cell>
        </row>
        <row r="253">
          <cell r="D253">
            <v>1601230</v>
          </cell>
        </row>
        <row r="254">
          <cell r="D254">
            <v>1601231</v>
          </cell>
        </row>
        <row r="255">
          <cell r="D255">
            <v>1601232</v>
          </cell>
        </row>
        <row r="256">
          <cell r="D256">
            <v>1601300</v>
          </cell>
        </row>
        <row r="257">
          <cell r="D257">
            <v>1601310</v>
          </cell>
        </row>
        <row r="258">
          <cell r="D258">
            <v>1601311</v>
          </cell>
        </row>
        <row r="259">
          <cell r="D259">
            <v>1601312</v>
          </cell>
        </row>
        <row r="260">
          <cell r="D260">
            <v>1601313</v>
          </cell>
        </row>
        <row r="261">
          <cell r="D261">
            <v>1601320</v>
          </cell>
        </row>
        <row r="262">
          <cell r="D262">
            <v>1601321</v>
          </cell>
        </row>
        <row r="263">
          <cell r="D263">
            <v>1601322</v>
          </cell>
        </row>
        <row r="264">
          <cell r="D264">
            <v>1601330</v>
          </cell>
        </row>
        <row r="265">
          <cell r="D265">
            <v>1601331</v>
          </cell>
        </row>
        <row r="266">
          <cell r="D266">
            <v>1601332</v>
          </cell>
        </row>
        <row r="267">
          <cell r="D267">
            <v>1601400</v>
          </cell>
        </row>
        <row r="268">
          <cell r="D268">
            <v>1601401</v>
          </cell>
        </row>
        <row r="269">
          <cell r="D269">
            <v>1601402</v>
          </cell>
        </row>
        <row r="270">
          <cell r="D270">
            <v>1601403</v>
          </cell>
        </row>
        <row r="271">
          <cell r="D271">
            <v>1602002</v>
          </cell>
        </row>
        <row r="272">
          <cell r="D272">
            <v>1602000</v>
          </cell>
        </row>
        <row r="273">
          <cell r="D273">
            <v>1602001</v>
          </cell>
        </row>
        <row r="274">
          <cell r="D274">
            <v>1602002</v>
          </cell>
        </row>
        <row r="275">
          <cell r="D275">
            <v>1602003</v>
          </cell>
        </row>
        <row r="276">
          <cell r="D276">
            <v>1801010</v>
          </cell>
        </row>
        <row r="277">
          <cell r="D277">
            <v>1801020</v>
          </cell>
        </row>
        <row r="278">
          <cell r="D278">
            <v>1801000</v>
          </cell>
        </row>
        <row r="279">
          <cell r="D279">
            <v>1801010</v>
          </cell>
        </row>
        <row r="280">
          <cell r="D280">
            <v>1801020</v>
          </cell>
        </row>
        <row r="281">
          <cell r="D281">
            <v>1801030</v>
          </cell>
        </row>
        <row r="282">
          <cell r="D282">
            <v>1801040</v>
          </cell>
        </row>
        <row r="283">
          <cell r="D283">
            <v>1801050</v>
          </cell>
        </row>
        <row r="284">
          <cell r="D284">
            <v>1801110</v>
          </cell>
        </row>
        <row r="285">
          <cell r="D285">
            <v>1801120</v>
          </cell>
        </row>
        <row r="286">
          <cell r="D286">
            <v>1801130</v>
          </cell>
        </row>
        <row r="287">
          <cell r="D287">
            <v>1801140</v>
          </cell>
        </row>
        <row r="288">
          <cell r="D288">
            <v>1801150</v>
          </cell>
        </row>
        <row r="289">
          <cell r="D289">
            <v>2000001</v>
          </cell>
        </row>
        <row r="290">
          <cell r="D290">
            <v>2000002</v>
          </cell>
        </row>
        <row r="292">
          <cell r="D292">
            <v>2000001</v>
          </cell>
        </row>
        <row r="293">
          <cell r="D293">
            <v>2000002</v>
          </cell>
        </row>
        <row r="294">
          <cell r="D294">
            <v>2100003</v>
          </cell>
        </row>
        <row r="295">
          <cell r="D295">
            <v>2100001</v>
          </cell>
        </row>
        <row r="296">
          <cell r="D296">
            <v>2100002</v>
          </cell>
        </row>
        <row r="297">
          <cell r="D297">
            <v>2100003</v>
          </cell>
        </row>
        <row r="298">
          <cell r="D298">
            <v>2100004</v>
          </cell>
        </row>
        <row r="299">
          <cell r="D299">
            <v>2100005</v>
          </cell>
        </row>
        <row r="300">
          <cell r="D300">
            <v>2100006</v>
          </cell>
        </row>
        <row r="301">
          <cell r="D301">
            <v>2100007</v>
          </cell>
        </row>
        <row r="302">
          <cell r="D302">
            <v>2100008</v>
          </cell>
        </row>
        <row r="303">
          <cell r="D303">
            <v>2100009</v>
          </cell>
        </row>
        <row r="304">
          <cell r="D304">
            <v>2100010</v>
          </cell>
        </row>
        <row r="305">
          <cell r="D305">
            <v>2100011</v>
          </cell>
        </row>
        <row r="306">
          <cell r="D306">
            <v>2100012</v>
          </cell>
        </row>
        <row r="307">
          <cell r="D307">
            <v>2100013</v>
          </cell>
        </row>
        <row r="308">
          <cell r="D308">
            <v>2100014</v>
          </cell>
        </row>
        <row r="309">
          <cell r="D309">
            <v>2100015</v>
          </cell>
        </row>
        <row r="310">
          <cell r="D310">
            <v>2100016</v>
          </cell>
        </row>
        <row r="311">
          <cell r="D311">
            <v>2100017</v>
          </cell>
        </row>
        <row r="312">
          <cell r="D312">
            <v>2100018</v>
          </cell>
        </row>
        <row r="313">
          <cell r="D313">
            <v>2100019</v>
          </cell>
        </row>
        <row r="314">
          <cell r="D314">
            <v>2100020</v>
          </cell>
        </row>
        <row r="315">
          <cell r="D315">
            <v>2100021</v>
          </cell>
        </row>
        <row r="316">
          <cell r="D316">
            <v>2100022</v>
          </cell>
        </row>
        <row r="317">
          <cell r="D317">
            <v>2101002</v>
          </cell>
        </row>
        <row r="318">
          <cell r="D318">
            <v>2101003</v>
          </cell>
        </row>
        <row r="319">
          <cell r="D319">
            <v>2101001</v>
          </cell>
        </row>
        <row r="320">
          <cell r="D320">
            <v>2101002</v>
          </cell>
        </row>
        <row r="321">
          <cell r="D321">
            <v>2101003</v>
          </cell>
        </row>
        <row r="322">
          <cell r="D322">
            <v>2101004</v>
          </cell>
        </row>
        <row r="323">
          <cell r="D323">
            <v>2101005</v>
          </cell>
        </row>
        <row r="324">
          <cell r="D324">
            <v>2101006</v>
          </cell>
        </row>
        <row r="325">
          <cell r="D325">
            <v>2101007</v>
          </cell>
        </row>
        <row r="326">
          <cell r="D326">
            <v>2101008</v>
          </cell>
        </row>
        <row r="327">
          <cell r="D327">
            <v>2101009</v>
          </cell>
        </row>
        <row r="328">
          <cell r="D328">
            <v>2101010</v>
          </cell>
        </row>
        <row r="329">
          <cell r="D329">
            <v>2101011</v>
          </cell>
        </row>
        <row r="330">
          <cell r="D330">
            <v>2101012</v>
          </cell>
        </row>
        <row r="331">
          <cell r="D331">
            <v>2101013</v>
          </cell>
        </row>
        <row r="332">
          <cell r="D332">
            <v>2101014</v>
          </cell>
        </row>
        <row r="333">
          <cell r="D333">
            <v>2101015</v>
          </cell>
        </row>
        <row r="334">
          <cell r="D334">
            <v>2101016</v>
          </cell>
        </row>
        <row r="335">
          <cell r="D335">
            <v>2101017</v>
          </cell>
        </row>
        <row r="336">
          <cell r="D336">
            <v>2101018</v>
          </cell>
        </row>
        <row r="337">
          <cell r="D337">
            <v>2101019</v>
          </cell>
        </row>
        <row r="338">
          <cell r="D338">
            <v>2101020</v>
          </cell>
        </row>
        <row r="339">
          <cell r="D339">
            <v>2101021</v>
          </cell>
        </row>
        <row r="340">
          <cell r="D340">
            <v>2101022</v>
          </cell>
        </row>
        <row r="341">
          <cell r="D341">
            <v>2101023</v>
          </cell>
        </row>
        <row r="342">
          <cell r="D342">
            <v>2101024</v>
          </cell>
        </row>
        <row r="343">
          <cell r="D343">
            <v>2101025</v>
          </cell>
        </row>
        <row r="344">
          <cell r="D344">
            <v>2101026</v>
          </cell>
        </row>
        <row r="345">
          <cell r="D345">
            <v>2101027</v>
          </cell>
        </row>
        <row r="346">
          <cell r="D346">
            <v>2101028</v>
          </cell>
        </row>
        <row r="347">
          <cell r="D347">
            <v>2101029</v>
          </cell>
        </row>
        <row r="348">
          <cell r="D348">
            <v>2101030</v>
          </cell>
        </row>
        <row r="349">
          <cell r="D349">
            <v>2101031</v>
          </cell>
        </row>
        <row r="350">
          <cell r="D350">
            <v>2101032</v>
          </cell>
        </row>
        <row r="351">
          <cell r="D351">
            <v>2101033</v>
          </cell>
        </row>
        <row r="352">
          <cell r="D352">
            <v>2101034</v>
          </cell>
        </row>
        <row r="353">
          <cell r="D353">
            <v>2101035</v>
          </cell>
        </row>
        <row r="354">
          <cell r="D354">
            <v>2101036</v>
          </cell>
        </row>
        <row r="355">
          <cell r="D355">
            <v>2101037</v>
          </cell>
        </row>
        <row r="356">
          <cell r="D356">
            <v>2101038</v>
          </cell>
        </row>
        <row r="357">
          <cell r="D357">
            <v>2101039</v>
          </cell>
        </row>
        <row r="358">
          <cell r="D358">
            <v>2101040</v>
          </cell>
        </row>
        <row r="359">
          <cell r="D359">
            <v>2101099</v>
          </cell>
        </row>
        <row r="360">
          <cell r="D360">
            <v>2203000</v>
          </cell>
        </row>
        <row r="361">
          <cell r="D361">
            <v>2201000</v>
          </cell>
        </row>
        <row r="362">
          <cell r="D362">
            <v>2202000</v>
          </cell>
        </row>
        <row r="363">
          <cell r="D363">
            <v>2203000</v>
          </cell>
        </row>
        <row r="364">
          <cell r="D364">
            <v>2204000</v>
          </cell>
        </row>
        <row r="365">
          <cell r="D365">
            <v>2205000</v>
          </cell>
        </row>
        <row r="366">
          <cell r="D366">
            <v>2206000</v>
          </cell>
        </row>
        <row r="367">
          <cell r="D367">
            <v>2299000</v>
          </cell>
        </row>
        <row r="368">
          <cell r="D368">
            <v>2303000</v>
          </cell>
        </row>
        <row r="369">
          <cell r="D369">
            <v>2301000</v>
          </cell>
        </row>
        <row r="370">
          <cell r="D370">
            <v>2302000</v>
          </cell>
        </row>
        <row r="371">
          <cell r="D371">
            <v>2303000</v>
          </cell>
        </row>
        <row r="372">
          <cell r="D372">
            <v>2401003</v>
          </cell>
        </row>
        <row r="373">
          <cell r="D373">
            <v>2401001</v>
          </cell>
        </row>
        <row r="374">
          <cell r="D374">
            <v>2401002</v>
          </cell>
        </row>
        <row r="375">
          <cell r="D375">
            <v>2401003</v>
          </cell>
        </row>
        <row r="376">
          <cell r="D376">
            <v>2401004</v>
          </cell>
        </row>
        <row r="377">
          <cell r="D377">
            <v>2401005</v>
          </cell>
        </row>
        <row r="378">
          <cell r="D378">
            <v>2401006</v>
          </cell>
        </row>
        <row r="379">
          <cell r="D379">
            <v>2402001</v>
          </cell>
        </row>
        <row r="380">
          <cell r="D380">
            <v>2402002</v>
          </cell>
        </row>
        <row r="381">
          <cell r="D381">
            <v>2402003</v>
          </cell>
        </row>
        <row r="382">
          <cell r="D382">
            <v>2701000</v>
          </cell>
        </row>
        <row r="383">
          <cell r="D383">
            <v>2801000</v>
          </cell>
        </row>
        <row r="384">
          <cell r="D384">
            <v>2802000</v>
          </cell>
        </row>
        <row r="385">
          <cell r="D385">
            <v>2701000</v>
          </cell>
        </row>
        <row r="386">
          <cell r="D386">
            <v>2801000</v>
          </cell>
        </row>
        <row r="387">
          <cell r="D387">
            <v>2802000</v>
          </cell>
        </row>
        <row r="388">
          <cell r="D388">
            <v>2999000</v>
          </cell>
        </row>
        <row r="389">
          <cell r="D389">
            <v>2802000</v>
          </cell>
        </row>
        <row r="390">
          <cell r="D390">
            <v>2803000</v>
          </cell>
        </row>
        <row r="391">
          <cell r="D391">
            <v>2801000</v>
          </cell>
        </row>
        <row r="392">
          <cell r="D392">
            <v>2802000</v>
          </cell>
        </row>
        <row r="393">
          <cell r="D393">
            <v>2803000</v>
          </cell>
        </row>
        <row r="394">
          <cell r="D394">
            <v>2902000</v>
          </cell>
        </row>
        <row r="395">
          <cell r="D395">
            <v>2911000</v>
          </cell>
        </row>
        <row r="396">
          <cell r="D396">
            <v>2901000</v>
          </cell>
        </row>
        <row r="397">
          <cell r="D397">
            <v>2902000</v>
          </cell>
        </row>
        <row r="398">
          <cell r="D398">
            <v>2911000</v>
          </cell>
        </row>
        <row r="399">
          <cell r="D399">
            <v>2912000</v>
          </cell>
        </row>
        <row r="400">
          <cell r="D400">
            <v>4101110</v>
          </cell>
        </row>
        <row r="401">
          <cell r="D401">
            <v>4101111</v>
          </cell>
        </row>
        <row r="402">
          <cell r="D402">
            <v>4101000</v>
          </cell>
        </row>
        <row r="403">
          <cell r="D403">
            <v>4101110</v>
          </cell>
        </row>
        <row r="404">
          <cell r="D404">
            <v>4101111</v>
          </cell>
        </row>
        <row r="405">
          <cell r="D405">
            <v>4101112</v>
          </cell>
        </row>
        <row r="406">
          <cell r="D406">
            <v>4101113</v>
          </cell>
        </row>
        <row r="407">
          <cell r="D407">
            <v>4101114</v>
          </cell>
        </row>
        <row r="408">
          <cell r="D408">
            <v>4101115</v>
          </cell>
        </row>
        <row r="409">
          <cell r="D409">
            <v>4101116</v>
          </cell>
        </row>
        <row r="410">
          <cell r="D410">
            <v>4101117</v>
          </cell>
        </row>
        <row r="411">
          <cell r="D411">
            <v>4101120</v>
          </cell>
        </row>
        <row r="412">
          <cell r="D412">
            <v>4101121</v>
          </cell>
        </row>
        <row r="413">
          <cell r="D413">
            <v>4101122</v>
          </cell>
        </row>
        <row r="414">
          <cell r="D414">
            <v>4101123</v>
          </cell>
        </row>
        <row r="415">
          <cell r="D415">
            <v>4101124</v>
          </cell>
        </row>
        <row r="416">
          <cell r="D416">
            <v>4101130</v>
          </cell>
        </row>
        <row r="417">
          <cell r="D417">
            <v>4101131</v>
          </cell>
        </row>
        <row r="418">
          <cell r="D418">
            <v>4101132</v>
          </cell>
        </row>
        <row r="419">
          <cell r="D419">
            <v>4101133</v>
          </cell>
        </row>
        <row r="420">
          <cell r="D420">
            <v>4102000</v>
          </cell>
        </row>
        <row r="421">
          <cell r="D421">
            <v>4102110</v>
          </cell>
        </row>
        <row r="422">
          <cell r="D422">
            <v>4102111</v>
          </cell>
        </row>
        <row r="423">
          <cell r="D423">
            <v>4102112</v>
          </cell>
        </row>
        <row r="424">
          <cell r="D424">
            <v>4102120</v>
          </cell>
        </row>
        <row r="425">
          <cell r="D425">
            <v>4102121</v>
          </cell>
        </row>
        <row r="426">
          <cell r="D426">
            <v>4102122</v>
          </cell>
        </row>
        <row r="427">
          <cell r="D427">
            <v>4102130</v>
          </cell>
        </row>
        <row r="428">
          <cell r="D428">
            <v>4102131</v>
          </cell>
        </row>
        <row r="429">
          <cell r="D429">
            <v>4102132</v>
          </cell>
        </row>
        <row r="430">
          <cell r="D430">
            <v>4103000</v>
          </cell>
        </row>
        <row r="431">
          <cell r="D431">
            <v>4103110</v>
          </cell>
        </row>
        <row r="432">
          <cell r="D432">
            <v>4103120</v>
          </cell>
        </row>
        <row r="433">
          <cell r="D433">
            <v>4103130</v>
          </cell>
        </row>
        <row r="434">
          <cell r="D434">
            <v>4104000</v>
          </cell>
        </row>
        <row r="435">
          <cell r="D435">
            <v>4104110</v>
          </cell>
        </row>
        <row r="436">
          <cell r="D436">
            <v>4104120</v>
          </cell>
        </row>
        <row r="437">
          <cell r="D437">
            <v>4104130</v>
          </cell>
        </row>
        <row r="438">
          <cell r="D438">
            <v>5101100</v>
          </cell>
        </row>
        <row r="439">
          <cell r="D439">
            <v>5101101</v>
          </cell>
        </row>
        <row r="440">
          <cell r="D440">
            <v>5101000</v>
          </cell>
        </row>
        <row r="441">
          <cell r="D441">
            <v>5101100</v>
          </cell>
        </row>
        <row r="442">
          <cell r="D442">
            <v>5101101</v>
          </cell>
        </row>
        <row r="443">
          <cell r="D443">
            <v>5101102</v>
          </cell>
        </row>
        <row r="444">
          <cell r="D444">
            <v>5101103</v>
          </cell>
        </row>
        <row r="445">
          <cell r="D445">
            <v>5101200</v>
          </cell>
        </row>
        <row r="446">
          <cell r="D446">
            <v>5101201</v>
          </cell>
        </row>
        <row r="447">
          <cell r="D447">
            <v>5101202</v>
          </cell>
        </row>
        <row r="448">
          <cell r="D448">
            <v>5101203</v>
          </cell>
        </row>
        <row r="449">
          <cell r="D449">
            <v>5101300</v>
          </cell>
        </row>
        <row r="450">
          <cell r="D450">
            <v>5101301</v>
          </cell>
        </row>
        <row r="451">
          <cell r="D451">
            <v>5101302</v>
          </cell>
        </row>
        <row r="452">
          <cell r="D452">
            <v>5101303</v>
          </cell>
        </row>
        <row r="453">
          <cell r="D453">
            <v>5101400</v>
          </cell>
        </row>
        <row r="454">
          <cell r="D454">
            <v>5101401</v>
          </cell>
        </row>
        <row r="455">
          <cell r="D455">
            <v>5101402</v>
          </cell>
        </row>
        <row r="456">
          <cell r="D456">
            <v>5101403</v>
          </cell>
        </row>
        <row r="457">
          <cell r="D457">
            <v>5109000</v>
          </cell>
        </row>
        <row r="458">
          <cell r="D458">
            <v>5109010</v>
          </cell>
        </row>
        <row r="459">
          <cell r="D459">
            <v>5109020</v>
          </cell>
        </row>
        <row r="460">
          <cell r="D460">
            <v>5109030</v>
          </cell>
        </row>
        <row r="461">
          <cell r="D461">
            <v>5109040</v>
          </cell>
        </row>
        <row r="462">
          <cell r="D462">
            <v>5109050</v>
          </cell>
        </row>
        <row r="463">
          <cell r="D463">
            <v>5109060</v>
          </cell>
        </row>
        <row r="464">
          <cell r="D464">
            <v>5109070</v>
          </cell>
        </row>
        <row r="465">
          <cell r="D465">
            <v>5109080</v>
          </cell>
        </row>
        <row r="466">
          <cell r="D466">
            <v>5109090</v>
          </cell>
        </row>
        <row r="467">
          <cell r="D467">
            <v>5109100</v>
          </cell>
        </row>
        <row r="468">
          <cell r="D468">
            <v>5109101</v>
          </cell>
        </row>
        <row r="469">
          <cell r="D469">
            <v>5109102</v>
          </cell>
        </row>
        <row r="470">
          <cell r="D470">
            <v>6101020</v>
          </cell>
        </row>
        <row r="471">
          <cell r="D471">
            <v>6101030</v>
          </cell>
        </row>
        <row r="472">
          <cell r="D472">
            <v>6101010</v>
          </cell>
        </row>
        <row r="473">
          <cell r="D473">
            <v>6101020</v>
          </cell>
        </row>
        <row r="474">
          <cell r="D474">
            <v>6101030</v>
          </cell>
        </row>
        <row r="475">
          <cell r="D475">
            <v>6101040</v>
          </cell>
        </row>
        <row r="476">
          <cell r="D476">
            <v>6101050</v>
          </cell>
        </row>
        <row r="477">
          <cell r="D477">
            <v>6101060</v>
          </cell>
        </row>
        <row r="478">
          <cell r="D478">
            <v>6101070</v>
          </cell>
        </row>
        <row r="479">
          <cell r="D479">
            <v>6201010</v>
          </cell>
        </row>
        <row r="480">
          <cell r="D480">
            <v>6201020</v>
          </cell>
        </row>
        <row r="481">
          <cell r="D481">
            <v>6201030</v>
          </cell>
        </row>
        <row r="482">
          <cell r="D482">
            <v>6301010</v>
          </cell>
        </row>
        <row r="483">
          <cell r="D483">
            <v>6301020</v>
          </cell>
        </row>
        <row r="484">
          <cell r="D484">
            <v>6301030</v>
          </cell>
        </row>
        <row r="485">
          <cell r="D485">
            <v>6401010</v>
          </cell>
        </row>
        <row r="486">
          <cell r="D486">
            <v>6401020</v>
          </cell>
        </row>
        <row r="487">
          <cell r="D487">
            <v>6501010</v>
          </cell>
        </row>
        <row r="488">
          <cell r="D488">
            <v>6501020</v>
          </cell>
        </row>
        <row r="489">
          <cell r="D489">
            <v>6601010</v>
          </cell>
        </row>
        <row r="490">
          <cell r="D490">
            <v>6601020</v>
          </cell>
        </row>
        <row r="491">
          <cell r="D491">
            <v>6601030</v>
          </cell>
        </row>
        <row r="492">
          <cell r="D492">
            <v>6601040</v>
          </cell>
        </row>
        <row r="493">
          <cell r="D493">
            <v>6601050</v>
          </cell>
        </row>
        <row r="494">
          <cell r="D494">
            <v>6701010</v>
          </cell>
        </row>
        <row r="495">
          <cell r="D495">
            <v>6701020</v>
          </cell>
        </row>
        <row r="496">
          <cell r="D496">
            <v>6801010</v>
          </cell>
        </row>
        <row r="497">
          <cell r="D497">
            <v>6801020</v>
          </cell>
        </row>
        <row r="498">
          <cell r="D498">
            <v>6801030</v>
          </cell>
        </row>
        <row r="499">
          <cell r="D499">
            <v>6901010</v>
          </cell>
        </row>
        <row r="500">
          <cell r="D500">
            <v>6901020</v>
          </cell>
        </row>
        <row r="501">
          <cell r="D501">
            <v>6901030</v>
          </cell>
        </row>
        <row r="502">
          <cell r="D502">
            <v>6901040</v>
          </cell>
        </row>
        <row r="503">
          <cell r="D503">
            <v>7001001</v>
          </cell>
        </row>
        <row r="504">
          <cell r="D504">
            <v>7001002</v>
          </cell>
        </row>
        <row r="505">
          <cell r="D505">
            <v>7001000</v>
          </cell>
        </row>
        <row r="506">
          <cell r="D506">
            <v>7001001</v>
          </cell>
        </row>
        <row r="507">
          <cell r="D507">
            <v>7001002</v>
          </cell>
        </row>
        <row r="508">
          <cell r="D508">
            <v>7001003</v>
          </cell>
        </row>
        <row r="509">
          <cell r="D509">
            <v>7001004</v>
          </cell>
        </row>
        <row r="510">
          <cell r="D510">
            <v>7001005</v>
          </cell>
        </row>
        <row r="511">
          <cell r="D511">
            <v>7098000</v>
          </cell>
        </row>
        <row r="512">
          <cell r="D512">
            <v>7099000</v>
          </cell>
        </row>
        <row r="514">
          <cell r="D514">
            <v>8000001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Beg-Bal"/>
      <sheetName val="Jrnl_Cash"/>
      <sheetName val="PCBook"/>
      <sheetName val="Jrnl_Bank"/>
      <sheetName val="TB"/>
      <sheetName val="IS"/>
      <sheetName val="BS"/>
      <sheetName val="Jrnl_Umum"/>
      <sheetName val="Detail-GL"/>
      <sheetName val="1771-8A-2"/>
      <sheetName val="DEPRESIASI"/>
    </sheetNames>
    <sheetDataSet>
      <sheetData sheetId="0">
        <row r="8">
          <cell r="D8">
            <v>1101100</v>
          </cell>
        </row>
        <row r="9">
          <cell r="D9">
            <v>1101200</v>
          </cell>
        </row>
        <row r="10">
          <cell r="D10">
            <v>1101210</v>
          </cell>
        </row>
        <row r="11">
          <cell r="D11">
            <v>1101220</v>
          </cell>
        </row>
        <row r="12">
          <cell r="D12">
            <v>1101221</v>
          </cell>
        </row>
        <row r="13">
          <cell r="D13">
            <v>1101222</v>
          </cell>
        </row>
        <row r="14">
          <cell r="D14">
            <v>1101223</v>
          </cell>
        </row>
        <row r="15">
          <cell r="D15">
            <v>1101224</v>
          </cell>
        </row>
        <row r="16">
          <cell r="D16">
            <v>1101225</v>
          </cell>
        </row>
        <row r="17">
          <cell r="D17">
            <v>1101226</v>
          </cell>
        </row>
        <row r="18">
          <cell r="D18">
            <v>1101230</v>
          </cell>
        </row>
        <row r="19">
          <cell r="D19">
            <v>1101300</v>
          </cell>
        </row>
        <row r="20">
          <cell r="D20">
            <v>1101301</v>
          </cell>
        </row>
        <row r="21">
          <cell r="D21">
            <v>1101302</v>
          </cell>
        </row>
        <row r="22">
          <cell r="D22">
            <v>1102020</v>
          </cell>
        </row>
        <row r="23">
          <cell r="D23">
            <v>1102010</v>
          </cell>
        </row>
        <row r="24">
          <cell r="D24">
            <v>1102020</v>
          </cell>
        </row>
        <row r="25">
          <cell r="D25">
            <v>1102030</v>
          </cell>
        </row>
        <row r="26">
          <cell r="D26">
            <v>1102040</v>
          </cell>
        </row>
        <row r="27">
          <cell r="D27">
            <v>1102050</v>
          </cell>
        </row>
        <row r="28">
          <cell r="D28">
            <v>1102060</v>
          </cell>
        </row>
        <row r="29">
          <cell r="D29">
            <v>1102070</v>
          </cell>
        </row>
        <row r="30">
          <cell r="D30">
            <v>1102080</v>
          </cell>
        </row>
        <row r="31">
          <cell r="D31">
            <v>1102110</v>
          </cell>
        </row>
        <row r="32">
          <cell r="D32">
            <v>1102201</v>
          </cell>
        </row>
        <row r="33">
          <cell r="D33">
            <v>1103001</v>
          </cell>
        </row>
        <row r="35">
          <cell r="D35">
            <v>1103000</v>
          </cell>
        </row>
        <row r="36">
          <cell r="D36">
            <v>1103001</v>
          </cell>
        </row>
        <row r="37">
          <cell r="D37">
            <v>1201111</v>
          </cell>
        </row>
        <row r="38">
          <cell r="D38">
            <v>1201112</v>
          </cell>
        </row>
        <row r="39">
          <cell r="D39">
            <v>1201110</v>
          </cell>
        </row>
        <row r="40">
          <cell r="D40">
            <v>1201111</v>
          </cell>
        </row>
        <row r="41">
          <cell r="D41">
            <v>1201112</v>
          </cell>
        </row>
        <row r="42">
          <cell r="D42">
            <v>1201113</v>
          </cell>
        </row>
        <row r="43">
          <cell r="D43">
            <v>1201114</v>
          </cell>
        </row>
        <row r="44">
          <cell r="D44">
            <v>1201200</v>
          </cell>
        </row>
        <row r="45">
          <cell r="D45">
            <v>1201210</v>
          </cell>
        </row>
        <row r="46">
          <cell r="D46">
            <v>1201211</v>
          </cell>
        </row>
        <row r="47">
          <cell r="D47">
            <v>1201212</v>
          </cell>
        </row>
        <row r="48">
          <cell r="D48">
            <v>1201213</v>
          </cell>
        </row>
        <row r="49">
          <cell r="D49">
            <v>1201214</v>
          </cell>
        </row>
        <row r="50">
          <cell r="D50">
            <v>1201215</v>
          </cell>
        </row>
        <row r="51">
          <cell r="D51">
            <v>1201216</v>
          </cell>
        </row>
        <row r="52">
          <cell r="D52">
            <v>1201217</v>
          </cell>
        </row>
        <row r="53">
          <cell r="D53">
            <v>1201218</v>
          </cell>
        </row>
        <row r="54">
          <cell r="D54">
            <v>1201219</v>
          </cell>
        </row>
        <row r="55">
          <cell r="D55">
            <v>1201220</v>
          </cell>
        </row>
        <row r="56">
          <cell r="D56">
            <v>1201221</v>
          </cell>
        </row>
        <row r="57">
          <cell r="D57">
            <v>1201222</v>
          </cell>
        </row>
        <row r="58">
          <cell r="D58">
            <v>1201223</v>
          </cell>
        </row>
        <row r="59">
          <cell r="D59">
            <v>1201224</v>
          </cell>
        </row>
        <row r="60">
          <cell r="D60">
            <v>1201225</v>
          </cell>
        </row>
        <row r="61">
          <cell r="D61">
            <v>1201226</v>
          </cell>
        </row>
        <row r="62">
          <cell r="D62">
            <v>1201227</v>
          </cell>
        </row>
        <row r="63">
          <cell r="D63">
            <v>1201228</v>
          </cell>
        </row>
        <row r="64">
          <cell r="D64">
            <v>1201229</v>
          </cell>
        </row>
        <row r="65">
          <cell r="D65">
            <v>1201230</v>
          </cell>
        </row>
        <row r="66">
          <cell r="D66">
            <v>1201231</v>
          </cell>
        </row>
        <row r="67">
          <cell r="D67">
            <v>1201232</v>
          </cell>
        </row>
        <row r="68">
          <cell r="D68">
            <v>1201233</v>
          </cell>
        </row>
        <row r="69">
          <cell r="D69">
            <v>1201234</v>
          </cell>
        </row>
        <row r="70">
          <cell r="D70">
            <v>1201235</v>
          </cell>
        </row>
        <row r="71">
          <cell r="D71">
            <v>1201236</v>
          </cell>
        </row>
        <row r="72">
          <cell r="D72">
            <v>1201237</v>
          </cell>
        </row>
        <row r="73">
          <cell r="D73">
            <v>1201238</v>
          </cell>
        </row>
        <row r="74">
          <cell r="D74">
            <v>1201239</v>
          </cell>
        </row>
        <row r="75">
          <cell r="D75">
            <v>1201240</v>
          </cell>
        </row>
        <row r="76">
          <cell r="D76">
            <v>1201241</v>
          </cell>
        </row>
        <row r="77">
          <cell r="D77">
            <v>1201242</v>
          </cell>
        </row>
        <row r="78">
          <cell r="D78">
            <v>1201243</v>
          </cell>
        </row>
        <row r="79">
          <cell r="D79">
            <v>1201244</v>
          </cell>
        </row>
        <row r="80">
          <cell r="D80">
            <v>1201245</v>
          </cell>
        </row>
        <row r="81">
          <cell r="D81">
            <v>1201246</v>
          </cell>
        </row>
        <row r="82">
          <cell r="D82">
            <v>1201247</v>
          </cell>
        </row>
        <row r="83">
          <cell r="D83">
            <v>1201248</v>
          </cell>
        </row>
        <row r="84">
          <cell r="D84">
            <v>1201249</v>
          </cell>
        </row>
        <row r="85">
          <cell r="D85">
            <v>1201250</v>
          </cell>
        </row>
        <row r="86">
          <cell r="D86">
            <v>1201251</v>
          </cell>
        </row>
        <row r="87">
          <cell r="D87">
            <v>1201252</v>
          </cell>
        </row>
        <row r="88">
          <cell r="D88">
            <v>1202001</v>
          </cell>
        </row>
        <row r="89">
          <cell r="D89">
            <v>1202002</v>
          </cell>
        </row>
        <row r="90">
          <cell r="D90">
            <v>1202003</v>
          </cell>
        </row>
        <row r="91">
          <cell r="D91">
            <v>1202004</v>
          </cell>
        </row>
        <row r="92">
          <cell r="D92">
            <v>1202005</v>
          </cell>
        </row>
        <row r="93">
          <cell r="D93">
            <v>1202006</v>
          </cell>
        </row>
        <row r="94">
          <cell r="D94">
            <v>1202007</v>
          </cell>
        </row>
        <row r="95">
          <cell r="D95">
            <v>1202008</v>
          </cell>
        </row>
        <row r="96">
          <cell r="D96">
            <v>1202009</v>
          </cell>
        </row>
        <row r="97">
          <cell r="D97">
            <v>1202010</v>
          </cell>
        </row>
        <row r="98">
          <cell r="D98">
            <v>1202011</v>
          </cell>
        </row>
        <row r="99">
          <cell r="D99">
            <v>1202012</v>
          </cell>
        </row>
        <row r="100">
          <cell r="D100">
            <v>1202013</v>
          </cell>
        </row>
        <row r="101">
          <cell r="D101">
            <v>1202014</v>
          </cell>
        </row>
        <row r="102">
          <cell r="D102">
            <v>1202015</v>
          </cell>
        </row>
        <row r="105">
          <cell r="D105">
            <v>1290000</v>
          </cell>
        </row>
        <row r="106">
          <cell r="D106">
            <v>1301002</v>
          </cell>
        </row>
        <row r="107">
          <cell r="D107">
            <v>1301003</v>
          </cell>
        </row>
        <row r="108">
          <cell r="D108">
            <v>1301001</v>
          </cell>
        </row>
        <row r="109">
          <cell r="D109">
            <v>1301002</v>
          </cell>
        </row>
        <row r="110">
          <cell r="D110">
            <v>1301003</v>
          </cell>
        </row>
        <row r="111">
          <cell r="D111">
            <v>1302001</v>
          </cell>
        </row>
        <row r="112">
          <cell r="D112">
            <v>1302002</v>
          </cell>
        </row>
        <row r="113">
          <cell r="D113">
            <v>1302003</v>
          </cell>
        </row>
        <row r="114">
          <cell r="D114">
            <v>1302004</v>
          </cell>
        </row>
        <row r="115">
          <cell r="D115">
            <v>1302005</v>
          </cell>
        </row>
        <row r="116">
          <cell r="D116">
            <v>1302006</v>
          </cell>
        </row>
        <row r="117">
          <cell r="D117">
            <v>1302007</v>
          </cell>
        </row>
        <row r="118">
          <cell r="D118">
            <v>1302008</v>
          </cell>
        </row>
        <row r="119">
          <cell r="D119">
            <v>1302009</v>
          </cell>
        </row>
        <row r="120">
          <cell r="D120">
            <v>1302010</v>
          </cell>
        </row>
        <row r="121">
          <cell r="D121">
            <v>1302011</v>
          </cell>
        </row>
        <row r="122">
          <cell r="D122">
            <v>1302012</v>
          </cell>
        </row>
        <row r="123">
          <cell r="D123">
            <v>1302013</v>
          </cell>
        </row>
        <row r="124">
          <cell r="D124">
            <v>1302014</v>
          </cell>
        </row>
        <row r="125">
          <cell r="D125">
            <v>1302015</v>
          </cell>
        </row>
        <row r="126">
          <cell r="D126">
            <v>1302016</v>
          </cell>
        </row>
        <row r="127">
          <cell r="D127">
            <v>1302017</v>
          </cell>
        </row>
        <row r="128">
          <cell r="D128">
            <v>1302018</v>
          </cell>
        </row>
        <row r="129">
          <cell r="D129">
            <v>1302019</v>
          </cell>
        </row>
        <row r="130">
          <cell r="D130">
            <v>1302020</v>
          </cell>
        </row>
        <row r="131">
          <cell r="D131">
            <v>1302021</v>
          </cell>
        </row>
        <row r="132">
          <cell r="D132">
            <v>1302022</v>
          </cell>
        </row>
        <row r="133">
          <cell r="D133">
            <v>1302023</v>
          </cell>
        </row>
        <row r="134">
          <cell r="D134">
            <v>1302024</v>
          </cell>
        </row>
        <row r="135">
          <cell r="D135">
            <v>1302025</v>
          </cell>
        </row>
        <row r="136">
          <cell r="D136">
            <v>1302026</v>
          </cell>
        </row>
        <row r="137">
          <cell r="D137">
            <v>1302027</v>
          </cell>
        </row>
        <row r="138">
          <cell r="D138">
            <v>1302028</v>
          </cell>
        </row>
        <row r="139">
          <cell r="D139">
            <v>1302029</v>
          </cell>
        </row>
        <row r="140">
          <cell r="D140">
            <v>1302030</v>
          </cell>
        </row>
        <row r="141">
          <cell r="D141">
            <v>1302031</v>
          </cell>
        </row>
        <row r="142">
          <cell r="D142">
            <v>1302032</v>
          </cell>
        </row>
        <row r="143">
          <cell r="D143">
            <v>1302033</v>
          </cell>
        </row>
        <row r="144">
          <cell r="D144">
            <v>1302034</v>
          </cell>
        </row>
        <row r="145">
          <cell r="D145">
            <v>1302035</v>
          </cell>
        </row>
        <row r="146">
          <cell r="D146">
            <v>1302036</v>
          </cell>
        </row>
        <row r="147">
          <cell r="D147">
            <v>1302037</v>
          </cell>
        </row>
        <row r="148">
          <cell r="D148">
            <v>1302038</v>
          </cell>
        </row>
        <row r="149">
          <cell r="D149">
            <v>1302039</v>
          </cell>
        </row>
        <row r="150">
          <cell r="D150">
            <v>1302040</v>
          </cell>
        </row>
        <row r="151">
          <cell r="D151">
            <v>1302041</v>
          </cell>
        </row>
        <row r="152">
          <cell r="D152">
            <v>1302042</v>
          </cell>
        </row>
        <row r="153">
          <cell r="D153">
            <v>1302043</v>
          </cell>
        </row>
        <row r="154">
          <cell r="D154">
            <v>1302044</v>
          </cell>
        </row>
        <row r="155">
          <cell r="D155">
            <v>1302045</v>
          </cell>
        </row>
        <row r="156">
          <cell r="D156">
            <v>1302046</v>
          </cell>
        </row>
        <row r="157">
          <cell r="D157">
            <v>1302047</v>
          </cell>
        </row>
        <row r="158">
          <cell r="D158">
            <v>1302048</v>
          </cell>
        </row>
        <row r="159">
          <cell r="D159">
            <v>1302049</v>
          </cell>
        </row>
        <row r="160">
          <cell r="D160">
            <v>1302050</v>
          </cell>
        </row>
        <row r="161">
          <cell r="D161">
            <v>1302051</v>
          </cell>
        </row>
        <row r="162">
          <cell r="D162">
            <v>1302052</v>
          </cell>
        </row>
        <row r="163">
          <cell r="D163">
            <v>1302053</v>
          </cell>
        </row>
        <row r="164">
          <cell r="D164">
            <v>1302054</v>
          </cell>
        </row>
        <row r="165">
          <cell r="D165">
            <v>1302055</v>
          </cell>
        </row>
        <row r="166">
          <cell r="D166">
            <v>1302056</v>
          </cell>
        </row>
        <row r="167">
          <cell r="D167">
            <v>1302057</v>
          </cell>
        </row>
        <row r="168">
          <cell r="D168">
            <v>1302058</v>
          </cell>
        </row>
        <row r="169">
          <cell r="D169">
            <v>1302059</v>
          </cell>
        </row>
        <row r="170">
          <cell r="D170">
            <v>1302060</v>
          </cell>
        </row>
        <row r="171">
          <cell r="D171">
            <v>1302061</v>
          </cell>
        </row>
        <row r="172">
          <cell r="D172">
            <v>1302062</v>
          </cell>
        </row>
        <row r="173">
          <cell r="D173">
            <v>1302063</v>
          </cell>
        </row>
        <row r="174">
          <cell r="D174">
            <v>1302064</v>
          </cell>
        </row>
        <row r="175">
          <cell r="D175">
            <v>1302065</v>
          </cell>
        </row>
        <row r="176">
          <cell r="D176">
            <v>1302066</v>
          </cell>
        </row>
        <row r="177">
          <cell r="D177">
            <v>1302067</v>
          </cell>
        </row>
        <row r="178">
          <cell r="D178">
            <v>1302068</v>
          </cell>
        </row>
        <row r="179">
          <cell r="D179">
            <v>1302069</v>
          </cell>
        </row>
        <row r="180">
          <cell r="D180">
            <v>1302070</v>
          </cell>
        </row>
        <row r="181">
          <cell r="D181">
            <v>1302071</v>
          </cell>
        </row>
        <row r="182">
          <cell r="D182">
            <v>1302072</v>
          </cell>
        </row>
        <row r="183">
          <cell r="D183">
            <v>1302073</v>
          </cell>
        </row>
        <row r="184">
          <cell r="D184">
            <v>1302074</v>
          </cell>
        </row>
        <row r="185">
          <cell r="D185">
            <v>1302075</v>
          </cell>
        </row>
        <row r="186">
          <cell r="D186">
            <v>1302076</v>
          </cell>
        </row>
        <row r="187">
          <cell r="D187">
            <v>1302077</v>
          </cell>
        </row>
        <row r="188">
          <cell r="D188">
            <v>1302078</v>
          </cell>
        </row>
        <row r="189">
          <cell r="D189">
            <v>1302079</v>
          </cell>
        </row>
        <row r="190">
          <cell r="D190">
            <v>1302080</v>
          </cell>
        </row>
        <row r="191">
          <cell r="D191">
            <v>1302081</v>
          </cell>
        </row>
        <row r="192">
          <cell r="D192">
            <v>1302082</v>
          </cell>
        </row>
        <row r="193">
          <cell r="D193">
            <v>1302083</v>
          </cell>
        </row>
        <row r="194">
          <cell r="D194">
            <v>1302084</v>
          </cell>
        </row>
        <row r="195">
          <cell r="D195">
            <v>1302085</v>
          </cell>
        </row>
        <row r="196">
          <cell r="D196">
            <v>1302086</v>
          </cell>
        </row>
        <row r="197">
          <cell r="D197">
            <v>1302087</v>
          </cell>
        </row>
        <row r="198">
          <cell r="D198">
            <v>1302088</v>
          </cell>
        </row>
        <row r="199">
          <cell r="D199">
            <v>1302089</v>
          </cell>
        </row>
        <row r="200">
          <cell r="D200">
            <v>1302090</v>
          </cell>
        </row>
        <row r="201">
          <cell r="D201">
            <v>1302091</v>
          </cell>
        </row>
        <row r="202">
          <cell r="D202">
            <v>1302092</v>
          </cell>
        </row>
        <row r="203">
          <cell r="D203">
            <v>1302093</v>
          </cell>
        </row>
        <row r="204">
          <cell r="D204">
            <v>1302094</v>
          </cell>
        </row>
        <row r="205">
          <cell r="D205">
            <v>1302095</v>
          </cell>
        </row>
        <row r="206">
          <cell r="D206">
            <v>1302096</v>
          </cell>
        </row>
        <row r="207">
          <cell r="D207">
            <v>1302097</v>
          </cell>
        </row>
        <row r="208">
          <cell r="D208">
            <v>1302098</v>
          </cell>
        </row>
        <row r="209">
          <cell r="D209">
            <v>1302099</v>
          </cell>
        </row>
        <row r="210">
          <cell r="D210">
            <v>1302100</v>
          </cell>
        </row>
        <row r="211">
          <cell r="D211">
            <v>1302101</v>
          </cell>
        </row>
        <row r="214">
          <cell r="D214">
            <v>1300099</v>
          </cell>
        </row>
        <row r="216">
          <cell r="D216">
            <v>1401000</v>
          </cell>
        </row>
        <row r="217">
          <cell r="D217">
            <v>1300099</v>
          </cell>
        </row>
        <row r="219">
          <cell r="D219">
            <v>1401000</v>
          </cell>
        </row>
        <row r="220">
          <cell r="D220">
            <v>1402000</v>
          </cell>
        </row>
        <row r="222">
          <cell r="D222">
            <v>1501000</v>
          </cell>
        </row>
        <row r="223">
          <cell r="D223">
            <v>1502000</v>
          </cell>
        </row>
        <row r="224">
          <cell r="D224">
            <v>1601110</v>
          </cell>
        </row>
        <row r="225">
          <cell r="D225">
            <v>1601000</v>
          </cell>
        </row>
        <row r="226">
          <cell r="D226">
            <v>1601100</v>
          </cell>
        </row>
        <row r="227">
          <cell r="D227">
            <v>1601110</v>
          </cell>
        </row>
        <row r="228">
          <cell r="D228">
            <v>1601111</v>
          </cell>
        </row>
        <row r="229">
          <cell r="D229">
            <v>1601112</v>
          </cell>
        </row>
        <row r="230">
          <cell r="D230">
            <v>1601113</v>
          </cell>
        </row>
        <row r="231">
          <cell r="D231">
            <v>1601114</v>
          </cell>
        </row>
        <row r="232">
          <cell r="D232">
            <v>1601115</v>
          </cell>
        </row>
        <row r="233">
          <cell r="D233">
            <v>1601116</v>
          </cell>
        </row>
        <row r="234">
          <cell r="D234">
            <v>1601117</v>
          </cell>
        </row>
        <row r="235">
          <cell r="D235">
            <v>1601120</v>
          </cell>
        </row>
        <row r="236">
          <cell r="D236">
            <v>1601121</v>
          </cell>
        </row>
        <row r="237">
          <cell r="D237">
            <v>1601122</v>
          </cell>
        </row>
        <row r="238">
          <cell r="D238">
            <v>1601123</v>
          </cell>
        </row>
        <row r="239">
          <cell r="D239">
            <v>1601124</v>
          </cell>
        </row>
        <row r="240">
          <cell r="D240">
            <v>1601125</v>
          </cell>
        </row>
        <row r="241">
          <cell r="D241">
            <v>1601130</v>
          </cell>
        </row>
        <row r="242">
          <cell r="D242">
            <v>1601131</v>
          </cell>
        </row>
        <row r="243">
          <cell r="D243">
            <v>1601132</v>
          </cell>
        </row>
        <row r="244">
          <cell r="D244">
            <v>1601133</v>
          </cell>
        </row>
        <row r="245">
          <cell r="D245">
            <v>1601200</v>
          </cell>
        </row>
        <row r="246">
          <cell r="D246">
            <v>1601210</v>
          </cell>
        </row>
        <row r="247">
          <cell r="D247">
            <v>1601211</v>
          </cell>
        </row>
        <row r="248">
          <cell r="D248">
            <v>1601212</v>
          </cell>
        </row>
        <row r="249">
          <cell r="D249">
            <v>1601213</v>
          </cell>
        </row>
        <row r="250">
          <cell r="D250">
            <v>1601220</v>
          </cell>
        </row>
        <row r="251">
          <cell r="D251">
            <v>1601221</v>
          </cell>
        </row>
        <row r="252">
          <cell r="D252">
            <v>1601222</v>
          </cell>
        </row>
        <row r="253">
          <cell r="D253">
            <v>1601230</v>
          </cell>
        </row>
        <row r="254">
          <cell r="D254">
            <v>1601231</v>
          </cell>
        </row>
        <row r="255">
          <cell r="D255">
            <v>1601232</v>
          </cell>
        </row>
        <row r="256">
          <cell r="D256">
            <v>1601300</v>
          </cell>
        </row>
        <row r="257">
          <cell r="D257">
            <v>1601310</v>
          </cell>
        </row>
        <row r="258">
          <cell r="D258">
            <v>1601311</v>
          </cell>
        </row>
        <row r="259">
          <cell r="D259">
            <v>1601312</v>
          </cell>
        </row>
        <row r="260">
          <cell r="D260">
            <v>1601313</v>
          </cell>
        </row>
        <row r="261">
          <cell r="D261">
            <v>1601320</v>
          </cell>
        </row>
        <row r="262">
          <cell r="D262">
            <v>1601321</v>
          </cell>
        </row>
        <row r="263">
          <cell r="D263">
            <v>1601322</v>
          </cell>
        </row>
        <row r="264">
          <cell r="D264">
            <v>1601330</v>
          </cell>
        </row>
        <row r="265">
          <cell r="D265">
            <v>1601331</v>
          </cell>
        </row>
        <row r="266">
          <cell r="D266">
            <v>1601332</v>
          </cell>
        </row>
        <row r="267">
          <cell r="D267">
            <v>1601400</v>
          </cell>
        </row>
        <row r="268">
          <cell r="D268">
            <v>1601401</v>
          </cell>
        </row>
        <row r="269">
          <cell r="D269">
            <v>1601402</v>
          </cell>
        </row>
        <row r="270">
          <cell r="D270">
            <v>1601403</v>
          </cell>
        </row>
        <row r="271">
          <cell r="D271">
            <v>1602002</v>
          </cell>
        </row>
        <row r="272">
          <cell r="D272">
            <v>1602000</v>
          </cell>
        </row>
        <row r="273">
          <cell r="D273">
            <v>1602001</v>
          </cell>
        </row>
        <row r="274">
          <cell r="D274">
            <v>1602002</v>
          </cell>
        </row>
        <row r="275">
          <cell r="D275">
            <v>1602003</v>
          </cell>
        </row>
        <row r="276">
          <cell r="D276">
            <v>1801010</v>
          </cell>
        </row>
        <row r="277">
          <cell r="D277">
            <v>1801020</v>
          </cell>
        </row>
        <row r="278">
          <cell r="D278">
            <v>1801000</v>
          </cell>
        </row>
        <row r="279">
          <cell r="D279">
            <v>1801010</v>
          </cell>
        </row>
        <row r="280">
          <cell r="D280">
            <v>1801020</v>
          </cell>
        </row>
        <row r="281">
          <cell r="D281">
            <v>1801030</v>
          </cell>
        </row>
        <row r="282">
          <cell r="D282">
            <v>1801040</v>
          </cell>
        </row>
        <row r="283">
          <cell r="D283">
            <v>1801050</v>
          </cell>
        </row>
        <row r="284">
          <cell r="D284">
            <v>1801110</v>
          </cell>
        </row>
        <row r="285">
          <cell r="D285">
            <v>1801120</v>
          </cell>
        </row>
        <row r="286">
          <cell r="D286">
            <v>1801130</v>
          </cell>
        </row>
        <row r="287">
          <cell r="D287">
            <v>1801140</v>
          </cell>
        </row>
        <row r="288">
          <cell r="D288">
            <v>1801150</v>
          </cell>
        </row>
        <row r="289">
          <cell r="D289">
            <v>2000001</v>
          </cell>
        </row>
        <row r="290">
          <cell r="D290">
            <v>2000002</v>
          </cell>
        </row>
        <row r="292">
          <cell r="D292">
            <v>2000001</v>
          </cell>
        </row>
        <row r="293">
          <cell r="D293">
            <v>2000002</v>
          </cell>
        </row>
        <row r="294">
          <cell r="D294">
            <v>2100003</v>
          </cell>
        </row>
        <row r="295">
          <cell r="D295">
            <v>2100001</v>
          </cell>
        </row>
        <row r="296">
          <cell r="D296">
            <v>2100002</v>
          </cell>
        </row>
        <row r="297">
          <cell r="D297">
            <v>2100003</v>
          </cell>
        </row>
        <row r="298">
          <cell r="D298">
            <v>2100004</v>
          </cell>
        </row>
        <row r="299">
          <cell r="D299">
            <v>2100005</v>
          </cell>
        </row>
        <row r="300">
          <cell r="D300">
            <v>2100006</v>
          </cell>
        </row>
        <row r="301">
          <cell r="D301">
            <v>2100007</v>
          </cell>
        </row>
        <row r="302">
          <cell r="D302">
            <v>2100008</v>
          </cell>
        </row>
        <row r="303">
          <cell r="D303">
            <v>2100009</v>
          </cell>
        </row>
        <row r="304">
          <cell r="D304">
            <v>2100010</v>
          </cell>
        </row>
        <row r="305">
          <cell r="D305">
            <v>2100011</v>
          </cell>
        </row>
        <row r="306">
          <cell r="D306">
            <v>2100012</v>
          </cell>
        </row>
        <row r="307">
          <cell r="D307">
            <v>2100013</v>
          </cell>
        </row>
        <row r="308">
          <cell r="D308">
            <v>2100014</v>
          </cell>
        </row>
        <row r="309">
          <cell r="D309">
            <v>2100015</v>
          </cell>
        </row>
        <row r="310">
          <cell r="D310">
            <v>2100016</v>
          </cell>
        </row>
        <row r="311">
          <cell r="D311">
            <v>2100017</v>
          </cell>
        </row>
        <row r="312">
          <cell r="D312">
            <v>2100018</v>
          </cell>
        </row>
        <row r="313">
          <cell r="D313">
            <v>2100019</v>
          </cell>
        </row>
        <row r="314">
          <cell r="D314">
            <v>2100020</v>
          </cell>
        </row>
        <row r="315">
          <cell r="D315">
            <v>2100021</v>
          </cell>
        </row>
        <row r="316">
          <cell r="D316">
            <v>2100022</v>
          </cell>
        </row>
        <row r="317">
          <cell r="D317">
            <v>2101002</v>
          </cell>
        </row>
        <row r="318">
          <cell r="D318">
            <v>2101003</v>
          </cell>
        </row>
        <row r="319">
          <cell r="D319">
            <v>2101001</v>
          </cell>
        </row>
        <row r="320">
          <cell r="D320">
            <v>2101002</v>
          </cell>
        </row>
        <row r="321">
          <cell r="D321">
            <v>2101003</v>
          </cell>
        </row>
        <row r="322">
          <cell r="D322">
            <v>2101004</v>
          </cell>
        </row>
        <row r="323">
          <cell r="D323">
            <v>2101005</v>
          </cell>
        </row>
        <row r="324">
          <cell r="D324">
            <v>2101006</v>
          </cell>
        </row>
        <row r="325">
          <cell r="D325">
            <v>2101007</v>
          </cell>
        </row>
        <row r="326">
          <cell r="D326">
            <v>2101008</v>
          </cell>
        </row>
        <row r="327">
          <cell r="D327">
            <v>2101009</v>
          </cell>
        </row>
        <row r="328">
          <cell r="D328">
            <v>2101010</v>
          </cell>
        </row>
        <row r="329">
          <cell r="D329">
            <v>2101011</v>
          </cell>
        </row>
        <row r="330">
          <cell r="D330">
            <v>2101012</v>
          </cell>
        </row>
        <row r="331">
          <cell r="D331">
            <v>2101013</v>
          </cell>
        </row>
        <row r="332">
          <cell r="D332">
            <v>2101014</v>
          </cell>
        </row>
        <row r="333">
          <cell r="D333">
            <v>2101015</v>
          </cell>
        </row>
        <row r="334">
          <cell r="D334">
            <v>2101016</v>
          </cell>
        </row>
        <row r="335">
          <cell r="D335">
            <v>2101017</v>
          </cell>
        </row>
        <row r="336">
          <cell r="D336">
            <v>2101018</v>
          </cell>
        </row>
        <row r="337">
          <cell r="D337">
            <v>2101019</v>
          </cell>
        </row>
        <row r="338">
          <cell r="D338">
            <v>2101020</v>
          </cell>
        </row>
        <row r="339">
          <cell r="D339">
            <v>2101021</v>
          </cell>
        </row>
        <row r="340">
          <cell r="D340">
            <v>2101022</v>
          </cell>
        </row>
        <row r="341">
          <cell r="D341">
            <v>2101023</v>
          </cell>
        </row>
        <row r="342">
          <cell r="D342">
            <v>2101024</v>
          </cell>
        </row>
        <row r="343">
          <cell r="D343">
            <v>2101025</v>
          </cell>
        </row>
        <row r="344">
          <cell r="D344">
            <v>2101026</v>
          </cell>
        </row>
        <row r="345">
          <cell r="D345">
            <v>2101027</v>
          </cell>
        </row>
        <row r="346">
          <cell r="D346">
            <v>2101028</v>
          </cell>
        </row>
        <row r="347">
          <cell r="D347">
            <v>2101029</v>
          </cell>
        </row>
        <row r="348">
          <cell r="D348">
            <v>2101030</v>
          </cell>
        </row>
        <row r="349">
          <cell r="D349">
            <v>2101031</v>
          </cell>
        </row>
        <row r="350">
          <cell r="D350">
            <v>2101032</v>
          </cell>
        </row>
        <row r="351">
          <cell r="D351">
            <v>2101033</v>
          </cell>
        </row>
        <row r="352">
          <cell r="D352">
            <v>2101034</v>
          </cell>
        </row>
        <row r="353">
          <cell r="D353">
            <v>2101035</v>
          </cell>
        </row>
        <row r="354">
          <cell r="D354">
            <v>2101036</v>
          </cell>
        </row>
        <row r="355">
          <cell r="D355">
            <v>2101037</v>
          </cell>
        </row>
        <row r="356">
          <cell r="D356">
            <v>2101038</v>
          </cell>
        </row>
        <row r="357">
          <cell r="D357">
            <v>2101039</v>
          </cell>
        </row>
        <row r="358">
          <cell r="D358">
            <v>2101040</v>
          </cell>
        </row>
        <row r="359">
          <cell r="D359">
            <v>2101099</v>
          </cell>
        </row>
        <row r="360">
          <cell r="D360">
            <v>2203000</v>
          </cell>
        </row>
        <row r="361">
          <cell r="D361">
            <v>2201000</v>
          </cell>
        </row>
        <row r="362">
          <cell r="D362">
            <v>2202000</v>
          </cell>
        </row>
        <row r="363">
          <cell r="D363">
            <v>2203000</v>
          </cell>
        </row>
        <row r="364">
          <cell r="D364">
            <v>2204000</v>
          </cell>
        </row>
        <row r="365">
          <cell r="D365">
            <v>2205000</v>
          </cell>
        </row>
        <row r="366">
          <cell r="D366">
            <v>2206000</v>
          </cell>
        </row>
        <row r="367">
          <cell r="D367">
            <v>2299000</v>
          </cell>
        </row>
        <row r="368">
          <cell r="D368">
            <v>2303000</v>
          </cell>
        </row>
        <row r="369">
          <cell r="D369">
            <v>2301000</v>
          </cell>
        </row>
        <row r="370">
          <cell r="D370">
            <v>2302000</v>
          </cell>
        </row>
        <row r="371">
          <cell r="D371">
            <v>2303000</v>
          </cell>
        </row>
        <row r="372">
          <cell r="D372">
            <v>2401003</v>
          </cell>
        </row>
        <row r="373">
          <cell r="D373">
            <v>2401001</v>
          </cell>
        </row>
        <row r="374">
          <cell r="D374">
            <v>2401002</v>
          </cell>
        </row>
        <row r="375">
          <cell r="D375">
            <v>2401003</v>
          </cell>
        </row>
        <row r="376">
          <cell r="D376">
            <v>2401004</v>
          </cell>
        </row>
        <row r="377">
          <cell r="D377">
            <v>2401005</v>
          </cell>
        </row>
        <row r="378">
          <cell r="D378">
            <v>2401006</v>
          </cell>
        </row>
        <row r="379">
          <cell r="D379">
            <v>2402001</v>
          </cell>
        </row>
        <row r="380">
          <cell r="D380">
            <v>2402002</v>
          </cell>
        </row>
        <row r="381">
          <cell r="D381">
            <v>2402003</v>
          </cell>
        </row>
        <row r="382">
          <cell r="D382">
            <v>2701000</v>
          </cell>
        </row>
        <row r="383">
          <cell r="D383">
            <v>2801000</v>
          </cell>
        </row>
        <row r="384">
          <cell r="D384">
            <v>2802000</v>
          </cell>
        </row>
        <row r="385">
          <cell r="D385">
            <v>2701000</v>
          </cell>
        </row>
        <row r="386">
          <cell r="D386">
            <v>2801000</v>
          </cell>
        </row>
        <row r="387">
          <cell r="D387">
            <v>2802000</v>
          </cell>
        </row>
        <row r="388">
          <cell r="D388">
            <v>2999000</v>
          </cell>
        </row>
        <row r="389">
          <cell r="D389">
            <v>2802000</v>
          </cell>
        </row>
        <row r="390">
          <cell r="D390">
            <v>2803000</v>
          </cell>
        </row>
        <row r="391">
          <cell r="D391">
            <v>2801000</v>
          </cell>
        </row>
        <row r="392">
          <cell r="D392">
            <v>2802000</v>
          </cell>
        </row>
        <row r="393">
          <cell r="D393">
            <v>2803000</v>
          </cell>
        </row>
        <row r="394">
          <cell r="D394">
            <v>2902000</v>
          </cell>
        </row>
        <row r="395">
          <cell r="D395">
            <v>2911000</v>
          </cell>
        </row>
        <row r="396">
          <cell r="D396">
            <v>2901000</v>
          </cell>
        </row>
        <row r="397">
          <cell r="D397">
            <v>2902000</v>
          </cell>
        </row>
        <row r="398">
          <cell r="D398">
            <v>2911000</v>
          </cell>
        </row>
        <row r="399">
          <cell r="D399">
            <v>2912000</v>
          </cell>
        </row>
        <row r="400">
          <cell r="D400">
            <v>4101110</v>
          </cell>
        </row>
        <row r="401">
          <cell r="D401">
            <v>4101111</v>
          </cell>
        </row>
        <row r="402">
          <cell r="D402">
            <v>4101000</v>
          </cell>
        </row>
        <row r="403">
          <cell r="D403">
            <v>4101110</v>
          </cell>
        </row>
        <row r="404">
          <cell r="D404">
            <v>4101111</v>
          </cell>
        </row>
        <row r="405">
          <cell r="D405">
            <v>4101112</v>
          </cell>
        </row>
        <row r="406">
          <cell r="D406">
            <v>4101113</v>
          </cell>
        </row>
        <row r="407">
          <cell r="D407">
            <v>4101114</v>
          </cell>
        </row>
        <row r="408">
          <cell r="D408">
            <v>4101115</v>
          </cell>
        </row>
        <row r="409">
          <cell r="D409">
            <v>4101116</v>
          </cell>
        </row>
        <row r="410">
          <cell r="D410">
            <v>4101117</v>
          </cell>
        </row>
        <row r="411">
          <cell r="D411">
            <v>4101120</v>
          </cell>
        </row>
        <row r="412">
          <cell r="D412">
            <v>4101121</v>
          </cell>
        </row>
        <row r="413">
          <cell r="D413">
            <v>4101122</v>
          </cell>
        </row>
        <row r="414">
          <cell r="D414">
            <v>4101123</v>
          </cell>
        </row>
        <row r="415">
          <cell r="D415">
            <v>4101124</v>
          </cell>
        </row>
        <row r="416">
          <cell r="D416">
            <v>4101130</v>
          </cell>
        </row>
        <row r="417">
          <cell r="D417">
            <v>4101131</v>
          </cell>
        </row>
        <row r="418">
          <cell r="D418">
            <v>4101132</v>
          </cell>
        </row>
        <row r="419">
          <cell r="D419">
            <v>4101133</v>
          </cell>
        </row>
        <row r="420">
          <cell r="D420">
            <v>4102000</v>
          </cell>
        </row>
        <row r="421">
          <cell r="D421">
            <v>4102110</v>
          </cell>
        </row>
        <row r="422">
          <cell r="D422">
            <v>4102111</v>
          </cell>
        </row>
        <row r="423">
          <cell r="D423">
            <v>4102112</v>
          </cell>
        </row>
        <row r="424">
          <cell r="D424">
            <v>4102120</v>
          </cell>
        </row>
        <row r="425">
          <cell r="D425">
            <v>4102121</v>
          </cell>
        </row>
        <row r="426">
          <cell r="D426">
            <v>4102122</v>
          </cell>
        </row>
        <row r="427">
          <cell r="D427">
            <v>4102130</v>
          </cell>
        </row>
        <row r="428">
          <cell r="D428">
            <v>4102131</v>
          </cell>
        </row>
        <row r="429">
          <cell r="D429">
            <v>4102132</v>
          </cell>
        </row>
        <row r="430">
          <cell r="D430">
            <v>4103000</v>
          </cell>
        </row>
        <row r="431">
          <cell r="D431">
            <v>4103110</v>
          </cell>
        </row>
        <row r="432">
          <cell r="D432">
            <v>4103120</v>
          </cell>
        </row>
        <row r="433">
          <cell r="D433">
            <v>4103130</v>
          </cell>
        </row>
        <row r="434">
          <cell r="D434">
            <v>4104000</v>
          </cell>
        </row>
        <row r="435">
          <cell r="D435">
            <v>4104110</v>
          </cell>
        </row>
        <row r="436">
          <cell r="D436">
            <v>4104120</v>
          </cell>
        </row>
        <row r="437">
          <cell r="D437">
            <v>4104130</v>
          </cell>
        </row>
        <row r="438">
          <cell r="D438">
            <v>5101100</v>
          </cell>
        </row>
        <row r="439">
          <cell r="D439">
            <v>5101101</v>
          </cell>
        </row>
        <row r="440">
          <cell r="D440">
            <v>5101000</v>
          </cell>
        </row>
        <row r="441">
          <cell r="D441">
            <v>5101100</v>
          </cell>
        </row>
        <row r="442">
          <cell r="D442">
            <v>5101101</v>
          </cell>
        </row>
        <row r="443">
          <cell r="D443">
            <v>5101102</v>
          </cell>
        </row>
        <row r="444">
          <cell r="D444">
            <v>5101103</v>
          </cell>
        </row>
        <row r="445">
          <cell r="D445">
            <v>5101200</v>
          </cell>
        </row>
        <row r="446">
          <cell r="D446">
            <v>5101201</v>
          </cell>
        </row>
        <row r="447">
          <cell r="D447">
            <v>5101202</v>
          </cell>
        </row>
        <row r="448">
          <cell r="D448">
            <v>5101203</v>
          </cell>
        </row>
        <row r="449">
          <cell r="D449">
            <v>5101300</v>
          </cell>
        </row>
        <row r="450">
          <cell r="D450">
            <v>5101301</v>
          </cell>
        </row>
        <row r="451">
          <cell r="D451">
            <v>5101302</v>
          </cell>
        </row>
        <row r="452">
          <cell r="D452">
            <v>5101303</v>
          </cell>
        </row>
        <row r="453">
          <cell r="D453">
            <v>5101400</v>
          </cell>
        </row>
        <row r="454">
          <cell r="D454">
            <v>5101401</v>
          </cell>
        </row>
        <row r="455">
          <cell r="D455">
            <v>5101402</v>
          </cell>
        </row>
        <row r="456">
          <cell r="D456">
            <v>5101403</v>
          </cell>
        </row>
        <row r="457">
          <cell r="D457">
            <v>5109000</v>
          </cell>
        </row>
        <row r="458">
          <cell r="D458">
            <v>5109010</v>
          </cell>
        </row>
        <row r="459">
          <cell r="D459">
            <v>5109020</v>
          </cell>
        </row>
        <row r="460">
          <cell r="D460">
            <v>5109030</v>
          </cell>
        </row>
        <row r="461">
          <cell r="D461">
            <v>5109040</v>
          </cell>
        </row>
        <row r="462">
          <cell r="D462">
            <v>5109050</v>
          </cell>
        </row>
        <row r="463">
          <cell r="D463">
            <v>5109060</v>
          </cell>
        </row>
        <row r="464">
          <cell r="D464">
            <v>5109070</v>
          </cell>
        </row>
        <row r="465">
          <cell r="D465">
            <v>5109080</v>
          </cell>
        </row>
        <row r="466">
          <cell r="D466">
            <v>5109090</v>
          </cell>
        </row>
        <row r="467">
          <cell r="D467">
            <v>5109100</v>
          </cell>
        </row>
        <row r="468">
          <cell r="D468">
            <v>5109101</v>
          </cell>
        </row>
        <row r="469">
          <cell r="D469">
            <v>5109102</v>
          </cell>
        </row>
        <row r="470">
          <cell r="D470">
            <v>6101020</v>
          </cell>
        </row>
        <row r="471">
          <cell r="D471">
            <v>6101030</v>
          </cell>
        </row>
        <row r="472">
          <cell r="D472">
            <v>6101010</v>
          </cell>
        </row>
        <row r="473">
          <cell r="D473">
            <v>6101020</v>
          </cell>
        </row>
        <row r="474">
          <cell r="D474">
            <v>6101030</v>
          </cell>
        </row>
        <row r="475">
          <cell r="D475">
            <v>6101040</v>
          </cell>
        </row>
        <row r="476">
          <cell r="D476">
            <v>6101050</v>
          </cell>
        </row>
        <row r="477">
          <cell r="D477">
            <v>6101060</v>
          </cell>
        </row>
        <row r="478">
          <cell r="D478">
            <v>6101070</v>
          </cell>
        </row>
        <row r="479">
          <cell r="D479">
            <v>6201010</v>
          </cell>
        </row>
        <row r="480">
          <cell r="D480">
            <v>6201020</v>
          </cell>
        </row>
        <row r="481">
          <cell r="D481">
            <v>6201030</v>
          </cell>
        </row>
        <row r="482">
          <cell r="D482">
            <v>6301010</v>
          </cell>
        </row>
        <row r="483">
          <cell r="D483">
            <v>6301020</v>
          </cell>
        </row>
        <row r="484">
          <cell r="D484">
            <v>6301030</v>
          </cell>
        </row>
        <row r="485">
          <cell r="D485">
            <v>6401010</v>
          </cell>
        </row>
        <row r="486">
          <cell r="D486">
            <v>6401020</v>
          </cell>
        </row>
        <row r="487">
          <cell r="D487">
            <v>6501010</v>
          </cell>
        </row>
        <row r="488">
          <cell r="D488">
            <v>6501020</v>
          </cell>
        </row>
        <row r="489">
          <cell r="D489">
            <v>6601010</v>
          </cell>
        </row>
        <row r="490">
          <cell r="D490">
            <v>6601020</v>
          </cell>
        </row>
        <row r="491">
          <cell r="D491">
            <v>6601030</v>
          </cell>
        </row>
        <row r="492">
          <cell r="D492">
            <v>6601040</v>
          </cell>
        </row>
        <row r="493">
          <cell r="D493">
            <v>6601050</v>
          </cell>
        </row>
        <row r="494">
          <cell r="D494">
            <v>6701010</v>
          </cell>
        </row>
        <row r="495">
          <cell r="D495">
            <v>6701020</v>
          </cell>
        </row>
        <row r="496">
          <cell r="D496">
            <v>6801010</v>
          </cell>
        </row>
        <row r="497">
          <cell r="D497">
            <v>6801020</v>
          </cell>
        </row>
        <row r="498">
          <cell r="D498">
            <v>6801030</v>
          </cell>
        </row>
        <row r="499">
          <cell r="D499">
            <v>6901010</v>
          </cell>
        </row>
        <row r="500">
          <cell r="D500">
            <v>6901020</v>
          </cell>
        </row>
        <row r="501">
          <cell r="D501">
            <v>6901030</v>
          </cell>
        </row>
        <row r="502">
          <cell r="D502">
            <v>6901040</v>
          </cell>
        </row>
        <row r="503">
          <cell r="D503">
            <v>7001001</v>
          </cell>
        </row>
        <row r="504">
          <cell r="D504">
            <v>7001002</v>
          </cell>
        </row>
        <row r="505">
          <cell r="D505">
            <v>7001000</v>
          </cell>
        </row>
        <row r="506">
          <cell r="D506">
            <v>7001001</v>
          </cell>
        </row>
        <row r="507">
          <cell r="D507">
            <v>7001002</v>
          </cell>
        </row>
        <row r="508">
          <cell r="D508">
            <v>7001003</v>
          </cell>
        </row>
        <row r="509">
          <cell r="D509">
            <v>7001004</v>
          </cell>
        </row>
        <row r="510">
          <cell r="D510">
            <v>7001005</v>
          </cell>
        </row>
        <row r="511">
          <cell r="D511">
            <v>7098000</v>
          </cell>
        </row>
        <row r="512">
          <cell r="D512">
            <v>7099000</v>
          </cell>
        </row>
        <row r="514">
          <cell r="D514">
            <v>8000001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Beg-Bal"/>
      <sheetName val="Jrnl_Cash"/>
      <sheetName val="Jrnl_Bank"/>
      <sheetName val="PCBook"/>
      <sheetName val="TB"/>
      <sheetName val="IS"/>
      <sheetName val="BS"/>
      <sheetName val="Jrnl_Umum"/>
      <sheetName val="Detail-GL"/>
      <sheetName val="1771-8A-2"/>
      <sheetName val="DEPRESIASI"/>
    </sheetNames>
    <sheetDataSet>
      <sheetData sheetId="0" refreshError="1">
        <row r="8">
          <cell r="D8">
            <v>1101100</v>
          </cell>
        </row>
        <row r="9">
          <cell r="D9">
            <v>1101200</v>
          </cell>
        </row>
        <row r="10">
          <cell r="D10">
            <v>1101210</v>
          </cell>
        </row>
        <row r="11">
          <cell r="D11">
            <v>1101220</v>
          </cell>
        </row>
        <row r="12">
          <cell r="D12">
            <v>1101221</v>
          </cell>
        </row>
        <row r="13">
          <cell r="D13">
            <v>1101222</v>
          </cell>
        </row>
        <row r="14">
          <cell r="D14">
            <v>1101223</v>
          </cell>
        </row>
        <row r="15">
          <cell r="D15">
            <v>1101224</v>
          </cell>
        </row>
        <row r="16">
          <cell r="D16">
            <v>1101225</v>
          </cell>
        </row>
        <row r="17">
          <cell r="D17">
            <v>1101226</v>
          </cell>
        </row>
        <row r="18">
          <cell r="D18">
            <v>1101230</v>
          </cell>
        </row>
        <row r="19">
          <cell r="D19">
            <v>1101300</v>
          </cell>
        </row>
        <row r="21">
          <cell r="D21">
            <v>1102010</v>
          </cell>
        </row>
        <row r="22">
          <cell r="D22">
            <v>1102020</v>
          </cell>
        </row>
        <row r="23">
          <cell r="D23">
            <v>1102030</v>
          </cell>
        </row>
        <row r="24">
          <cell r="D24">
            <v>1102040</v>
          </cell>
        </row>
        <row r="25">
          <cell r="D25">
            <v>1102050</v>
          </cell>
        </row>
        <row r="26">
          <cell r="D26">
            <v>1102060</v>
          </cell>
        </row>
        <row r="27">
          <cell r="D27">
            <v>1102070</v>
          </cell>
        </row>
        <row r="28">
          <cell r="D28">
            <v>1102080</v>
          </cell>
        </row>
        <row r="29">
          <cell r="D29">
            <v>1102110</v>
          </cell>
        </row>
        <row r="32">
          <cell r="D32">
            <v>1103000</v>
          </cell>
        </row>
        <row r="33">
          <cell r="D33">
            <v>1103001</v>
          </cell>
        </row>
        <row r="36">
          <cell r="D36">
            <v>1201110</v>
          </cell>
        </row>
        <row r="37">
          <cell r="D37">
            <v>1201111</v>
          </cell>
        </row>
        <row r="38">
          <cell r="D38">
            <v>1201112</v>
          </cell>
        </row>
        <row r="39">
          <cell r="D39">
            <v>1201113</v>
          </cell>
        </row>
        <row r="40">
          <cell r="D40">
            <v>1201114</v>
          </cell>
        </row>
        <row r="41">
          <cell r="D41">
            <v>1201200</v>
          </cell>
        </row>
        <row r="42">
          <cell r="D42">
            <v>1201210</v>
          </cell>
        </row>
        <row r="43">
          <cell r="D43">
            <v>1201211</v>
          </cell>
        </row>
        <row r="44">
          <cell r="D44">
            <v>1201212</v>
          </cell>
        </row>
        <row r="45">
          <cell r="D45">
            <v>1201213</v>
          </cell>
        </row>
        <row r="46">
          <cell r="D46">
            <v>1201214</v>
          </cell>
        </row>
        <row r="47">
          <cell r="D47">
            <v>1201215</v>
          </cell>
        </row>
        <row r="48">
          <cell r="D48">
            <v>1201216</v>
          </cell>
        </row>
        <row r="49">
          <cell r="D49">
            <v>1201217</v>
          </cell>
        </row>
        <row r="50">
          <cell r="D50">
            <v>1201218</v>
          </cell>
        </row>
        <row r="51">
          <cell r="D51">
            <v>1201219</v>
          </cell>
        </row>
        <row r="52">
          <cell r="D52">
            <v>1201220</v>
          </cell>
        </row>
        <row r="53">
          <cell r="D53">
            <v>1201221</v>
          </cell>
        </row>
        <row r="54">
          <cell r="D54">
            <v>1201222</v>
          </cell>
        </row>
        <row r="55">
          <cell r="D55">
            <v>1201223</v>
          </cell>
        </row>
        <row r="56">
          <cell r="D56">
            <v>1201224</v>
          </cell>
        </row>
        <row r="57">
          <cell r="D57">
            <v>1201225</v>
          </cell>
        </row>
        <row r="58">
          <cell r="D58">
            <v>1201226</v>
          </cell>
        </row>
        <row r="59">
          <cell r="D59">
            <v>1201227</v>
          </cell>
        </row>
        <row r="60">
          <cell r="D60">
            <v>1201228</v>
          </cell>
        </row>
        <row r="61">
          <cell r="D61">
            <v>1201229</v>
          </cell>
        </row>
        <row r="62">
          <cell r="D62">
            <v>1201230</v>
          </cell>
        </row>
        <row r="63">
          <cell r="D63">
            <v>1201231</v>
          </cell>
        </row>
        <row r="64">
          <cell r="D64">
            <v>1201232</v>
          </cell>
        </row>
        <row r="65">
          <cell r="D65">
            <v>1201233</v>
          </cell>
        </row>
        <row r="66">
          <cell r="D66">
            <v>1201234</v>
          </cell>
        </row>
        <row r="67">
          <cell r="D67">
            <v>1201235</v>
          </cell>
        </row>
        <row r="68">
          <cell r="D68">
            <v>1201236</v>
          </cell>
        </row>
        <row r="69">
          <cell r="D69">
            <v>1201237</v>
          </cell>
        </row>
        <row r="70">
          <cell r="D70">
            <v>1201238</v>
          </cell>
        </row>
        <row r="71">
          <cell r="D71">
            <v>1201239</v>
          </cell>
        </row>
        <row r="72">
          <cell r="D72">
            <v>1201240</v>
          </cell>
        </row>
        <row r="73">
          <cell r="D73">
            <v>1201241</v>
          </cell>
        </row>
        <row r="74">
          <cell r="D74">
            <v>1201242</v>
          </cell>
        </row>
        <row r="75">
          <cell r="D75">
            <v>1201243</v>
          </cell>
        </row>
        <row r="76">
          <cell r="D76">
            <v>1201244</v>
          </cell>
        </row>
        <row r="77">
          <cell r="D77">
            <v>1201245</v>
          </cell>
        </row>
        <row r="78">
          <cell r="D78">
            <v>1201246</v>
          </cell>
        </row>
        <row r="79">
          <cell r="D79">
            <v>1201247</v>
          </cell>
        </row>
        <row r="80">
          <cell r="D80">
            <v>1201248</v>
          </cell>
        </row>
        <row r="81">
          <cell r="D81">
            <v>1201249</v>
          </cell>
        </row>
        <row r="82">
          <cell r="D82">
            <v>1201250</v>
          </cell>
        </row>
        <row r="83">
          <cell r="D83">
            <v>1201251</v>
          </cell>
        </row>
        <row r="84">
          <cell r="D84">
            <v>1202001</v>
          </cell>
        </row>
        <row r="85">
          <cell r="D85">
            <v>1202002</v>
          </cell>
        </row>
        <row r="86">
          <cell r="D86">
            <v>1202003</v>
          </cell>
        </row>
        <row r="87">
          <cell r="D87">
            <v>1202004</v>
          </cell>
        </row>
        <row r="88">
          <cell r="D88">
            <v>1202005</v>
          </cell>
        </row>
        <row r="89">
          <cell r="D89">
            <v>1202006</v>
          </cell>
        </row>
        <row r="90">
          <cell r="D90">
            <v>1202007</v>
          </cell>
        </row>
        <row r="91">
          <cell r="D91">
            <v>1202008</v>
          </cell>
        </row>
        <row r="92">
          <cell r="D92">
            <v>1202009</v>
          </cell>
        </row>
        <row r="93">
          <cell r="D93">
            <v>1202010</v>
          </cell>
        </row>
        <row r="94">
          <cell r="D94">
            <v>1202011</v>
          </cell>
        </row>
        <row r="95">
          <cell r="D95">
            <v>1202012</v>
          </cell>
        </row>
        <row r="96">
          <cell r="D96">
            <v>1202013</v>
          </cell>
        </row>
        <row r="101">
          <cell r="D101">
            <v>1290000</v>
          </cell>
        </row>
        <row r="104">
          <cell r="D104">
            <v>1301001</v>
          </cell>
        </row>
        <row r="105">
          <cell r="D105">
            <v>1301002</v>
          </cell>
        </row>
        <row r="106">
          <cell r="D106">
            <v>1301003</v>
          </cell>
        </row>
        <row r="107">
          <cell r="D107">
            <v>1302001</v>
          </cell>
        </row>
        <row r="108">
          <cell r="D108">
            <v>1302002</v>
          </cell>
        </row>
        <row r="109">
          <cell r="D109">
            <v>1302003</v>
          </cell>
        </row>
        <row r="110">
          <cell r="D110">
            <v>1302004</v>
          </cell>
        </row>
        <row r="111">
          <cell r="D111">
            <v>1302005</v>
          </cell>
        </row>
        <row r="112">
          <cell r="D112">
            <v>1302006</v>
          </cell>
        </row>
        <row r="113">
          <cell r="D113">
            <v>1302007</v>
          </cell>
        </row>
        <row r="114">
          <cell r="D114">
            <v>1302008</v>
          </cell>
        </row>
        <row r="115">
          <cell r="D115">
            <v>1302009</v>
          </cell>
        </row>
        <row r="116">
          <cell r="D116">
            <v>1302010</v>
          </cell>
        </row>
        <row r="117">
          <cell r="D117">
            <v>1302011</v>
          </cell>
        </row>
        <row r="118">
          <cell r="D118">
            <v>1302012</v>
          </cell>
        </row>
        <row r="119">
          <cell r="D119">
            <v>1302013</v>
          </cell>
        </row>
        <row r="120">
          <cell r="D120">
            <v>1302014</v>
          </cell>
        </row>
        <row r="121">
          <cell r="D121">
            <v>1302015</v>
          </cell>
        </row>
        <row r="122">
          <cell r="D122">
            <v>1302016</v>
          </cell>
        </row>
        <row r="123">
          <cell r="D123">
            <v>1302017</v>
          </cell>
        </row>
        <row r="124">
          <cell r="D124">
            <v>1302018</v>
          </cell>
        </row>
        <row r="125">
          <cell r="D125">
            <v>1302019</v>
          </cell>
        </row>
        <row r="126">
          <cell r="D126">
            <v>1302020</v>
          </cell>
        </row>
        <row r="127">
          <cell r="D127">
            <v>1302021</v>
          </cell>
        </row>
        <row r="128">
          <cell r="D128">
            <v>1302022</v>
          </cell>
        </row>
        <row r="129">
          <cell r="D129">
            <v>1302023</v>
          </cell>
        </row>
        <row r="130">
          <cell r="D130">
            <v>1302024</v>
          </cell>
        </row>
        <row r="131">
          <cell r="D131">
            <v>1302025</v>
          </cell>
        </row>
        <row r="132">
          <cell r="D132">
            <v>1302026</v>
          </cell>
        </row>
        <row r="133">
          <cell r="D133">
            <v>1302027</v>
          </cell>
        </row>
        <row r="134">
          <cell r="D134">
            <v>1302028</v>
          </cell>
        </row>
        <row r="135">
          <cell r="D135">
            <v>1302029</v>
          </cell>
        </row>
        <row r="136">
          <cell r="D136">
            <v>1302030</v>
          </cell>
        </row>
        <row r="137">
          <cell r="D137">
            <v>1302031</v>
          </cell>
        </row>
        <row r="138">
          <cell r="D138">
            <v>1302032</v>
          </cell>
        </row>
        <row r="139">
          <cell r="D139">
            <v>1302033</v>
          </cell>
        </row>
        <row r="140">
          <cell r="D140">
            <v>1302034</v>
          </cell>
        </row>
        <row r="141">
          <cell r="D141">
            <v>1302035</v>
          </cell>
        </row>
        <row r="142">
          <cell r="D142">
            <v>1302036</v>
          </cell>
        </row>
        <row r="143">
          <cell r="D143">
            <v>1302037</v>
          </cell>
        </row>
        <row r="144">
          <cell r="D144">
            <v>1302038</v>
          </cell>
        </row>
        <row r="145">
          <cell r="D145">
            <v>1302039</v>
          </cell>
        </row>
        <row r="146">
          <cell r="D146">
            <v>1302040</v>
          </cell>
        </row>
        <row r="147">
          <cell r="D147">
            <v>1302041</v>
          </cell>
        </row>
        <row r="148">
          <cell r="D148">
            <v>1302042</v>
          </cell>
        </row>
        <row r="149">
          <cell r="D149">
            <v>1302043</v>
          </cell>
        </row>
        <row r="150">
          <cell r="D150">
            <v>1302044</v>
          </cell>
        </row>
        <row r="151">
          <cell r="D151">
            <v>1302045</v>
          </cell>
        </row>
        <row r="152">
          <cell r="D152">
            <v>1302046</v>
          </cell>
        </row>
        <row r="153">
          <cell r="D153">
            <v>1302047</v>
          </cell>
        </row>
        <row r="154">
          <cell r="D154">
            <v>1302048</v>
          </cell>
        </row>
        <row r="155">
          <cell r="D155">
            <v>1302049</v>
          </cell>
        </row>
        <row r="156">
          <cell r="D156">
            <v>1302050</v>
          </cell>
        </row>
        <row r="157">
          <cell r="D157">
            <v>1302051</v>
          </cell>
        </row>
        <row r="158">
          <cell r="D158">
            <v>1302052</v>
          </cell>
        </row>
        <row r="159">
          <cell r="D159">
            <v>1302053</v>
          </cell>
        </row>
        <row r="160">
          <cell r="D160">
            <v>1302054</v>
          </cell>
        </row>
        <row r="161">
          <cell r="D161">
            <v>1302055</v>
          </cell>
        </row>
        <row r="162">
          <cell r="D162">
            <v>1302056</v>
          </cell>
        </row>
        <row r="163">
          <cell r="D163">
            <v>1302057</v>
          </cell>
        </row>
        <row r="164">
          <cell r="D164">
            <v>1302058</v>
          </cell>
        </row>
        <row r="165">
          <cell r="D165">
            <v>1302059</v>
          </cell>
        </row>
        <row r="166">
          <cell r="D166">
            <v>1302060</v>
          </cell>
        </row>
        <row r="167">
          <cell r="D167">
            <v>1302061</v>
          </cell>
        </row>
        <row r="168">
          <cell r="D168">
            <v>1302062</v>
          </cell>
        </row>
        <row r="169">
          <cell r="D169">
            <v>1302063</v>
          </cell>
        </row>
        <row r="170">
          <cell r="D170">
            <v>1302064</v>
          </cell>
        </row>
        <row r="171">
          <cell r="D171">
            <v>1302065</v>
          </cell>
        </row>
        <row r="172">
          <cell r="D172">
            <v>1302066</v>
          </cell>
        </row>
        <row r="173">
          <cell r="D173">
            <v>1302067</v>
          </cell>
        </row>
        <row r="174">
          <cell r="D174">
            <v>1302068</v>
          </cell>
        </row>
        <row r="175">
          <cell r="D175">
            <v>1302069</v>
          </cell>
        </row>
        <row r="176">
          <cell r="D176">
            <v>1302070</v>
          </cell>
        </row>
        <row r="177">
          <cell r="D177">
            <v>1302071</v>
          </cell>
        </row>
        <row r="178">
          <cell r="D178">
            <v>1302072</v>
          </cell>
        </row>
        <row r="179">
          <cell r="D179">
            <v>1302073</v>
          </cell>
        </row>
        <row r="180">
          <cell r="D180">
            <v>1302074</v>
          </cell>
        </row>
        <row r="181">
          <cell r="D181">
            <v>1302075</v>
          </cell>
        </row>
        <row r="182">
          <cell r="D182">
            <v>1302076</v>
          </cell>
        </row>
        <row r="183">
          <cell r="D183">
            <v>1302077</v>
          </cell>
        </row>
        <row r="184">
          <cell r="D184">
            <v>1302078</v>
          </cell>
        </row>
        <row r="185">
          <cell r="D185">
            <v>1302079</v>
          </cell>
        </row>
        <row r="186">
          <cell r="D186">
            <v>1302080</v>
          </cell>
        </row>
        <row r="187">
          <cell r="D187">
            <v>1302081</v>
          </cell>
        </row>
        <row r="188">
          <cell r="D188">
            <v>1302082</v>
          </cell>
        </row>
        <row r="189">
          <cell r="D189">
            <v>1302083</v>
          </cell>
        </row>
        <row r="190">
          <cell r="D190">
            <v>1302084</v>
          </cell>
        </row>
        <row r="191">
          <cell r="D191">
            <v>1302085</v>
          </cell>
        </row>
        <row r="192">
          <cell r="D192">
            <v>1302086</v>
          </cell>
        </row>
        <row r="193">
          <cell r="D193">
            <v>1302087</v>
          </cell>
        </row>
        <row r="194">
          <cell r="D194">
            <v>1302088</v>
          </cell>
        </row>
        <row r="195">
          <cell r="D195">
            <v>1302089</v>
          </cell>
        </row>
        <row r="196">
          <cell r="D196">
            <v>1302090</v>
          </cell>
        </row>
        <row r="197">
          <cell r="D197">
            <v>1302091</v>
          </cell>
        </row>
        <row r="198">
          <cell r="D198">
            <v>1302092</v>
          </cell>
        </row>
        <row r="199">
          <cell r="D199">
            <v>1302093</v>
          </cell>
        </row>
        <row r="200">
          <cell r="D200">
            <v>1302094</v>
          </cell>
        </row>
        <row r="201">
          <cell r="D201">
            <v>1302095</v>
          </cell>
        </row>
        <row r="202">
          <cell r="D202">
            <v>1302096</v>
          </cell>
        </row>
        <row r="203">
          <cell r="D203">
            <v>1302097</v>
          </cell>
        </row>
        <row r="204">
          <cell r="D204">
            <v>1302098</v>
          </cell>
        </row>
        <row r="205">
          <cell r="D205">
            <v>1302099</v>
          </cell>
        </row>
        <row r="206">
          <cell r="D206">
            <v>1302100</v>
          </cell>
        </row>
        <row r="207">
          <cell r="D207">
            <v>1302101</v>
          </cell>
        </row>
        <row r="213">
          <cell r="D213">
            <v>1300099</v>
          </cell>
        </row>
        <row r="215">
          <cell r="D215">
            <v>1401000</v>
          </cell>
        </row>
        <row r="216">
          <cell r="D216">
            <v>1402000</v>
          </cell>
        </row>
        <row r="218">
          <cell r="D218">
            <v>1501000</v>
          </cell>
        </row>
        <row r="219">
          <cell r="D219">
            <v>1502000</v>
          </cell>
        </row>
        <row r="221">
          <cell r="D221">
            <v>1601000</v>
          </cell>
        </row>
        <row r="222">
          <cell r="D222">
            <v>1601100</v>
          </cell>
        </row>
        <row r="223">
          <cell r="D223">
            <v>1601110</v>
          </cell>
        </row>
        <row r="224">
          <cell r="D224">
            <v>1601111</v>
          </cell>
        </row>
        <row r="225">
          <cell r="D225">
            <v>1601112</v>
          </cell>
        </row>
        <row r="226">
          <cell r="D226">
            <v>1601113</v>
          </cell>
        </row>
        <row r="227">
          <cell r="D227">
            <v>1601114</v>
          </cell>
        </row>
        <row r="228">
          <cell r="D228">
            <v>1601115</v>
          </cell>
        </row>
        <row r="229">
          <cell r="D229">
            <v>1601116</v>
          </cell>
        </row>
        <row r="230">
          <cell r="D230">
            <v>1601117</v>
          </cell>
        </row>
        <row r="231">
          <cell r="D231">
            <v>1601120</v>
          </cell>
        </row>
        <row r="232">
          <cell r="D232">
            <v>1601121</v>
          </cell>
        </row>
        <row r="233">
          <cell r="D233">
            <v>1601122</v>
          </cell>
        </row>
        <row r="234">
          <cell r="D234">
            <v>1601123</v>
          </cell>
        </row>
        <row r="235">
          <cell r="D235">
            <v>1601124</v>
          </cell>
        </row>
        <row r="236">
          <cell r="D236">
            <v>1601130</v>
          </cell>
        </row>
        <row r="237">
          <cell r="D237">
            <v>1601131</v>
          </cell>
        </row>
        <row r="238">
          <cell r="D238">
            <v>1601132</v>
          </cell>
        </row>
        <row r="239">
          <cell r="D239">
            <v>1601133</v>
          </cell>
        </row>
        <row r="240">
          <cell r="D240">
            <v>1601200</v>
          </cell>
        </row>
        <row r="241">
          <cell r="D241">
            <v>1601210</v>
          </cell>
        </row>
        <row r="242">
          <cell r="D242">
            <v>1601211</v>
          </cell>
        </row>
        <row r="243">
          <cell r="D243">
            <v>1601212</v>
          </cell>
        </row>
        <row r="244">
          <cell r="D244">
            <v>1601213</v>
          </cell>
        </row>
        <row r="245">
          <cell r="D245">
            <v>1601220</v>
          </cell>
        </row>
        <row r="246">
          <cell r="D246">
            <v>1601221</v>
          </cell>
        </row>
        <row r="247">
          <cell r="D247">
            <v>1601222</v>
          </cell>
        </row>
        <row r="248">
          <cell r="D248">
            <v>1601230</v>
          </cell>
        </row>
        <row r="249">
          <cell r="D249">
            <v>1601231</v>
          </cell>
        </row>
        <row r="250">
          <cell r="D250">
            <v>1601232</v>
          </cell>
        </row>
        <row r="251">
          <cell r="D251">
            <v>1601300</v>
          </cell>
        </row>
        <row r="252">
          <cell r="D252">
            <v>1601310</v>
          </cell>
        </row>
        <row r="253">
          <cell r="D253">
            <v>1601311</v>
          </cell>
        </row>
        <row r="254">
          <cell r="D254">
            <v>1601312</v>
          </cell>
        </row>
        <row r="255">
          <cell r="D255">
            <v>1601313</v>
          </cell>
        </row>
        <row r="256">
          <cell r="D256">
            <v>1601320</v>
          </cell>
        </row>
        <row r="257">
          <cell r="D257">
            <v>1601321</v>
          </cell>
        </row>
        <row r="258">
          <cell r="D258">
            <v>1601322</v>
          </cell>
        </row>
        <row r="259">
          <cell r="D259">
            <v>1601330</v>
          </cell>
        </row>
        <row r="260">
          <cell r="D260">
            <v>1601331</v>
          </cell>
        </row>
        <row r="261">
          <cell r="D261">
            <v>1601332</v>
          </cell>
        </row>
        <row r="262">
          <cell r="D262">
            <v>1601400</v>
          </cell>
        </row>
        <row r="263">
          <cell r="D263">
            <v>1601401</v>
          </cell>
        </row>
        <row r="264">
          <cell r="D264">
            <v>1601402</v>
          </cell>
        </row>
        <row r="265">
          <cell r="D265">
            <v>1601403</v>
          </cell>
        </row>
        <row r="267">
          <cell r="D267">
            <v>1602000</v>
          </cell>
        </row>
        <row r="268">
          <cell r="D268">
            <v>1602001</v>
          </cell>
        </row>
        <row r="269">
          <cell r="D269">
            <v>1602002</v>
          </cell>
        </row>
        <row r="270">
          <cell r="D270">
            <v>1602003</v>
          </cell>
        </row>
        <row r="273">
          <cell r="D273">
            <v>1801000</v>
          </cell>
        </row>
        <row r="274">
          <cell r="D274">
            <v>1801010</v>
          </cell>
        </row>
        <row r="275">
          <cell r="D275">
            <v>1801020</v>
          </cell>
        </row>
        <row r="276">
          <cell r="D276">
            <v>1801030</v>
          </cell>
        </row>
        <row r="277">
          <cell r="D277">
            <v>1801040</v>
          </cell>
        </row>
        <row r="278">
          <cell r="D278">
            <v>1801050</v>
          </cell>
        </row>
        <row r="279">
          <cell r="D279">
            <v>1801110</v>
          </cell>
        </row>
        <row r="280">
          <cell r="D280">
            <v>1801120</v>
          </cell>
        </row>
        <row r="281">
          <cell r="D281">
            <v>1801130</v>
          </cell>
        </row>
        <row r="282">
          <cell r="D282">
            <v>1801140</v>
          </cell>
        </row>
        <row r="283">
          <cell r="D283">
            <v>1801150</v>
          </cell>
        </row>
        <row r="287">
          <cell r="D287">
            <v>2000001</v>
          </cell>
        </row>
        <row r="288">
          <cell r="D288">
            <v>2000002</v>
          </cell>
        </row>
        <row r="290">
          <cell r="D290">
            <v>2100001</v>
          </cell>
        </row>
        <row r="291">
          <cell r="D291">
            <v>2100002</v>
          </cell>
        </row>
        <row r="292">
          <cell r="D292">
            <v>2100003</v>
          </cell>
        </row>
        <row r="293">
          <cell r="D293">
            <v>2100004</v>
          </cell>
        </row>
        <row r="294">
          <cell r="D294">
            <v>2100005</v>
          </cell>
        </row>
        <row r="295">
          <cell r="D295">
            <v>2100006</v>
          </cell>
        </row>
        <row r="296">
          <cell r="D296">
            <v>2100007</v>
          </cell>
        </row>
        <row r="297">
          <cell r="D297">
            <v>2100008</v>
          </cell>
        </row>
        <row r="298">
          <cell r="D298">
            <v>2100009</v>
          </cell>
        </row>
        <row r="299">
          <cell r="D299">
            <v>2100010</v>
          </cell>
        </row>
        <row r="300">
          <cell r="D300">
            <v>2100011</v>
          </cell>
        </row>
        <row r="301">
          <cell r="D301">
            <v>2100012</v>
          </cell>
        </row>
        <row r="302">
          <cell r="D302">
            <v>2100013</v>
          </cell>
        </row>
        <row r="303">
          <cell r="D303">
            <v>2100014</v>
          </cell>
        </row>
        <row r="304">
          <cell r="D304">
            <v>2100015</v>
          </cell>
        </row>
        <row r="305">
          <cell r="D305">
            <v>2100016</v>
          </cell>
        </row>
        <row r="306">
          <cell r="D306">
            <v>2100017</v>
          </cell>
        </row>
        <row r="307">
          <cell r="D307">
            <v>2100018</v>
          </cell>
        </row>
        <row r="308">
          <cell r="D308">
            <v>2100019</v>
          </cell>
        </row>
        <row r="309">
          <cell r="D309">
            <v>2100020</v>
          </cell>
        </row>
        <row r="310">
          <cell r="D310">
            <v>2100021</v>
          </cell>
        </row>
        <row r="311">
          <cell r="D311">
            <v>2100022</v>
          </cell>
        </row>
        <row r="314">
          <cell r="D314">
            <v>2101001</v>
          </cell>
        </row>
        <row r="315">
          <cell r="D315">
            <v>2101002</v>
          </cell>
        </row>
        <row r="316">
          <cell r="D316">
            <v>2101003</v>
          </cell>
        </row>
        <row r="317">
          <cell r="D317">
            <v>2101004</v>
          </cell>
        </row>
        <row r="318">
          <cell r="D318">
            <v>2101005</v>
          </cell>
        </row>
        <row r="319">
          <cell r="D319">
            <v>2101006</v>
          </cell>
        </row>
        <row r="320">
          <cell r="D320">
            <v>2101007</v>
          </cell>
        </row>
        <row r="321">
          <cell r="D321">
            <v>2101008</v>
          </cell>
        </row>
        <row r="322">
          <cell r="D322">
            <v>2101009</v>
          </cell>
        </row>
        <row r="323">
          <cell r="D323">
            <v>2101010</v>
          </cell>
        </row>
        <row r="324">
          <cell r="D324">
            <v>2101011</v>
          </cell>
        </row>
        <row r="325">
          <cell r="D325">
            <v>2101012</v>
          </cell>
        </row>
        <row r="326">
          <cell r="D326">
            <v>2101013</v>
          </cell>
        </row>
        <row r="327">
          <cell r="D327">
            <v>2101014</v>
          </cell>
        </row>
        <row r="328">
          <cell r="D328">
            <v>2101015</v>
          </cell>
        </row>
        <row r="329">
          <cell r="D329">
            <v>2101016</v>
          </cell>
        </row>
        <row r="330">
          <cell r="D330">
            <v>2101017</v>
          </cell>
        </row>
        <row r="331">
          <cell r="D331">
            <v>2101018</v>
          </cell>
        </row>
        <row r="332">
          <cell r="D332">
            <v>2101019</v>
          </cell>
        </row>
        <row r="333">
          <cell r="D333">
            <v>2101020</v>
          </cell>
        </row>
        <row r="334">
          <cell r="D334">
            <v>2101021</v>
          </cell>
        </row>
        <row r="335">
          <cell r="D335">
            <v>2101022</v>
          </cell>
        </row>
        <row r="336">
          <cell r="D336">
            <v>2101023</v>
          </cell>
        </row>
        <row r="337">
          <cell r="D337">
            <v>2101024</v>
          </cell>
        </row>
        <row r="338">
          <cell r="D338">
            <v>2101025</v>
          </cell>
        </row>
        <row r="339">
          <cell r="D339">
            <v>2101026</v>
          </cell>
        </row>
        <row r="340">
          <cell r="D340">
            <v>2101027</v>
          </cell>
        </row>
        <row r="341">
          <cell r="D341">
            <v>2101028</v>
          </cell>
        </row>
        <row r="342">
          <cell r="D342">
            <v>2101029</v>
          </cell>
        </row>
        <row r="343">
          <cell r="D343">
            <v>2101030</v>
          </cell>
        </row>
        <row r="344">
          <cell r="D344">
            <v>2101031</v>
          </cell>
        </row>
        <row r="345">
          <cell r="D345">
            <v>2101032</v>
          </cell>
        </row>
        <row r="346">
          <cell r="D346">
            <v>2101033</v>
          </cell>
        </row>
        <row r="347">
          <cell r="D347">
            <v>2101034</v>
          </cell>
        </row>
        <row r="348">
          <cell r="D348">
            <v>2101035</v>
          </cell>
        </row>
        <row r="349">
          <cell r="D349">
            <v>2101036</v>
          </cell>
        </row>
        <row r="350">
          <cell r="D350">
            <v>2101037</v>
          </cell>
        </row>
        <row r="351">
          <cell r="D351">
            <v>2101038</v>
          </cell>
        </row>
        <row r="352">
          <cell r="D352">
            <v>2101039</v>
          </cell>
        </row>
        <row r="353">
          <cell r="D353">
            <v>2101040</v>
          </cell>
        </row>
        <row r="354">
          <cell r="D354">
            <v>2101099</v>
          </cell>
        </row>
        <row r="356">
          <cell r="D356">
            <v>2201000</v>
          </cell>
        </row>
        <row r="357">
          <cell r="D357">
            <v>2202000</v>
          </cell>
        </row>
        <row r="358">
          <cell r="D358">
            <v>2203000</v>
          </cell>
        </row>
        <row r="359">
          <cell r="D359">
            <v>2204000</v>
          </cell>
        </row>
        <row r="360">
          <cell r="D360">
            <v>2205000</v>
          </cell>
        </row>
        <row r="361">
          <cell r="D361">
            <v>2206000</v>
          </cell>
        </row>
        <row r="362">
          <cell r="D362">
            <v>2299000</v>
          </cell>
        </row>
        <row r="364">
          <cell r="D364">
            <v>2301000</v>
          </cell>
        </row>
        <row r="365">
          <cell r="D365">
            <v>2302000</v>
          </cell>
        </row>
        <row r="366">
          <cell r="D366">
            <v>2303000</v>
          </cell>
        </row>
        <row r="368">
          <cell r="D368">
            <v>2401001</v>
          </cell>
        </row>
        <row r="369">
          <cell r="D369">
            <v>2401002</v>
          </cell>
        </row>
        <row r="370">
          <cell r="D370">
            <v>2401003</v>
          </cell>
        </row>
        <row r="371">
          <cell r="D371">
            <v>2401004</v>
          </cell>
        </row>
        <row r="372">
          <cell r="D372">
            <v>2401005</v>
          </cell>
        </row>
        <row r="373">
          <cell r="D373">
            <v>2401006</v>
          </cell>
        </row>
        <row r="374">
          <cell r="D374">
            <v>2402001</v>
          </cell>
        </row>
        <row r="375">
          <cell r="D375">
            <v>2402002</v>
          </cell>
        </row>
        <row r="376">
          <cell r="D376">
            <v>2402003</v>
          </cell>
        </row>
        <row r="380">
          <cell r="D380">
            <v>2701000</v>
          </cell>
        </row>
        <row r="381">
          <cell r="D381">
            <v>2801000</v>
          </cell>
        </row>
        <row r="382">
          <cell r="D382">
            <v>2802000</v>
          </cell>
        </row>
        <row r="383">
          <cell r="D383">
            <v>2999000</v>
          </cell>
        </row>
        <row r="386">
          <cell r="D386">
            <v>2801000</v>
          </cell>
        </row>
        <row r="387">
          <cell r="D387">
            <v>2802000</v>
          </cell>
        </row>
        <row r="388">
          <cell r="D388">
            <v>2803000</v>
          </cell>
        </row>
        <row r="391">
          <cell r="D391">
            <v>2901000</v>
          </cell>
        </row>
        <row r="392">
          <cell r="D392">
            <v>2902000</v>
          </cell>
        </row>
        <row r="393">
          <cell r="D393">
            <v>2911000</v>
          </cell>
        </row>
        <row r="394">
          <cell r="D394">
            <v>2912000</v>
          </cell>
        </row>
        <row r="397">
          <cell r="D397">
            <v>4101000</v>
          </cell>
        </row>
        <row r="398">
          <cell r="D398">
            <v>4101110</v>
          </cell>
        </row>
        <row r="399">
          <cell r="D399">
            <v>4101111</v>
          </cell>
        </row>
        <row r="400">
          <cell r="D400">
            <v>4101112</v>
          </cell>
        </row>
        <row r="401">
          <cell r="D401">
            <v>4101113</v>
          </cell>
        </row>
        <row r="402">
          <cell r="D402">
            <v>4101114</v>
          </cell>
        </row>
        <row r="403">
          <cell r="D403">
            <v>4101115</v>
          </cell>
        </row>
        <row r="404">
          <cell r="D404">
            <v>4101116</v>
          </cell>
        </row>
        <row r="405">
          <cell r="D405">
            <v>4101117</v>
          </cell>
        </row>
        <row r="406">
          <cell r="D406">
            <v>4101120</v>
          </cell>
        </row>
        <row r="407">
          <cell r="D407">
            <v>4101121</v>
          </cell>
        </row>
        <row r="408">
          <cell r="D408">
            <v>4101122</v>
          </cell>
        </row>
        <row r="409">
          <cell r="D409">
            <v>4101123</v>
          </cell>
        </row>
        <row r="410">
          <cell r="D410">
            <v>4101124</v>
          </cell>
        </row>
        <row r="411">
          <cell r="D411">
            <v>4101130</v>
          </cell>
        </row>
        <row r="412">
          <cell r="D412">
            <v>4101131</v>
          </cell>
        </row>
        <row r="413">
          <cell r="D413">
            <v>4101132</v>
          </cell>
        </row>
        <row r="414">
          <cell r="D414">
            <v>4101133</v>
          </cell>
        </row>
        <row r="415">
          <cell r="D415">
            <v>4102000</v>
          </cell>
        </row>
        <row r="416">
          <cell r="D416">
            <v>4102110</v>
          </cell>
        </row>
        <row r="417">
          <cell r="D417">
            <v>4102111</v>
          </cell>
        </row>
        <row r="418">
          <cell r="D418">
            <v>4102112</v>
          </cell>
        </row>
        <row r="419">
          <cell r="D419">
            <v>4102120</v>
          </cell>
        </row>
        <row r="420">
          <cell r="D420">
            <v>4102121</v>
          </cell>
        </row>
        <row r="421">
          <cell r="D421">
            <v>4102122</v>
          </cell>
        </row>
        <row r="422">
          <cell r="D422">
            <v>4102130</v>
          </cell>
        </row>
        <row r="423">
          <cell r="D423">
            <v>4102131</v>
          </cell>
        </row>
        <row r="424">
          <cell r="D424">
            <v>4102132</v>
          </cell>
        </row>
        <row r="425">
          <cell r="D425">
            <v>4103000</v>
          </cell>
        </row>
        <row r="426">
          <cell r="D426">
            <v>4103110</v>
          </cell>
        </row>
        <row r="427">
          <cell r="D427">
            <v>4103120</v>
          </cell>
        </row>
        <row r="428">
          <cell r="D428">
            <v>4103130</v>
          </cell>
        </row>
        <row r="429">
          <cell r="D429">
            <v>4104000</v>
          </cell>
        </row>
        <row r="430">
          <cell r="D430">
            <v>4104110</v>
          </cell>
        </row>
        <row r="431">
          <cell r="D431">
            <v>4104120</v>
          </cell>
        </row>
        <row r="432">
          <cell r="D432">
            <v>4104130</v>
          </cell>
        </row>
        <row r="435">
          <cell r="D435">
            <v>5101000</v>
          </cell>
        </row>
        <row r="436">
          <cell r="D436">
            <v>5101100</v>
          </cell>
        </row>
        <row r="437">
          <cell r="D437">
            <v>5101101</v>
          </cell>
        </row>
        <row r="438">
          <cell r="D438">
            <v>5101102</v>
          </cell>
        </row>
        <row r="439">
          <cell r="D439">
            <v>5101103</v>
          </cell>
        </row>
        <row r="440">
          <cell r="D440">
            <v>5101200</v>
          </cell>
        </row>
        <row r="441">
          <cell r="D441">
            <v>5101201</v>
          </cell>
        </row>
        <row r="442">
          <cell r="D442">
            <v>5101202</v>
          </cell>
        </row>
        <row r="443">
          <cell r="D443">
            <v>5101203</v>
          </cell>
        </row>
        <row r="444">
          <cell r="D444">
            <v>5101300</v>
          </cell>
        </row>
        <row r="445">
          <cell r="D445">
            <v>5101301</v>
          </cell>
        </row>
        <row r="446">
          <cell r="D446">
            <v>5101302</v>
          </cell>
        </row>
        <row r="447">
          <cell r="D447">
            <v>5101303</v>
          </cell>
        </row>
        <row r="448">
          <cell r="D448">
            <v>5101400</v>
          </cell>
        </row>
        <row r="449">
          <cell r="D449">
            <v>5101401</v>
          </cell>
        </row>
        <row r="450">
          <cell r="D450">
            <v>5101402</v>
          </cell>
        </row>
        <row r="451">
          <cell r="D451">
            <v>5101403</v>
          </cell>
        </row>
        <row r="452">
          <cell r="D452">
            <v>5109000</v>
          </cell>
        </row>
        <row r="453">
          <cell r="D453">
            <v>5109010</v>
          </cell>
        </row>
        <row r="454">
          <cell r="D454">
            <v>5109020</v>
          </cell>
        </row>
        <row r="455">
          <cell r="D455">
            <v>5109030</v>
          </cell>
        </row>
        <row r="456">
          <cell r="D456">
            <v>5109040</v>
          </cell>
        </row>
        <row r="457">
          <cell r="D457">
            <v>5109050</v>
          </cell>
        </row>
        <row r="458">
          <cell r="D458">
            <v>5109060</v>
          </cell>
        </row>
        <row r="459">
          <cell r="D459">
            <v>5109070</v>
          </cell>
        </row>
        <row r="460">
          <cell r="D460">
            <v>5109080</v>
          </cell>
        </row>
        <row r="461">
          <cell r="D461">
            <v>5109090</v>
          </cell>
        </row>
        <row r="462">
          <cell r="D462">
            <v>5109100</v>
          </cell>
        </row>
        <row r="463">
          <cell r="D463">
            <v>5109101</v>
          </cell>
        </row>
        <row r="464">
          <cell r="D464">
            <v>5109102</v>
          </cell>
        </row>
        <row r="467">
          <cell r="D467">
            <v>6101010</v>
          </cell>
        </row>
        <row r="468">
          <cell r="D468">
            <v>6101020</v>
          </cell>
        </row>
        <row r="469">
          <cell r="D469">
            <v>6101030</v>
          </cell>
        </row>
        <row r="470">
          <cell r="D470">
            <v>6101040</v>
          </cell>
        </row>
        <row r="471">
          <cell r="D471">
            <v>6101050</v>
          </cell>
        </row>
        <row r="472">
          <cell r="D472">
            <v>6101060</v>
          </cell>
        </row>
        <row r="473">
          <cell r="D473">
            <v>6101070</v>
          </cell>
        </row>
        <row r="474">
          <cell r="D474">
            <v>6201010</v>
          </cell>
        </row>
        <row r="475">
          <cell r="D475">
            <v>6201020</v>
          </cell>
        </row>
        <row r="476">
          <cell r="D476">
            <v>6201030</v>
          </cell>
        </row>
        <row r="477">
          <cell r="D477">
            <v>6301010</v>
          </cell>
        </row>
        <row r="478">
          <cell r="D478">
            <v>6301020</v>
          </cell>
        </row>
        <row r="479">
          <cell r="D479">
            <v>6301030</v>
          </cell>
        </row>
        <row r="480">
          <cell r="D480">
            <v>6401010</v>
          </cell>
        </row>
        <row r="481">
          <cell r="D481">
            <v>6401020</v>
          </cell>
        </row>
        <row r="482">
          <cell r="D482">
            <v>6501010</v>
          </cell>
        </row>
        <row r="483">
          <cell r="D483">
            <v>6501020</v>
          </cell>
        </row>
        <row r="484">
          <cell r="D484">
            <v>6601010</v>
          </cell>
        </row>
        <row r="485">
          <cell r="D485">
            <v>6601020</v>
          </cell>
        </row>
        <row r="486">
          <cell r="D486">
            <v>6601030</v>
          </cell>
        </row>
        <row r="487">
          <cell r="D487">
            <v>6601040</v>
          </cell>
        </row>
        <row r="488">
          <cell r="D488">
            <v>6601050</v>
          </cell>
        </row>
        <row r="489">
          <cell r="D489">
            <v>6701010</v>
          </cell>
        </row>
        <row r="490">
          <cell r="D490">
            <v>6701020</v>
          </cell>
        </row>
        <row r="491">
          <cell r="D491">
            <v>6801010</v>
          </cell>
        </row>
        <row r="492">
          <cell r="D492">
            <v>6801020</v>
          </cell>
        </row>
        <row r="493">
          <cell r="D493">
            <v>6801030</v>
          </cell>
        </row>
        <row r="494">
          <cell r="D494">
            <v>6901010</v>
          </cell>
        </row>
        <row r="495">
          <cell r="D495">
            <v>6901020</v>
          </cell>
        </row>
        <row r="496">
          <cell r="D496">
            <v>6901030</v>
          </cell>
        </row>
        <row r="497">
          <cell r="D497">
            <v>6901040</v>
          </cell>
        </row>
        <row r="500">
          <cell r="D500">
            <v>7001000</v>
          </cell>
        </row>
        <row r="501">
          <cell r="D501">
            <v>7001001</v>
          </cell>
        </row>
        <row r="502">
          <cell r="D502">
            <v>7001002</v>
          </cell>
        </row>
        <row r="503">
          <cell r="D503">
            <v>7001003</v>
          </cell>
        </row>
        <row r="504">
          <cell r="D504">
            <v>7001004</v>
          </cell>
        </row>
        <row r="505">
          <cell r="D505">
            <v>7001005</v>
          </cell>
        </row>
        <row r="506">
          <cell r="D506">
            <v>7098000</v>
          </cell>
        </row>
        <row r="507">
          <cell r="D507">
            <v>7099000</v>
          </cell>
        </row>
        <row r="509">
          <cell r="D509">
            <v>8000001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Beg-Bal"/>
      <sheetName val="Jrnl_Cash"/>
      <sheetName val="Jrnl_Bank"/>
      <sheetName val="PCBook"/>
      <sheetName val="TB"/>
      <sheetName val="IS"/>
      <sheetName val="BS"/>
      <sheetName val="Jrnl_Umum"/>
      <sheetName val="Detail-GL"/>
      <sheetName val="1771-8A-2"/>
      <sheetName val="DEPRESIASI"/>
    </sheetNames>
    <sheetDataSet>
      <sheetData sheetId="0" refreshError="1">
        <row r="8">
          <cell r="D8">
            <v>1101100</v>
          </cell>
        </row>
        <row r="9">
          <cell r="D9">
            <v>1101200</v>
          </cell>
        </row>
        <row r="10">
          <cell r="D10">
            <v>1101210</v>
          </cell>
        </row>
        <row r="11">
          <cell r="D11">
            <v>1101220</v>
          </cell>
        </row>
        <row r="12">
          <cell r="D12">
            <v>1101221</v>
          </cell>
        </row>
        <row r="13">
          <cell r="D13">
            <v>1101222</v>
          </cell>
        </row>
        <row r="14">
          <cell r="D14">
            <v>1101223</v>
          </cell>
        </row>
        <row r="15">
          <cell r="D15">
            <v>1101224</v>
          </cell>
        </row>
        <row r="16">
          <cell r="D16">
            <v>1101225</v>
          </cell>
        </row>
        <row r="17">
          <cell r="D17">
            <v>1101226</v>
          </cell>
        </row>
        <row r="18">
          <cell r="D18">
            <v>1101230</v>
          </cell>
        </row>
        <row r="19">
          <cell r="D19">
            <v>1101300</v>
          </cell>
        </row>
        <row r="21">
          <cell r="D21">
            <v>1102010</v>
          </cell>
        </row>
        <row r="22">
          <cell r="D22">
            <v>1102020</v>
          </cell>
        </row>
        <row r="23">
          <cell r="D23">
            <v>1102030</v>
          </cell>
        </row>
        <row r="24">
          <cell r="D24">
            <v>1102040</v>
          </cell>
        </row>
        <row r="25">
          <cell r="D25">
            <v>1102050</v>
          </cell>
        </row>
        <row r="26">
          <cell r="D26">
            <v>1102060</v>
          </cell>
        </row>
        <row r="27">
          <cell r="D27">
            <v>1102070</v>
          </cell>
        </row>
        <row r="28">
          <cell r="D28">
            <v>1102080</v>
          </cell>
        </row>
        <row r="29">
          <cell r="D29">
            <v>1102110</v>
          </cell>
        </row>
        <row r="32">
          <cell r="D32">
            <v>1103000</v>
          </cell>
        </row>
        <row r="33">
          <cell r="D33">
            <v>1103001</v>
          </cell>
        </row>
        <row r="36">
          <cell r="D36">
            <v>1201110</v>
          </cell>
        </row>
        <row r="37">
          <cell r="D37">
            <v>1201111</v>
          </cell>
        </row>
        <row r="38">
          <cell r="D38">
            <v>1201112</v>
          </cell>
        </row>
        <row r="39">
          <cell r="D39">
            <v>1201113</v>
          </cell>
        </row>
        <row r="40">
          <cell r="D40">
            <v>1201114</v>
          </cell>
        </row>
        <row r="41">
          <cell r="D41">
            <v>1201200</v>
          </cell>
        </row>
        <row r="42">
          <cell r="D42">
            <v>1201210</v>
          </cell>
        </row>
        <row r="43">
          <cell r="D43">
            <v>1201211</v>
          </cell>
        </row>
        <row r="44">
          <cell r="D44">
            <v>1201212</v>
          </cell>
        </row>
        <row r="45">
          <cell r="D45">
            <v>1201213</v>
          </cell>
        </row>
        <row r="46">
          <cell r="D46">
            <v>1201214</v>
          </cell>
        </row>
        <row r="47">
          <cell r="D47">
            <v>1201215</v>
          </cell>
        </row>
        <row r="48">
          <cell r="D48">
            <v>1201216</v>
          </cell>
        </row>
        <row r="49">
          <cell r="D49">
            <v>1201217</v>
          </cell>
        </row>
        <row r="50">
          <cell r="D50">
            <v>1201218</v>
          </cell>
        </row>
        <row r="51">
          <cell r="D51">
            <v>1201219</v>
          </cell>
        </row>
        <row r="52">
          <cell r="D52">
            <v>1201220</v>
          </cell>
        </row>
        <row r="53">
          <cell r="D53">
            <v>1201221</v>
          </cell>
        </row>
        <row r="54">
          <cell r="D54">
            <v>1201222</v>
          </cell>
        </row>
        <row r="55">
          <cell r="D55">
            <v>1201223</v>
          </cell>
        </row>
        <row r="56">
          <cell r="D56">
            <v>1201224</v>
          </cell>
        </row>
        <row r="57">
          <cell r="D57">
            <v>1201225</v>
          </cell>
        </row>
        <row r="58">
          <cell r="D58">
            <v>1201226</v>
          </cell>
        </row>
        <row r="59">
          <cell r="D59">
            <v>1201227</v>
          </cell>
        </row>
        <row r="60">
          <cell r="D60">
            <v>1201228</v>
          </cell>
        </row>
        <row r="61">
          <cell r="D61">
            <v>1201229</v>
          </cell>
        </row>
        <row r="62">
          <cell r="D62">
            <v>1201230</v>
          </cell>
        </row>
        <row r="63">
          <cell r="D63">
            <v>1201231</v>
          </cell>
        </row>
        <row r="64">
          <cell r="D64">
            <v>1201232</v>
          </cell>
        </row>
        <row r="65">
          <cell r="D65">
            <v>1201233</v>
          </cell>
        </row>
        <row r="66">
          <cell r="D66">
            <v>1201234</v>
          </cell>
        </row>
        <row r="67">
          <cell r="D67">
            <v>1201235</v>
          </cell>
        </row>
        <row r="68">
          <cell r="D68">
            <v>1201236</v>
          </cell>
        </row>
        <row r="69">
          <cell r="D69">
            <v>1201237</v>
          </cell>
        </row>
        <row r="70">
          <cell r="D70">
            <v>1201238</v>
          </cell>
        </row>
        <row r="71">
          <cell r="D71">
            <v>1201239</v>
          </cell>
        </row>
        <row r="72">
          <cell r="D72">
            <v>1201240</v>
          </cell>
        </row>
        <row r="73">
          <cell r="D73">
            <v>1201241</v>
          </cell>
        </row>
        <row r="74">
          <cell r="D74">
            <v>1201242</v>
          </cell>
        </row>
        <row r="75">
          <cell r="D75">
            <v>1201243</v>
          </cell>
        </row>
        <row r="76">
          <cell r="D76">
            <v>1201244</v>
          </cell>
        </row>
        <row r="77">
          <cell r="D77">
            <v>1201245</v>
          </cell>
        </row>
        <row r="78">
          <cell r="D78">
            <v>1201246</v>
          </cell>
        </row>
        <row r="79">
          <cell r="D79">
            <v>1201247</v>
          </cell>
        </row>
        <row r="80">
          <cell r="D80">
            <v>1201248</v>
          </cell>
        </row>
        <row r="81">
          <cell r="D81">
            <v>1201249</v>
          </cell>
        </row>
        <row r="82">
          <cell r="D82">
            <v>1201250</v>
          </cell>
        </row>
        <row r="83">
          <cell r="D83">
            <v>1201251</v>
          </cell>
        </row>
        <row r="84">
          <cell r="D84">
            <v>1202001</v>
          </cell>
        </row>
        <row r="85">
          <cell r="D85">
            <v>1202002</v>
          </cell>
        </row>
        <row r="86">
          <cell r="D86">
            <v>1202003</v>
          </cell>
        </row>
        <row r="87">
          <cell r="D87">
            <v>1202004</v>
          </cell>
        </row>
        <row r="88">
          <cell r="D88">
            <v>1202005</v>
          </cell>
        </row>
        <row r="89">
          <cell r="D89">
            <v>1202006</v>
          </cell>
        </row>
        <row r="90">
          <cell r="D90">
            <v>1202007</v>
          </cell>
        </row>
        <row r="91">
          <cell r="D91">
            <v>1202008</v>
          </cell>
        </row>
        <row r="92">
          <cell r="D92">
            <v>1202009</v>
          </cell>
        </row>
        <row r="93">
          <cell r="D93">
            <v>1202010</v>
          </cell>
        </row>
        <row r="94">
          <cell r="D94">
            <v>1202011</v>
          </cell>
        </row>
        <row r="95">
          <cell r="D95">
            <v>1202012</v>
          </cell>
        </row>
        <row r="96">
          <cell r="D96">
            <v>1202013</v>
          </cell>
        </row>
        <row r="101">
          <cell r="D101">
            <v>1290000</v>
          </cell>
        </row>
        <row r="104">
          <cell r="D104">
            <v>1301001</v>
          </cell>
        </row>
        <row r="105">
          <cell r="D105">
            <v>1301002</v>
          </cell>
        </row>
        <row r="106">
          <cell r="D106">
            <v>1301003</v>
          </cell>
        </row>
        <row r="107">
          <cell r="D107">
            <v>1302001</v>
          </cell>
        </row>
        <row r="108">
          <cell r="D108">
            <v>1302002</v>
          </cell>
        </row>
        <row r="109">
          <cell r="D109">
            <v>1302003</v>
          </cell>
        </row>
        <row r="110">
          <cell r="D110">
            <v>1302004</v>
          </cell>
        </row>
        <row r="111">
          <cell r="D111">
            <v>1302005</v>
          </cell>
        </row>
        <row r="112">
          <cell r="D112">
            <v>1302006</v>
          </cell>
        </row>
        <row r="113">
          <cell r="D113">
            <v>1302007</v>
          </cell>
        </row>
        <row r="114">
          <cell r="D114">
            <v>1302008</v>
          </cell>
        </row>
        <row r="115">
          <cell r="D115">
            <v>1302009</v>
          </cell>
        </row>
        <row r="116">
          <cell r="D116">
            <v>1302010</v>
          </cell>
        </row>
        <row r="117">
          <cell r="D117">
            <v>1302011</v>
          </cell>
        </row>
        <row r="118">
          <cell r="D118">
            <v>1302012</v>
          </cell>
        </row>
        <row r="119">
          <cell r="D119">
            <v>1302013</v>
          </cell>
        </row>
        <row r="120">
          <cell r="D120">
            <v>1302014</v>
          </cell>
        </row>
        <row r="121">
          <cell r="D121">
            <v>1302015</v>
          </cell>
        </row>
        <row r="122">
          <cell r="D122">
            <v>1302016</v>
          </cell>
        </row>
        <row r="123">
          <cell r="D123">
            <v>1302017</v>
          </cell>
        </row>
        <row r="124">
          <cell r="D124">
            <v>1302018</v>
          </cell>
        </row>
        <row r="125">
          <cell r="D125">
            <v>1302019</v>
          </cell>
        </row>
        <row r="126">
          <cell r="D126">
            <v>1302020</v>
          </cell>
        </row>
        <row r="127">
          <cell r="D127">
            <v>1302021</v>
          </cell>
        </row>
        <row r="128">
          <cell r="D128">
            <v>1302022</v>
          </cell>
        </row>
        <row r="129">
          <cell r="D129">
            <v>1302023</v>
          </cell>
        </row>
        <row r="130">
          <cell r="D130">
            <v>1302024</v>
          </cell>
        </row>
        <row r="131">
          <cell r="D131">
            <v>1302025</v>
          </cell>
        </row>
        <row r="132">
          <cell r="D132">
            <v>1302026</v>
          </cell>
        </row>
        <row r="133">
          <cell r="D133">
            <v>1302027</v>
          </cell>
        </row>
        <row r="134">
          <cell r="D134">
            <v>1302028</v>
          </cell>
        </row>
        <row r="135">
          <cell r="D135">
            <v>1302029</v>
          </cell>
        </row>
        <row r="136">
          <cell r="D136">
            <v>1302030</v>
          </cell>
        </row>
        <row r="137">
          <cell r="D137">
            <v>1302031</v>
          </cell>
        </row>
        <row r="138">
          <cell r="D138">
            <v>1302032</v>
          </cell>
        </row>
        <row r="139">
          <cell r="D139">
            <v>1302033</v>
          </cell>
        </row>
        <row r="140">
          <cell r="D140">
            <v>1302034</v>
          </cell>
        </row>
        <row r="141">
          <cell r="D141">
            <v>1302035</v>
          </cell>
        </row>
        <row r="142">
          <cell r="D142">
            <v>1302036</v>
          </cell>
        </row>
        <row r="143">
          <cell r="D143">
            <v>1302037</v>
          </cell>
        </row>
        <row r="144">
          <cell r="D144">
            <v>1302038</v>
          </cell>
        </row>
        <row r="145">
          <cell r="D145">
            <v>1302039</v>
          </cell>
        </row>
        <row r="146">
          <cell r="D146">
            <v>1302040</v>
          </cell>
        </row>
        <row r="147">
          <cell r="D147">
            <v>1302041</v>
          </cell>
        </row>
        <row r="148">
          <cell r="D148">
            <v>1302042</v>
          </cell>
        </row>
        <row r="149">
          <cell r="D149">
            <v>1302043</v>
          </cell>
        </row>
        <row r="150">
          <cell r="D150">
            <v>1302044</v>
          </cell>
        </row>
        <row r="151">
          <cell r="D151">
            <v>1302045</v>
          </cell>
        </row>
        <row r="152">
          <cell r="D152">
            <v>1302046</v>
          </cell>
        </row>
        <row r="153">
          <cell r="D153">
            <v>1302047</v>
          </cell>
        </row>
        <row r="154">
          <cell r="D154">
            <v>1302048</v>
          </cell>
        </row>
        <row r="155">
          <cell r="D155">
            <v>1302049</v>
          </cell>
        </row>
        <row r="156">
          <cell r="D156">
            <v>1302050</v>
          </cell>
        </row>
        <row r="157">
          <cell r="D157">
            <v>1302051</v>
          </cell>
        </row>
        <row r="158">
          <cell r="D158">
            <v>1302052</v>
          </cell>
        </row>
        <row r="159">
          <cell r="D159">
            <v>1302053</v>
          </cell>
        </row>
        <row r="160">
          <cell r="D160">
            <v>1302054</v>
          </cell>
        </row>
        <row r="161">
          <cell r="D161">
            <v>1302055</v>
          </cell>
        </row>
        <row r="162">
          <cell r="D162">
            <v>1302056</v>
          </cell>
        </row>
        <row r="163">
          <cell r="D163">
            <v>1302057</v>
          </cell>
        </row>
        <row r="164">
          <cell r="D164">
            <v>1302058</v>
          </cell>
        </row>
        <row r="165">
          <cell r="D165">
            <v>1302059</v>
          </cell>
        </row>
        <row r="166">
          <cell r="D166">
            <v>1302060</v>
          </cell>
        </row>
        <row r="167">
          <cell r="D167">
            <v>1302061</v>
          </cell>
        </row>
        <row r="168">
          <cell r="D168">
            <v>1302062</v>
          </cell>
        </row>
        <row r="169">
          <cell r="D169">
            <v>1302063</v>
          </cell>
        </row>
        <row r="170">
          <cell r="D170">
            <v>1302064</v>
          </cell>
        </row>
        <row r="171">
          <cell r="D171">
            <v>1302065</v>
          </cell>
        </row>
        <row r="172">
          <cell r="D172">
            <v>1302066</v>
          </cell>
        </row>
        <row r="173">
          <cell r="D173">
            <v>1302067</v>
          </cell>
        </row>
        <row r="174">
          <cell r="D174">
            <v>1302068</v>
          </cell>
        </row>
        <row r="175">
          <cell r="D175">
            <v>1302069</v>
          </cell>
        </row>
        <row r="176">
          <cell r="D176">
            <v>1302070</v>
          </cell>
        </row>
        <row r="177">
          <cell r="D177">
            <v>1302071</v>
          </cell>
        </row>
        <row r="178">
          <cell r="D178">
            <v>1302072</v>
          </cell>
        </row>
        <row r="179">
          <cell r="D179">
            <v>1302073</v>
          </cell>
        </row>
        <row r="180">
          <cell r="D180">
            <v>1302074</v>
          </cell>
        </row>
        <row r="181">
          <cell r="D181">
            <v>1302075</v>
          </cell>
        </row>
        <row r="182">
          <cell r="D182">
            <v>1302076</v>
          </cell>
        </row>
        <row r="183">
          <cell r="D183">
            <v>1302077</v>
          </cell>
        </row>
        <row r="184">
          <cell r="D184">
            <v>1302078</v>
          </cell>
        </row>
        <row r="185">
          <cell r="D185">
            <v>1302079</v>
          </cell>
        </row>
        <row r="186">
          <cell r="D186">
            <v>1302080</v>
          </cell>
        </row>
        <row r="187">
          <cell r="D187">
            <v>1302081</v>
          </cell>
        </row>
        <row r="188">
          <cell r="D188">
            <v>1302082</v>
          </cell>
        </row>
        <row r="189">
          <cell r="D189">
            <v>1302083</v>
          </cell>
        </row>
        <row r="190">
          <cell r="D190">
            <v>1302084</v>
          </cell>
        </row>
        <row r="191">
          <cell r="D191">
            <v>1302085</v>
          </cell>
        </row>
        <row r="192">
          <cell r="D192">
            <v>1302086</v>
          </cell>
        </row>
        <row r="193">
          <cell r="D193">
            <v>1302087</v>
          </cell>
        </row>
        <row r="194">
          <cell r="D194">
            <v>1302088</v>
          </cell>
        </row>
        <row r="195">
          <cell r="D195">
            <v>1302089</v>
          </cell>
        </row>
        <row r="196">
          <cell r="D196">
            <v>1302090</v>
          </cell>
        </row>
        <row r="197">
          <cell r="D197">
            <v>1302091</v>
          </cell>
        </row>
        <row r="198">
          <cell r="D198">
            <v>1302092</v>
          </cell>
        </row>
        <row r="199">
          <cell r="D199">
            <v>1302093</v>
          </cell>
        </row>
        <row r="200">
          <cell r="D200">
            <v>1302094</v>
          </cell>
        </row>
        <row r="201">
          <cell r="D201">
            <v>1302095</v>
          </cell>
        </row>
        <row r="202">
          <cell r="D202">
            <v>1302096</v>
          </cell>
        </row>
        <row r="203">
          <cell r="D203">
            <v>1302097</v>
          </cell>
        </row>
        <row r="204">
          <cell r="D204">
            <v>1302098</v>
          </cell>
        </row>
        <row r="205">
          <cell r="D205">
            <v>1302099</v>
          </cell>
        </row>
        <row r="206">
          <cell r="D206">
            <v>1302100</v>
          </cell>
        </row>
        <row r="207">
          <cell r="D207">
            <v>1302101</v>
          </cell>
        </row>
        <row r="213">
          <cell r="D213">
            <v>1300099</v>
          </cell>
        </row>
        <row r="215">
          <cell r="D215">
            <v>1401000</v>
          </cell>
        </row>
        <row r="216">
          <cell r="D216">
            <v>1402000</v>
          </cell>
        </row>
        <row r="218">
          <cell r="D218">
            <v>1501000</v>
          </cell>
        </row>
        <row r="219">
          <cell r="D219">
            <v>1502000</v>
          </cell>
        </row>
        <row r="221">
          <cell r="D221">
            <v>1601000</v>
          </cell>
        </row>
        <row r="222">
          <cell r="D222">
            <v>1601100</v>
          </cell>
        </row>
        <row r="223">
          <cell r="D223">
            <v>1601110</v>
          </cell>
        </row>
        <row r="224">
          <cell r="D224">
            <v>1601111</v>
          </cell>
        </row>
        <row r="225">
          <cell r="D225">
            <v>1601112</v>
          </cell>
        </row>
        <row r="226">
          <cell r="D226">
            <v>1601113</v>
          </cell>
        </row>
        <row r="227">
          <cell r="D227">
            <v>1601114</v>
          </cell>
        </row>
        <row r="228">
          <cell r="D228">
            <v>1601115</v>
          </cell>
        </row>
        <row r="229">
          <cell r="D229">
            <v>1601116</v>
          </cell>
        </row>
        <row r="230">
          <cell r="D230">
            <v>1601117</v>
          </cell>
        </row>
        <row r="231">
          <cell r="D231">
            <v>1601120</v>
          </cell>
        </row>
        <row r="232">
          <cell r="D232">
            <v>1601121</v>
          </cell>
        </row>
        <row r="233">
          <cell r="D233">
            <v>1601122</v>
          </cell>
        </row>
        <row r="234">
          <cell r="D234">
            <v>1601123</v>
          </cell>
        </row>
        <row r="235">
          <cell r="D235">
            <v>1601124</v>
          </cell>
        </row>
        <row r="236">
          <cell r="D236">
            <v>1601130</v>
          </cell>
        </row>
        <row r="237">
          <cell r="D237">
            <v>1601131</v>
          </cell>
        </row>
        <row r="238">
          <cell r="D238">
            <v>1601132</v>
          </cell>
        </row>
        <row r="239">
          <cell r="D239">
            <v>1601133</v>
          </cell>
        </row>
        <row r="240">
          <cell r="D240">
            <v>1601200</v>
          </cell>
        </row>
        <row r="241">
          <cell r="D241">
            <v>1601210</v>
          </cell>
        </row>
        <row r="242">
          <cell r="D242">
            <v>1601211</v>
          </cell>
        </row>
        <row r="243">
          <cell r="D243">
            <v>1601212</v>
          </cell>
        </row>
        <row r="244">
          <cell r="D244">
            <v>1601213</v>
          </cell>
        </row>
        <row r="245">
          <cell r="D245">
            <v>1601220</v>
          </cell>
        </row>
        <row r="246">
          <cell r="D246">
            <v>1601221</v>
          </cell>
        </row>
        <row r="247">
          <cell r="D247">
            <v>1601222</v>
          </cell>
        </row>
        <row r="248">
          <cell r="D248">
            <v>1601230</v>
          </cell>
        </row>
        <row r="249">
          <cell r="D249">
            <v>1601231</v>
          </cell>
        </row>
        <row r="250">
          <cell r="D250">
            <v>1601232</v>
          </cell>
        </row>
        <row r="251">
          <cell r="D251">
            <v>1601300</v>
          </cell>
        </row>
        <row r="252">
          <cell r="D252">
            <v>1601310</v>
          </cell>
        </row>
        <row r="253">
          <cell r="D253">
            <v>1601311</v>
          </cell>
        </row>
        <row r="254">
          <cell r="D254">
            <v>1601312</v>
          </cell>
        </row>
        <row r="255">
          <cell r="D255">
            <v>1601313</v>
          </cell>
        </row>
        <row r="256">
          <cell r="D256">
            <v>1601320</v>
          </cell>
        </row>
        <row r="257">
          <cell r="D257">
            <v>1601321</v>
          </cell>
        </row>
        <row r="258">
          <cell r="D258">
            <v>1601322</v>
          </cell>
        </row>
        <row r="259">
          <cell r="D259">
            <v>1601330</v>
          </cell>
        </row>
        <row r="260">
          <cell r="D260">
            <v>1601331</v>
          </cell>
        </row>
        <row r="261">
          <cell r="D261">
            <v>1601332</v>
          </cell>
        </row>
        <row r="262">
          <cell r="D262">
            <v>1601400</v>
          </cell>
        </row>
        <row r="263">
          <cell r="D263">
            <v>1601401</v>
          </cell>
        </row>
        <row r="264">
          <cell r="D264">
            <v>1601402</v>
          </cell>
        </row>
        <row r="265">
          <cell r="D265">
            <v>1601403</v>
          </cell>
        </row>
        <row r="267">
          <cell r="D267">
            <v>1602000</v>
          </cell>
        </row>
        <row r="268">
          <cell r="D268">
            <v>1602001</v>
          </cell>
        </row>
        <row r="269">
          <cell r="D269">
            <v>1602002</v>
          </cell>
        </row>
        <row r="270">
          <cell r="D270">
            <v>1602003</v>
          </cell>
        </row>
        <row r="273">
          <cell r="D273">
            <v>1801000</v>
          </cell>
        </row>
        <row r="274">
          <cell r="D274">
            <v>1801010</v>
          </cell>
        </row>
        <row r="275">
          <cell r="D275">
            <v>1801020</v>
          </cell>
        </row>
        <row r="276">
          <cell r="D276">
            <v>1801030</v>
          </cell>
        </row>
        <row r="277">
          <cell r="D277">
            <v>1801040</v>
          </cell>
        </row>
        <row r="278">
          <cell r="D278">
            <v>1801050</v>
          </cell>
        </row>
        <row r="279">
          <cell r="D279">
            <v>1801110</v>
          </cell>
        </row>
        <row r="280">
          <cell r="D280">
            <v>1801120</v>
          </cell>
        </row>
        <row r="281">
          <cell r="D281">
            <v>1801130</v>
          </cell>
        </row>
        <row r="282">
          <cell r="D282">
            <v>1801140</v>
          </cell>
        </row>
        <row r="283">
          <cell r="D283">
            <v>1801150</v>
          </cell>
        </row>
        <row r="287">
          <cell r="D287">
            <v>2000001</v>
          </cell>
        </row>
        <row r="288">
          <cell r="D288">
            <v>2000002</v>
          </cell>
        </row>
        <row r="290">
          <cell r="D290">
            <v>2100001</v>
          </cell>
        </row>
        <row r="291">
          <cell r="D291">
            <v>2100002</v>
          </cell>
        </row>
        <row r="292">
          <cell r="D292">
            <v>2100003</v>
          </cell>
        </row>
        <row r="293">
          <cell r="D293">
            <v>2100004</v>
          </cell>
        </row>
        <row r="294">
          <cell r="D294">
            <v>2100005</v>
          </cell>
        </row>
        <row r="295">
          <cell r="D295">
            <v>2100006</v>
          </cell>
        </row>
        <row r="296">
          <cell r="D296">
            <v>2100007</v>
          </cell>
        </row>
        <row r="297">
          <cell r="D297">
            <v>2100008</v>
          </cell>
        </row>
        <row r="298">
          <cell r="D298">
            <v>2100009</v>
          </cell>
        </row>
        <row r="299">
          <cell r="D299">
            <v>2100010</v>
          </cell>
        </row>
        <row r="300">
          <cell r="D300">
            <v>2100011</v>
          </cell>
        </row>
        <row r="301">
          <cell r="D301">
            <v>2100012</v>
          </cell>
        </row>
        <row r="302">
          <cell r="D302">
            <v>2100013</v>
          </cell>
        </row>
        <row r="303">
          <cell r="D303">
            <v>2100014</v>
          </cell>
        </row>
        <row r="304">
          <cell r="D304">
            <v>2100015</v>
          </cell>
        </row>
        <row r="305">
          <cell r="D305">
            <v>2100016</v>
          </cell>
        </row>
        <row r="306">
          <cell r="D306">
            <v>2100017</v>
          </cell>
        </row>
        <row r="307">
          <cell r="D307">
            <v>2100018</v>
          </cell>
        </row>
        <row r="308">
          <cell r="D308">
            <v>2100019</v>
          </cell>
        </row>
        <row r="309">
          <cell r="D309">
            <v>2100020</v>
          </cell>
        </row>
        <row r="310">
          <cell r="D310">
            <v>2100021</v>
          </cell>
        </row>
        <row r="311">
          <cell r="D311">
            <v>2100022</v>
          </cell>
        </row>
        <row r="314">
          <cell r="D314">
            <v>2101001</v>
          </cell>
        </row>
        <row r="315">
          <cell r="D315">
            <v>2101002</v>
          </cell>
        </row>
        <row r="316">
          <cell r="D316">
            <v>2101003</v>
          </cell>
        </row>
        <row r="317">
          <cell r="D317">
            <v>2101004</v>
          </cell>
        </row>
        <row r="318">
          <cell r="D318">
            <v>2101005</v>
          </cell>
        </row>
        <row r="319">
          <cell r="D319">
            <v>2101006</v>
          </cell>
        </row>
        <row r="320">
          <cell r="D320">
            <v>2101007</v>
          </cell>
        </row>
        <row r="321">
          <cell r="D321">
            <v>2101008</v>
          </cell>
        </row>
        <row r="322">
          <cell r="D322">
            <v>2101009</v>
          </cell>
        </row>
        <row r="323">
          <cell r="D323">
            <v>2101010</v>
          </cell>
        </row>
        <row r="324">
          <cell r="D324">
            <v>2101011</v>
          </cell>
        </row>
        <row r="325">
          <cell r="D325">
            <v>2101012</v>
          </cell>
        </row>
        <row r="326">
          <cell r="D326">
            <v>2101013</v>
          </cell>
        </row>
        <row r="327">
          <cell r="D327">
            <v>2101014</v>
          </cell>
        </row>
        <row r="328">
          <cell r="D328">
            <v>2101015</v>
          </cell>
        </row>
        <row r="329">
          <cell r="D329">
            <v>2101016</v>
          </cell>
        </row>
        <row r="330">
          <cell r="D330">
            <v>2101017</v>
          </cell>
        </row>
        <row r="331">
          <cell r="D331">
            <v>2101018</v>
          </cell>
        </row>
        <row r="332">
          <cell r="D332">
            <v>2101019</v>
          </cell>
        </row>
        <row r="333">
          <cell r="D333">
            <v>2101020</v>
          </cell>
        </row>
        <row r="334">
          <cell r="D334">
            <v>2101021</v>
          </cell>
        </row>
        <row r="335">
          <cell r="D335">
            <v>2101022</v>
          </cell>
        </row>
        <row r="336">
          <cell r="D336">
            <v>2101023</v>
          </cell>
        </row>
        <row r="337">
          <cell r="D337">
            <v>2101024</v>
          </cell>
        </row>
        <row r="338">
          <cell r="D338">
            <v>2101025</v>
          </cell>
        </row>
        <row r="339">
          <cell r="D339">
            <v>2101026</v>
          </cell>
        </row>
        <row r="340">
          <cell r="D340">
            <v>2101027</v>
          </cell>
        </row>
        <row r="341">
          <cell r="D341">
            <v>2101028</v>
          </cell>
        </row>
        <row r="342">
          <cell r="D342">
            <v>2101029</v>
          </cell>
        </row>
        <row r="343">
          <cell r="D343">
            <v>2101030</v>
          </cell>
        </row>
        <row r="344">
          <cell r="D344">
            <v>2101031</v>
          </cell>
        </row>
        <row r="345">
          <cell r="D345">
            <v>2101032</v>
          </cell>
        </row>
        <row r="346">
          <cell r="D346">
            <v>2101033</v>
          </cell>
        </row>
        <row r="347">
          <cell r="D347">
            <v>2101034</v>
          </cell>
        </row>
        <row r="348">
          <cell r="D348">
            <v>2101035</v>
          </cell>
        </row>
        <row r="349">
          <cell r="D349">
            <v>2101036</v>
          </cell>
        </row>
        <row r="350">
          <cell r="D350">
            <v>2101037</v>
          </cell>
        </row>
        <row r="351">
          <cell r="D351">
            <v>2101038</v>
          </cell>
        </row>
        <row r="352">
          <cell r="D352">
            <v>2101039</v>
          </cell>
        </row>
        <row r="353">
          <cell r="D353">
            <v>2101040</v>
          </cell>
        </row>
        <row r="354">
          <cell r="D354">
            <v>2101099</v>
          </cell>
        </row>
        <row r="356">
          <cell r="D356">
            <v>2201000</v>
          </cell>
        </row>
        <row r="357">
          <cell r="D357">
            <v>2202000</v>
          </cell>
        </row>
        <row r="358">
          <cell r="D358">
            <v>2203000</v>
          </cell>
        </row>
        <row r="359">
          <cell r="D359">
            <v>2204000</v>
          </cell>
        </row>
        <row r="360">
          <cell r="D360">
            <v>2205000</v>
          </cell>
        </row>
        <row r="361">
          <cell r="D361">
            <v>2206000</v>
          </cell>
        </row>
        <row r="362">
          <cell r="D362">
            <v>2299000</v>
          </cell>
        </row>
        <row r="364">
          <cell r="D364">
            <v>2301000</v>
          </cell>
        </row>
        <row r="365">
          <cell r="D365">
            <v>2302000</v>
          </cell>
        </row>
        <row r="366">
          <cell r="D366">
            <v>2303000</v>
          </cell>
        </row>
        <row r="368">
          <cell r="D368">
            <v>2401001</v>
          </cell>
        </row>
        <row r="369">
          <cell r="D369">
            <v>2401002</v>
          </cell>
        </row>
        <row r="370">
          <cell r="D370">
            <v>2401003</v>
          </cell>
        </row>
        <row r="371">
          <cell r="D371">
            <v>2401004</v>
          </cell>
        </row>
        <row r="372">
          <cell r="D372">
            <v>2401005</v>
          </cell>
        </row>
        <row r="373">
          <cell r="D373">
            <v>2401006</v>
          </cell>
        </row>
        <row r="374">
          <cell r="D374">
            <v>2402001</v>
          </cell>
        </row>
        <row r="375">
          <cell r="D375">
            <v>2402002</v>
          </cell>
        </row>
        <row r="376">
          <cell r="D376">
            <v>2402003</v>
          </cell>
        </row>
        <row r="380">
          <cell r="D380">
            <v>2701000</v>
          </cell>
        </row>
        <row r="381">
          <cell r="D381">
            <v>2801000</v>
          </cell>
        </row>
        <row r="382">
          <cell r="D382">
            <v>2802000</v>
          </cell>
        </row>
        <row r="383">
          <cell r="D383">
            <v>2999000</v>
          </cell>
        </row>
        <row r="386">
          <cell r="D386">
            <v>2801000</v>
          </cell>
        </row>
        <row r="387">
          <cell r="D387">
            <v>2802000</v>
          </cell>
        </row>
        <row r="388">
          <cell r="D388">
            <v>2803000</v>
          </cell>
        </row>
        <row r="391">
          <cell r="D391">
            <v>2901000</v>
          </cell>
        </row>
        <row r="392">
          <cell r="D392">
            <v>2902000</v>
          </cell>
        </row>
        <row r="393">
          <cell r="D393">
            <v>2911000</v>
          </cell>
        </row>
        <row r="394">
          <cell r="D394">
            <v>2912000</v>
          </cell>
        </row>
        <row r="397">
          <cell r="D397">
            <v>4101000</v>
          </cell>
        </row>
        <row r="398">
          <cell r="D398">
            <v>4101110</v>
          </cell>
        </row>
        <row r="399">
          <cell r="D399">
            <v>4101111</v>
          </cell>
        </row>
        <row r="400">
          <cell r="D400">
            <v>4101112</v>
          </cell>
        </row>
        <row r="401">
          <cell r="D401">
            <v>4101113</v>
          </cell>
        </row>
        <row r="402">
          <cell r="D402">
            <v>4101114</v>
          </cell>
        </row>
        <row r="403">
          <cell r="D403">
            <v>4101115</v>
          </cell>
        </row>
        <row r="404">
          <cell r="D404">
            <v>4101116</v>
          </cell>
        </row>
        <row r="405">
          <cell r="D405">
            <v>4101117</v>
          </cell>
        </row>
        <row r="406">
          <cell r="D406">
            <v>4101120</v>
          </cell>
        </row>
        <row r="407">
          <cell r="D407">
            <v>4101121</v>
          </cell>
        </row>
        <row r="408">
          <cell r="D408">
            <v>4101122</v>
          </cell>
        </row>
        <row r="409">
          <cell r="D409">
            <v>4101123</v>
          </cell>
        </row>
        <row r="410">
          <cell r="D410">
            <v>4101124</v>
          </cell>
        </row>
        <row r="411">
          <cell r="D411">
            <v>4101130</v>
          </cell>
        </row>
        <row r="412">
          <cell r="D412">
            <v>4101131</v>
          </cell>
        </row>
        <row r="413">
          <cell r="D413">
            <v>4101132</v>
          </cell>
        </row>
        <row r="414">
          <cell r="D414">
            <v>4101133</v>
          </cell>
        </row>
        <row r="415">
          <cell r="D415">
            <v>4102000</v>
          </cell>
        </row>
        <row r="416">
          <cell r="D416">
            <v>4102110</v>
          </cell>
        </row>
        <row r="417">
          <cell r="D417">
            <v>4102111</v>
          </cell>
        </row>
        <row r="418">
          <cell r="D418">
            <v>4102112</v>
          </cell>
        </row>
        <row r="419">
          <cell r="D419">
            <v>4102120</v>
          </cell>
        </row>
        <row r="420">
          <cell r="D420">
            <v>4102121</v>
          </cell>
        </row>
        <row r="421">
          <cell r="D421">
            <v>4102122</v>
          </cell>
        </row>
        <row r="422">
          <cell r="D422">
            <v>4102130</v>
          </cell>
        </row>
        <row r="423">
          <cell r="D423">
            <v>4102131</v>
          </cell>
        </row>
        <row r="424">
          <cell r="D424">
            <v>4102132</v>
          </cell>
        </row>
        <row r="425">
          <cell r="D425">
            <v>4103000</v>
          </cell>
        </row>
        <row r="426">
          <cell r="D426">
            <v>4103110</v>
          </cell>
        </row>
        <row r="427">
          <cell r="D427">
            <v>4103120</v>
          </cell>
        </row>
        <row r="428">
          <cell r="D428">
            <v>4103130</v>
          </cell>
        </row>
        <row r="429">
          <cell r="D429">
            <v>4104000</v>
          </cell>
        </row>
        <row r="430">
          <cell r="D430">
            <v>4104110</v>
          </cell>
        </row>
        <row r="431">
          <cell r="D431">
            <v>4104120</v>
          </cell>
        </row>
        <row r="432">
          <cell r="D432">
            <v>4104130</v>
          </cell>
        </row>
        <row r="435">
          <cell r="D435">
            <v>5101000</v>
          </cell>
        </row>
        <row r="436">
          <cell r="D436">
            <v>5101100</v>
          </cell>
        </row>
        <row r="437">
          <cell r="D437">
            <v>5101101</v>
          </cell>
        </row>
        <row r="438">
          <cell r="D438">
            <v>5101102</v>
          </cell>
        </row>
        <row r="439">
          <cell r="D439">
            <v>5101103</v>
          </cell>
        </row>
        <row r="440">
          <cell r="D440">
            <v>5101200</v>
          </cell>
        </row>
        <row r="441">
          <cell r="D441">
            <v>5101201</v>
          </cell>
        </row>
        <row r="442">
          <cell r="D442">
            <v>5101202</v>
          </cell>
        </row>
        <row r="443">
          <cell r="D443">
            <v>5101203</v>
          </cell>
        </row>
        <row r="444">
          <cell r="D444">
            <v>5101300</v>
          </cell>
        </row>
        <row r="445">
          <cell r="D445">
            <v>5101301</v>
          </cell>
        </row>
        <row r="446">
          <cell r="D446">
            <v>5101302</v>
          </cell>
        </row>
        <row r="447">
          <cell r="D447">
            <v>5101303</v>
          </cell>
        </row>
        <row r="448">
          <cell r="D448">
            <v>5101400</v>
          </cell>
        </row>
        <row r="449">
          <cell r="D449">
            <v>5101401</v>
          </cell>
        </row>
        <row r="450">
          <cell r="D450">
            <v>5101402</v>
          </cell>
        </row>
        <row r="451">
          <cell r="D451">
            <v>5101403</v>
          </cell>
        </row>
        <row r="452">
          <cell r="D452">
            <v>5109000</v>
          </cell>
        </row>
        <row r="453">
          <cell r="D453">
            <v>5109010</v>
          </cell>
        </row>
        <row r="454">
          <cell r="D454">
            <v>5109020</v>
          </cell>
        </row>
        <row r="455">
          <cell r="D455">
            <v>5109030</v>
          </cell>
        </row>
        <row r="456">
          <cell r="D456">
            <v>5109040</v>
          </cell>
        </row>
        <row r="457">
          <cell r="D457">
            <v>5109050</v>
          </cell>
        </row>
        <row r="458">
          <cell r="D458">
            <v>5109060</v>
          </cell>
        </row>
        <row r="459">
          <cell r="D459">
            <v>5109070</v>
          </cell>
        </row>
        <row r="460">
          <cell r="D460">
            <v>5109080</v>
          </cell>
        </row>
        <row r="461">
          <cell r="D461">
            <v>5109090</v>
          </cell>
        </row>
        <row r="462">
          <cell r="D462">
            <v>5109100</v>
          </cell>
        </row>
        <row r="463">
          <cell r="D463">
            <v>5109101</v>
          </cell>
        </row>
        <row r="464">
          <cell r="D464">
            <v>5109102</v>
          </cell>
        </row>
        <row r="467">
          <cell r="D467">
            <v>6101010</v>
          </cell>
        </row>
        <row r="468">
          <cell r="D468">
            <v>6101020</v>
          </cell>
        </row>
        <row r="469">
          <cell r="D469">
            <v>6101030</v>
          </cell>
        </row>
        <row r="470">
          <cell r="D470">
            <v>6101040</v>
          </cell>
        </row>
        <row r="471">
          <cell r="D471">
            <v>6101050</v>
          </cell>
        </row>
        <row r="472">
          <cell r="D472">
            <v>6101060</v>
          </cell>
        </row>
        <row r="473">
          <cell r="D473">
            <v>6101070</v>
          </cell>
        </row>
        <row r="474">
          <cell r="D474">
            <v>6201010</v>
          </cell>
        </row>
        <row r="475">
          <cell r="D475">
            <v>6201020</v>
          </cell>
        </row>
        <row r="476">
          <cell r="D476">
            <v>6201030</v>
          </cell>
        </row>
        <row r="477">
          <cell r="D477">
            <v>6301010</v>
          </cell>
        </row>
        <row r="478">
          <cell r="D478">
            <v>6301020</v>
          </cell>
        </row>
        <row r="479">
          <cell r="D479">
            <v>6301030</v>
          </cell>
        </row>
        <row r="480">
          <cell r="D480">
            <v>6401010</v>
          </cell>
        </row>
        <row r="481">
          <cell r="D481">
            <v>6401020</v>
          </cell>
        </row>
        <row r="482">
          <cell r="D482">
            <v>6501010</v>
          </cell>
        </row>
        <row r="483">
          <cell r="D483">
            <v>6501020</v>
          </cell>
        </row>
        <row r="484">
          <cell r="D484">
            <v>6601010</v>
          </cell>
        </row>
        <row r="485">
          <cell r="D485">
            <v>6601020</v>
          </cell>
        </row>
        <row r="486">
          <cell r="D486">
            <v>6601030</v>
          </cell>
        </row>
        <row r="487">
          <cell r="D487">
            <v>6601040</v>
          </cell>
        </row>
        <row r="488">
          <cell r="D488">
            <v>6601050</v>
          </cell>
        </row>
        <row r="489">
          <cell r="D489">
            <v>6701010</v>
          </cell>
        </row>
        <row r="490">
          <cell r="D490">
            <v>6701020</v>
          </cell>
        </row>
        <row r="491">
          <cell r="D491">
            <v>6801010</v>
          </cell>
        </row>
        <row r="492">
          <cell r="D492">
            <v>6801020</v>
          </cell>
        </row>
        <row r="493">
          <cell r="D493">
            <v>6801030</v>
          </cell>
        </row>
        <row r="494">
          <cell r="D494">
            <v>6901010</v>
          </cell>
        </row>
        <row r="495">
          <cell r="D495">
            <v>6901020</v>
          </cell>
        </row>
        <row r="496">
          <cell r="D496">
            <v>6901030</v>
          </cell>
        </row>
        <row r="497">
          <cell r="D497">
            <v>6901040</v>
          </cell>
        </row>
        <row r="500">
          <cell r="D500">
            <v>7001000</v>
          </cell>
        </row>
        <row r="501">
          <cell r="D501">
            <v>7001001</v>
          </cell>
        </row>
        <row r="502">
          <cell r="D502">
            <v>7001002</v>
          </cell>
        </row>
        <row r="503">
          <cell r="D503">
            <v>7001003</v>
          </cell>
        </row>
        <row r="504">
          <cell r="D504">
            <v>7001004</v>
          </cell>
        </row>
        <row r="505">
          <cell r="D505">
            <v>7001005</v>
          </cell>
        </row>
        <row r="506">
          <cell r="D506">
            <v>7098000</v>
          </cell>
        </row>
        <row r="507">
          <cell r="D507">
            <v>7099000</v>
          </cell>
        </row>
        <row r="509">
          <cell r="D509">
            <v>8000001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Beg-Bal"/>
      <sheetName val="Jrnl_Cash"/>
      <sheetName val="Jrnl_Bank"/>
      <sheetName val="PCBook"/>
      <sheetName val="TB"/>
      <sheetName val="IS"/>
      <sheetName val="BS"/>
      <sheetName val="Jrnl_Umum"/>
      <sheetName val="Detail-GL"/>
      <sheetName val="1771-8A-2"/>
      <sheetName val="DEPRESIASI"/>
    </sheetNames>
    <sheetDataSet>
      <sheetData sheetId="0">
        <row r="8">
          <cell r="D8">
            <v>1101100</v>
          </cell>
        </row>
        <row r="9">
          <cell r="D9">
            <v>1101200</v>
          </cell>
        </row>
        <row r="10">
          <cell r="D10">
            <v>1101210</v>
          </cell>
        </row>
        <row r="11">
          <cell r="D11">
            <v>1101220</v>
          </cell>
        </row>
        <row r="12">
          <cell r="D12">
            <v>1101221</v>
          </cell>
        </row>
        <row r="13">
          <cell r="D13">
            <v>1101222</v>
          </cell>
        </row>
        <row r="14">
          <cell r="D14">
            <v>1101223</v>
          </cell>
        </row>
        <row r="15">
          <cell r="D15">
            <v>1101224</v>
          </cell>
        </row>
        <row r="16">
          <cell r="D16">
            <v>1101225</v>
          </cell>
        </row>
        <row r="17">
          <cell r="D17">
            <v>1101226</v>
          </cell>
        </row>
        <row r="18">
          <cell r="D18">
            <v>1101230</v>
          </cell>
        </row>
        <row r="19">
          <cell r="D19">
            <v>1101300</v>
          </cell>
        </row>
        <row r="20">
          <cell r="D20">
            <v>1101301</v>
          </cell>
        </row>
        <row r="21">
          <cell r="D21">
            <v>1101302</v>
          </cell>
        </row>
        <row r="22">
          <cell r="D22">
            <v>1102020</v>
          </cell>
        </row>
        <row r="23">
          <cell r="D23">
            <v>1102010</v>
          </cell>
        </row>
        <row r="24">
          <cell r="D24">
            <v>1102020</v>
          </cell>
        </row>
        <row r="25">
          <cell r="D25">
            <v>1102030</v>
          </cell>
        </row>
        <row r="26">
          <cell r="D26">
            <v>1102040</v>
          </cell>
        </row>
        <row r="27">
          <cell r="D27">
            <v>1102050</v>
          </cell>
        </row>
        <row r="28">
          <cell r="D28">
            <v>1102060</v>
          </cell>
        </row>
        <row r="29">
          <cell r="D29">
            <v>1102070</v>
          </cell>
        </row>
        <row r="30">
          <cell r="D30">
            <v>1102080</v>
          </cell>
        </row>
        <row r="31">
          <cell r="D31">
            <v>1102110</v>
          </cell>
        </row>
        <row r="32">
          <cell r="D32">
            <v>1102201</v>
          </cell>
        </row>
        <row r="33">
          <cell r="D33">
            <v>1103001</v>
          </cell>
        </row>
        <row r="35">
          <cell r="D35">
            <v>1103000</v>
          </cell>
        </row>
        <row r="36">
          <cell r="D36">
            <v>1103001</v>
          </cell>
        </row>
        <row r="37">
          <cell r="D37">
            <v>1201111</v>
          </cell>
        </row>
        <row r="38">
          <cell r="D38">
            <v>1201112</v>
          </cell>
        </row>
        <row r="39">
          <cell r="D39">
            <v>1201110</v>
          </cell>
        </row>
        <row r="40">
          <cell r="D40">
            <v>1201111</v>
          </cell>
        </row>
        <row r="41">
          <cell r="D41">
            <v>1201112</v>
          </cell>
        </row>
        <row r="42">
          <cell r="D42">
            <v>1201113</v>
          </cell>
        </row>
        <row r="43">
          <cell r="D43">
            <v>1201114</v>
          </cell>
        </row>
        <row r="44">
          <cell r="D44">
            <v>1201200</v>
          </cell>
        </row>
        <row r="45">
          <cell r="D45">
            <v>1201210</v>
          </cell>
        </row>
        <row r="46">
          <cell r="D46">
            <v>1201211</v>
          </cell>
        </row>
        <row r="47">
          <cell r="D47">
            <v>1201212</v>
          </cell>
        </row>
        <row r="48">
          <cell r="D48">
            <v>1201213</v>
          </cell>
        </row>
        <row r="49">
          <cell r="D49">
            <v>1201214</v>
          </cell>
        </row>
        <row r="50">
          <cell r="D50">
            <v>1201215</v>
          </cell>
        </row>
        <row r="51">
          <cell r="D51">
            <v>1201216</v>
          </cell>
        </row>
        <row r="52">
          <cell r="D52">
            <v>1201217</v>
          </cell>
        </row>
        <row r="53">
          <cell r="D53">
            <v>1201218</v>
          </cell>
        </row>
        <row r="54">
          <cell r="D54">
            <v>1201219</v>
          </cell>
        </row>
        <row r="55">
          <cell r="D55">
            <v>1201220</v>
          </cell>
        </row>
        <row r="56">
          <cell r="D56">
            <v>1201221</v>
          </cell>
        </row>
        <row r="57">
          <cell r="D57">
            <v>1201222</v>
          </cell>
        </row>
        <row r="58">
          <cell r="D58">
            <v>1201223</v>
          </cell>
        </row>
        <row r="59">
          <cell r="D59">
            <v>1201224</v>
          </cell>
        </row>
        <row r="60">
          <cell r="D60">
            <v>1201225</v>
          </cell>
        </row>
        <row r="61">
          <cell r="D61">
            <v>1201226</v>
          </cell>
        </row>
        <row r="62">
          <cell r="D62">
            <v>1201227</v>
          </cell>
        </row>
        <row r="63">
          <cell r="D63">
            <v>1201228</v>
          </cell>
        </row>
        <row r="64">
          <cell r="D64">
            <v>1201229</v>
          </cell>
        </row>
        <row r="65">
          <cell r="D65">
            <v>1201230</v>
          </cell>
        </row>
        <row r="66">
          <cell r="D66">
            <v>1201231</v>
          </cell>
        </row>
        <row r="67">
          <cell r="D67">
            <v>1201232</v>
          </cell>
        </row>
        <row r="68">
          <cell r="D68">
            <v>1201233</v>
          </cell>
        </row>
        <row r="69">
          <cell r="D69">
            <v>1201234</v>
          </cell>
        </row>
        <row r="70">
          <cell r="D70">
            <v>1201235</v>
          </cell>
        </row>
        <row r="71">
          <cell r="D71">
            <v>1201236</v>
          </cell>
        </row>
        <row r="72">
          <cell r="D72">
            <v>1201237</v>
          </cell>
        </row>
        <row r="73">
          <cell r="D73">
            <v>1201238</v>
          </cell>
        </row>
        <row r="74">
          <cell r="D74">
            <v>1201239</v>
          </cell>
        </row>
        <row r="75">
          <cell r="D75">
            <v>1201240</v>
          </cell>
        </row>
        <row r="76">
          <cell r="D76">
            <v>1201241</v>
          </cell>
        </row>
        <row r="77">
          <cell r="D77">
            <v>1201242</v>
          </cell>
        </row>
        <row r="78">
          <cell r="D78">
            <v>1201243</v>
          </cell>
        </row>
        <row r="79">
          <cell r="D79">
            <v>1201244</v>
          </cell>
        </row>
        <row r="80">
          <cell r="D80">
            <v>1201245</v>
          </cell>
        </row>
        <row r="81">
          <cell r="D81">
            <v>1201246</v>
          </cell>
        </row>
        <row r="82">
          <cell r="D82">
            <v>1201247</v>
          </cell>
        </row>
        <row r="83">
          <cell r="D83">
            <v>1201248</v>
          </cell>
        </row>
        <row r="84">
          <cell r="D84">
            <v>1201249</v>
          </cell>
        </row>
        <row r="85">
          <cell r="D85">
            <v>1201250</v>
          </cell>
        </row>
        <row r="86">
          <cell r="D86">
            <v>1201251</v>
          </cell>
        </row>
        <row r="87">
          <cell r="D87">
            <v>1202001</v>
          </cell>
        </row>
        <row r="88">
          <cell r="D88">
            <v>1202002</v>
          </cell>
        </row>
        <row r="89">
          <cell r="D89">
            <v>1202003</v>
          </cell>
        </row>
        <row r="90">
          <cell r="D90">
            <v>1202004</v>
          </cell>
        </row>
        <row r="91">
          <cell r="D91">
            <v>1202005</v>
          </cell>
        </row>
        <row r="92">
          <cell r="D92">
            <v>1202006</v>
          </cell>
        </row>
        <row r="93">
          <cell r="D93">
            <v>1202007</v>
          </cell>
        </row>
        <row r="94">
          <cell r="D94">
            <v>1202008</v>
          </cell>
        </row>
        <row r="95">
          <cell r="D95">
            <v>1202009</v>
          </cell>
        </row>
        <row r="96">
          <cell r="D96">
            <v>1202010</v>
          </cell>
        </row>
        <row r="97">
          <cell r="D97">
            <v>1202011</v>
          </cell>
        </row>
        <row r="98">
          <cell r="D98">
            <v>1202012</v>
          </cell>
        </row>
        <row r="99">
          <cell r="D99">
            <v>1202013</v>
          </cell>
        </row>
        <row r="101">
          <cell r="D101">
            <v>1290000</v>
          </cell>
        </row>
        <row r="104">
          <cell r="D104">
            <v>1290000</v>
          </cell>
        </row>
        <row r="105">
          <cell r="D105">
            <v>1301002</v>
          </cell>
        </row>
        <row r="106">
          <cell r="D106">
            <v>1301003</v>
          </cell>
        </row>
        <row r="107">
          <cell r="D107">
            <v>1301001</v>
          </cell>
        </row>
        <row r="108">
          <cell r="D108">
            <v>1301002</v>
          </cell>
        </row>
        <row r="109">
          <cell r="D109">
            <v>1301003</v>
          </cell>
        </row>
        <row r="110">
          <cell r="D110">
            <v>1301004</v>
          </cell>
        </row>
        <row r="111">
          <cell r="D111">
            <v>1302001</v>
          </cell>
        </row>
        <row r="112">
          <cell r="D112">
            <v>1302002</v>
          </cell>
        </row>
        <row r="113">
          <cell r="D113">
            <v>1302003</v>
          </cell>
        </row>
        <row r="114">
          <cell r="D114">
            <v>1302004</v>
          </cell>
        </row>
        <row r="115">
          <cell r="D115">
            <v>1302005</v>
          </cell>
        </row>
        <row r="116">
          <cell r="D116">
            <v>1302006</v>
          </cell>
        </row>
        <row r="117">
          <cell r="D117">
            <v>1302007</v>
          </cell>
        </row>
        <row r="118">
          <cell r="D118">
            <v>1302008</v>
          </cell>
        </row>
        <row r="119">
          <cell r="D119">
            <v>1302009</v>
          </cell>
        </row>
        <row r="120">
          <cell r="D120">
            <v>1302010</v>
          </cell>
        </row>
        <row r="121">
          <cell r="D121">
            <v>1302011</v>
          </cell>
        </row>
        <row r="122">
          <cell r="D122">
            <v>1302012</v>
          </cell>
        </row>
        <row r="123">
          <cell r="D123">
            <v>1302013</v>
          </cell>
        </row>
        <row r="124">
          <cell r="D124">
            <v>1302014</v>
          </cell>
        </row>
        <row r="125">
          <cell r="D125">
            <v>1302015</v>
          </cell>
        </row>
        <row r="126">
          <cell r="D126">
            <v>1302016</v>
          </cell>
        </row>
        <row r="127">
          <cell r="D127">
            <v>1302017</v>
          </cell>
        </row>
        <row r="128">
          <cell r="D128">
            <v>1302018</v>
          </cell>
        </row>
        <row r="129">
          <cell r="D129">
            <v>1302019</v>
          </cell>
        </row>
        <row r="130">
          <cell r="D130">
            <v>1302020</v>
          </cell>
        </row>
        <row r="131">
          <cell r="D131">
            <v>1302021</v>
          </cell>
        </row>
        <row r="132">
          <cell r="D132">
            <v>1302022</v>
          </cell>
        </row>
        <row r="133">
          <cell r="D133">
            <v>1302023</v>
          </cell>
        </row>
        <row r="134">
          <cell r="D134">
            <v>1302024</v>
          </cell>
        </row>
        <row r="135">
          <cell r="D135">
            <v>1302025</v>
          </cell>
        </row>
        <row r="136">
          <cell r="D136">
            <v>1302026</v>
          </cell>
        </row>
        <row r="137">
          <cell r="D137">
            <v>1302027</v>
          </cell>
        </row>
        <row r="138">
          <cell r="D138">
            <v>1302028</v>
          </cell>
        </row>
        <row r="139">
          <cell r="D139">
            <v>1302029</v>
          </cell>
        </row>
        <row r="140">
          <cell r="D140">
            <v>1302030</v>
          </cell>
        </row>
        <row r="141">
          <cell r="D141">
            <v>1302031</v>
          </cell>
        </row>
        <row r="142">
          <cell r="D142">
            <v>1302032</v>
          </cell>
        </row>
        <row r="143">
          <cell r="D143">
            <v>1302033</v>
          </cell>
        </row>
        <row r="144">
          <cell r="D144">
            <v>1302034</v>
          </cell>
        </row>
        <row r="145">
          <cell r="D145">
            <v>1302035</v>
          </cell>
        </row>
        <row r="146">
          <cell r="D146">
            <v>1302036</v>
          </cell>
        </row>
        <row r="147">
          <cell r="D147">
            <v>1302037</v>
          </cell>
        </row>
        <row r="148">
          <cell r="D148">
            <v>1302038</v>
          </cell>
        </row>
        <row r="149">
          <cell r="D149">
            <v>1302039</v>
          </cell>
        </row>
        <row r="150">
          <cell r="D150">
            <v>1302040</v>
          </cell>
        </row>
        <row r="151">
          <cell r="D151">
            <v>1302041</v>
          </cell>
        </row>
        <row r="152">
          <cell r="D152">
            <v>1302042</v>
          </cell>
        </row>
        <row r="153">
          <cell r="D153">
            <v>1302043</v>
          </cell>
        </row>
        <row r="154">
          <cell r="D154">
            <v>1302044</v>
          </cell>
        </row>
        <row r="155">
          <cell r="D155">
            <v>1302045</v>
          </cell>
        </row>
        <row r="156">
          <cell r="D156">
            <v>1302046</v>
          </cell>
        </row>
        <row r="157">
          <cell r="D157">
            <v>1302047</v>
          </cell>
        </row>
        <row r="158">
          <cell r="D158">
            <v>1302048</v>
          </cell>
        </row>
        <row r="159">
          <cell r="D159">
            <v>1302049</v>
          </cell>
        </row>
        <row r="160">
          <cell r="D160">
            <v>1302050</v>
          </cell>
        </row>
        <row r="161">
          <cell r="D161">
            <v>1302051</v>
          </cell>
        </row>
        <row r="162">
          <cell r="D162">
            <v>1302052</v>
          </cell>
        </row>
        <row r="163">
          <cell r="D163">
            <v>1302053</v>
          </cell>
        </row>
        <row r="164">
          <cell r="D164">
            <v>1302054</v>
          </cell>
        </row>
        <row r="165">
          <cell r="D165">
            <v>1302055</v>
          </cell>
        </row>
        <row r="166">
          <cell r="D166">
            <v>1302056</v>
          </cell>
        </row>
        <row r="167">
          <cell r="D167">
            <v>1302057</v>
          </cell>
        </row>
        <row r="168">
          <cell r="D168">
            <v>1302058</v>
          </cell>
        </row>
        <row r="169">
          <cell r="D169">
            <v>1302059</v>
          </cell>
        </row>
        <row r="170">
          <cell r="D170">
            <v>1302060</v>
          </cell>
        </row>
        <row r="171">
          <cell r="D171">
            <v>1302061</v>
          </cell>
        </row>
        <row r="172">
          <cell r="D172">
            <v>1302062</v>
          </cell>
        </row>
        <row r="173">
          <cell r="D173">
            <v>1302063</v>
          </cell>
        </row>
        <row r="174">
          <cell r="D174">
            <v>1302064</v>
          </cell>
        </row>
        <row r="175">
          <cell r="D175">
            <v>1302065</v>
          </cell>
        </row>
        <row r="176">
          <cell r="D176">
            <v>1302066</v>
          </cell>
        </row>
        <row r="177">
          <cell r="D177">
            <v>1302067</v>
          </cell>
        </row>
        <row r="178">
          <cell r="D178">
            <v>1302068</v>
          </cell>
        </row>
        <row r="179">
          <cell r="D179">
            <v>1302069</v>
          </cell>
        </row>
        <row r="180">
          <cell r="D180">
            <v>1302070</v>
          </cell>
        </row>
        <row r="181">
          <cell r="D181">
            <v>1302071</v>
          </cell>
        </row>
        <row r="182">
          <cell r="D182">
            <v>1302072</v>
          </cell>
        </row>
        <row r="183">
          <cell r="D183">
            <v>1302073</v>
          </cell>
        </row>
        <row r="184">
          <cell r="D184">
            <v>1302074</v>
          </cell>
        </row>
        <row r="185">
          <cell r="D185">
            <v>1302075</v>
          </cell>
        </row>
        <row r="186">
          <cell r="D186">
            <v>1302076</v>
          </cell>
        </row>
        <row r="187">
          <cell r="D187">
            <v>1302077</v>
          </cell>
        </row>
        <row r="188">
          <cell r="D188">
            <v>1302078</v>
          </cell>
        </row>
        <row r="189">
          <cell r="D189">
            <v>1302079</v>
          </cell>
        </row>
        <row r="190">
          <cell r="D190">
            <v>1302080</v>
          </cell>
        </row>
        <row r="191">
          <cell r="D191">
            <v>1302081</v>
          </cell>
        </row>
        <row r="192">
          <cell r="D192">
            <v>1302082</v>
          </cell>
        </row>
        <row r="193">
          <cell r="D193">
            <v>1302083</v>
          </cell>
        </row>
        <row r="194">
          <cell r="D194">
            <v>1302084</v>
          </cell>
        </row>
        <row r="195">
          <cell r="D195">
            <v>1302085</v>
          </cell>
        </row>
        <row r="196">
          <cell r="D196">
            <v>1302086</v>
          </cell>
        </row>
        <row r="197">
          <cell r="D197">
            <v>1302087</v>
          </cell>
        </row>
        <row r="198">
          <cell r="D198">
            <v>1302088</v>
          </cell>
        </row>
        <row r="199">
          <cell r="D199">
            <v>1302089</v>
          </cell>
        </row>
        <row r="200">
          <cell r="D200">
            <v>1302090</v>
          </cell>
        </row>
        <row r="201">
          <cell r="D201">
            <v>1302091</v>
          </cell>
        </row>
        <row r="202">
          <cell r="D202">
            <v>1302092</v>
          </cell>
        </row>
        <row r="203">
          <cell r="D203">
            <v>1302093</v>
          </cell>
        </row>
        <row r="204">
          <cell r="D204">
            <v>1302094</v>
          </cell>
        </row>
        <row r="205">
          <cell r="D205">
            <v>1302095</v>
          </cell>
        </row>
        <row r="206">
          <cell r="D206">
            <v>1302096</v>
          </cell>
        </row>
        <row r="207">
          <cell r="D207">
            <v>1302097</v>
          </cell>
        </row>
        <row r="208">
          <cell r="D208">
            <v>1302098</v>
          </cell>
        </row>
        <row r="209">
          <cell r="D209">
            <v>1302099</v>
          </cell>
        </row>
        <row r="210">
          <cell r="D210">
            <v>1302100</v>
          </cell>
        </row>
        <row r="211">
          <cell r="D211">
            <v>1302101</v>
          </cell>
        </row>
        <row r="213">
          <cell r="D213">
            <v>1300099</v>
          </cell>
        </row>
        <row r="215">
          <cell r="D215">
            <v>1401000</v>
          </cell>
        </row>
        <row r="216">
          <cell r="D216">
            <v>1402000</v>
          </cell>
        </row>
        <row r="217">
          <cell r="D217">
            <v>1300099</v>
          </cell>
        </row>
        <row r="218">
          <cell r="D218">
            <v>1501000</v>
          </cell>
        </row>
        <row r="219">
          <cell r="D219">
            <v>1401000</v>
          </cell>
        </row>
        <row r="220">
          <cell r="D220">
            <v>1402000</v>
          </cell>
        </row>
        <row r="221">
          <cell r="D221">
            <v>1601000</v>
          </cell>
        </row>
        <row r="222">
          <cell r="D222">
            <v>1501000</v>
          </cell>
        </row>
        <row r="223">
          <cell r="D223">
            <v>1502000</v>
          </cell>
        </row>
        <row r="224">
          <cell r="D224">
            <v>1601111</v>
          </cell>
        </row>
        <row r="225">
          <cell r="D225">
            <v>1601000</v>
          </cell>
        </row>
        <row r="226">
          <cell r="D226">
            <v>1601100</v>
          </cell>
        </row>
        <row r="227">
          <cell r="D227">
            <v>1601110</v>
          </cell>
        </row>
        <row r="228">
          <cell r="D228">
            <v>1601111</v>
          </cell>
        </row>
        <row r="229">
          <cell r="D229">
            <v>1601112</v>
          </cell>
        </row>
        <row r="230">
          <cell r="D230">
            <v>1601113</v>
          </cell>
        </row>
        <row r="231">
          <cell r="D231">
            <v>1601114</v>
          </cell>
        </row>
        <row r="232">
          <cell r="D232">
            <v>1601115</v>
          </cell>
        </row>
        <row r="233">
          <cell r="D233">
            <v>1601116</v>
          </cell>
        </row>
        <row r="234">
          <cell r="D234">
            <v>1601117</v>
          </cell>
        </row>
        <row r="235">
          <cell r="D235">
            <v>1601120</v>
          </cell>
        </row>
        <row r="236">
          <cell r="D236">
            <v>1601121</v>
          </cell>
        </row>
        <row r="237">
          <cell r="D237">
            <v>1601122</v>
          </cell>
        </row>
        <row r="238">
          <cell r="D238">
            <v>1601123</v>
          </cell>
        </row>
        <row r="239">
          <cell r="D239">
            <v>1601124</v>
          </cell>
        </row>
        <row r="240">
          <cell r="D240">
            <v>1601130</v>
          </cell>
        </row>
        <row r="241">
          <cell r="D241">
            <v>1601131</v>
          </cell>
        </row>
        <row r="242">
          <cell r="D242">
            <v>1601132</v>
          </cell>
        </row>
        <row r="243">
          <cell r="D243">
            <v>1601133</v>
          </cell>
        </row>
        <row r="244">
          <cell r="D244">
            <v>1601200</v>
          </cell>
        </row>
        <row r="245">
          <cell r="D245">
            <v>1601210</v>
          </cell>
        </row>
        <row r="246">
          <cell r="D246">
            <v>1601211</v>
          </cell>
        </row>
        <row r="247">
          <cell r="D247">
            <v>1601212</v>
          </cell>
        </row>
        <row r="248">
          <cell r="D248">
            <v>1601213</v>
          </cell>
        </row>
        <row r="249">
          <cell r="D249">
            <v>1601220</v>
          </cell>
        </row>
        <row r="250">
          <cell r="D250">
            <v>1601221</v>
          </cell>
        </row>
        <row r="251">
          <cell r="D251">
            <v>1601222</v>
          </cell>
        </row>
        <row r="252">
          <cell r="D252">
            <v>1601230</v>
          </cell>
        </row>
        <row r="253">
          <cell r="D253">
            <v>1601231</v>
          </cell>
        </row>
        <row r="254">
          <cell r="D254">
            <v>1601232</v>
          </cell>
        </row>
        <row r="255">
          <cell r="D255">
            <v>1601300</v>
          </cell>
        </row>
        <row r="256">
          <cell r="D256">
            <v>1601310</v>
          </cell>
        </row>
        <row r="257">
          <cell r="D257">
            <v>1601311</v>
          </cell>
        </row>
        <row r="258">
          <cell r="D258">
            <v>1601312</v>
          </cell>
        </row>
        <row r="259">
          <cell r="D259">
            <v>1601313</v>
          </cell>
        </row>
        <row r="260">
          <cell r="D260">
            <v>1601320</v>
          </cell>
        </row>
        <row r="261">
          <cell r="D261">
            <v>1601321</v>
          </cell>
        </row>
        <row r="262">
          <cell r="D262">
            <v>1601322</v>
          </cell>
        </row>
        <row r="263">
          <cell r="D263">
            <v>1601330</v>
          </cell>
        </row>
        <row r="264">
          <cell r="D264">
            <v>1601331</v>
          </cell>
        </row>
        <row r="265">
          <cell r="D265">
            <v>1601332</v>
          </cell>
        </row>
        <row r="266">
          <cell r="D266">
            <v>1601400</v>
          </cell>
        </row>
        <row r="267">
          <cell r="D267">
            <v>1601401</v>
          </cell>
        </row>
        <row r="268">
          <cell r="D268">
            <v>1601402</v>
          </cell>
        </row>
        <row r="269">
          <cell r="D269">
            <v>1601403</v>
          </cell>
        </row>
        <row r="270">
          <cell r="D270">
            <v>1602003</v>
          </cell>
        </row>
        <row r="271">
          <cell r="D271">
            <v>1602000</v>
          </cell>
        </row>
        <row r="272">
          <cell r="D272">
            <v>1602001</v>
          </cell>
        </row>
        <row r="273">
          <cell r="D273">
            <v>1602002</v>
          </cell>
        </row>
        <row r="274">
          <cell r="D274">
            <v>1602003</v>
          </cell>
        </row>
        <row r="275">
          <cell r="D275">
            <v>1801020</v>
          </cell>
        </row>
        <row r="276">
          <cell r="D276">
            <v>1801030</v>
          </cell>
        </row>
        <row r="277">
          <cell r="D277">
            <v>1801000</v>
          </cell>
        </row>
        <row r="278">
          <cell r="D278">
            <v>1801010</v>
          </cell>
        </row>
        <row r="279">
          <cell r="D279">
            <v>1801020</v>
          </cell>
        </row>
        <row r="280">
          <cell r="D280">
            <v>1801030</v>
          </cell>
        </row>
        <row r="281">
          <cell r="D281">
            <v>1801040</v>
          </cell>
        </row>
        <row r="282">
          <cell r="D282">
            <v>1801050</v>
          </cell>
        </row>
        <row r="283">
          <cell r="D283">
            <v>1801110</v>
          </cell>
        </row>
        <row r="284">
          <cell r="D284">
            <v>1801120</v>
          </cell>
        </row>
        <row r="285">
          <cell r="D285">
            <v>1801130</v>
          </cell>
        </row>
        <row r="286">
          <cell r="D286">
            <v>1801140</v>
          </cell>
        </row>
        <row r="287">
          <cell r="D287">
            <v>1801150</v>
          </cell>
        </row>
        <row r="288">
          <cell r="D288">
            <v>2000002</v>
          </cell>
        </row>
        <row r="290">
          <cell r="D290">
            <v>2100001</v>
          </cell>
        </row>
        <row r="291">
          <cell r="D291">
            <v>2000001</v>
          </cell>
        </row>
        <row r="292">
          <cell r="D292">
            <v>2000002</v>
          </cell>
        </row>
        <row r="293">
          <cell r="D293">
            <v>2100004</v>
          </cell>
        </row>
        <row r="294">
          <cell r="D294">
            <v>2100001</v>
          </cell>
        </row>
        <row r="295">
          <cell r="D295">
            <v>2100002</v>
          </cell>
        </row>
        <row r="296">
          <cell r="D296">
            <v>2100003</v>
          </cell>
        </row>
        <row r="297">
          <cell r="D297">
            <v>2100004</v>
          </cell>
        </row>
        <row r="298">
          <cell r="D298">
            <v>2100005</v>
          </cell>
        </row>
        <row r="299">
          <cell r="D299">
            <v>2100006</v>
          </cell>
        </row>
        <row r="300">
          <cell r="D300">
            <v>2100007</v>
          </cell>
        </row>
        <row r="301">
          <cell r="D301">
            <v>2100008</v>
          </cell>
        </row>
        <row r="302">
          <cell r="D302">
            <v>2100009</v>
          </cell>
        </row>
        <row r="303">
          <cell r="D303">
            <v>2100010</v>
          </cell>
        </row>
        <row r="304">
          <cell r="D304">
            <v>2100011</v>
          </cell>
        </row>
        <row r="305">
          <cell r="D305">
            <v>2100012</v>
          </cell>
        </row>
        <row r="306">
          <cell r="D306">
            <v>2100013</v>
          </cell>
        </row>
        <row r="307">
          <cell r="D307">
            <v>2100014</v>
          </cell>
        </row>
        <row r="308">
          <cell r="D308">
            <v>2100015</v>
          </cell>
        </row>
        <row r="309">
          <cell r="D309">
            <v>2100016</v>
          </cell>
        </row>
        <row r="310">
          <cell r="D310">
            <v>2100017</v>
          </cell>
        </row>
        <row r="311">
          <cell r="D311">
            <v>2100018</v>
          </cell>
        </row>
        <row r="312">
          <cell r="D312">
            <v>2100019</v>
          </cell>
        </row>
        <row r="313">
          <cell r="D313">
            <v>2100020</v>
          </cell>
        </row>
        <row r="314">
          <cell r="D314">
            <v>2100021</v>
          </cell>
        </row>
        <row r="315">
          <cell r="D315">
            <v>2100022</v>
          </cell>
        </row>
        <row r="316">
          <cell r="D316">
            <v>2101003</v>
          </cell>
        </row>
        <row r="317">
          <cell r="D317">
            <v>2101004</v>
          </cell>
        </row>
        <row r="318">
          <cell r="D318">
            <v>2101001</v>
          </cell>
        </row>
        <row r="319">
          <cell r="D319">
            <v>2101002</v>
          </cell>
        </row>
        <row r="320">
          <cell r="D320">
            <v>2101003</v>
          </cell>
        </row>
        <row r="321">
          <cell r="D321">
            <v>2101004</v>
          </cell>
        </row>
        <row r="322">
          <cell r="D322">
            <v>2101005</v>
          </cell>
        </row>
        <row r="323">
          <cell r="D323">
            <v>2101006</v>
          </cell>
        </row>
        <row r="324">
          <cell r="D324">
            <v>2101007</v>
          </cell>
        </row>
        <row r="325">
          <cell r="D325">
            <v>2101008</v>
          </cell>
        </row>
        <row r="326">
          <cell r="D326">
            <v>2101009</v>
          </cell>
        </row>
        <row r="327">
          <cell r="D327">
            <v>2101010</v>
          </cell>
        </row>
        <row r="328">
          <cell r="D328">
            <v>2101011</v>
          </cell>
        </row>
        <row r="329">
          <cell r="D329">
            <v>2101012</v>
          </cell>
        </row>
        <row r="330">
          <cell r="D330">
            <v>2101013</v>
          </cell>
        </row>
        <row r="331">
          <cell r="D331">
            <v>2101014</v>
          </cell>
        </row>
        <row r="332">
          <cell r="D332">
            <v>2101015</v>
          </cell>
        </row>
        <row r="333">
          <cell r="D333">
            <v>2101016</v>
          </cell>
        </row>
        <row r="334">
          <cell r="D334">
            <v>2101017</v>
          </cell>
        </row>
        <row r="335">
          <cell r="D335">
            <v>2101018</v>
          </cell>
        </row>
        <row r="336">
          <cell r="D336">
            <v>2101019</v>
          </cell>
        </row>
        <row r="337">
          <cell r="D337">
            <v>2101020</v>
          </cell>
        </row>
        <row r="338">
          <cell r="D338">
            <v>2101021</v>
          </cell>
        </row>
        <row r="339">
          <cell r="D339">
            <v>2101022</v>
          </cell>
        </row>
        <row r="340">
          <cell r="D340">
            <v>2101023</v>
          </cell>
        </row>
        <row r="341">
          <cell r="D341">
            <v>2101024</v>
          </cell>
        </row>
        <row r="342">
          <cell r="D342">
            <v>2101025</v>
          </cell>
        </row>
        <row r="343">
          <cell r="D343">
            <v>2101026</v>
          </cell>
        </row>
        <row r="344">
          <cell r="D344">
            <v>2101027</v>
          </cell>
        </row>
        <row r="345">
          <cell r="D345">
            <v>2101028</v>
          </cell>
        </row>
        <row r="346">
          <cell r="D346">
            <v>2101029</v>
          </cell>
        </row>
        <row r="347">
          <cell r="D347">
            <v>2101030</v>
          </cell>
        </row>
        <row r="348">
          <cell r="D348">
            <v>2101031</v>
          </cell>
        </row>
        <row r="349">
          <cell r="D349">
            <v>2101032</v>
          </cell>
        </row>
        <row r="350">
          <cell r="D350">
            <v>2101033</v>
          </cell>
        </row>
        <row r="351">
          <cell r="D351">
            <v>2101034</v>
          </cell>
        </row>
        <row r="352">
          <cell r="D352">
            <v>2101035</v>
          </cell>
        </row>
        <row r="353">
          <cell r="D353">
            <v>2101036</v>
          </cell>
        </row>
        <row r="354">
          <cell r="D354">
            <v>2101037</v>
          </cell>
        </row>
        <row r="355">
          <cell r="D355">
            <v>2101038</v>
          </cell>
        </row>
        <row r="356">
          <cell r="D356">
            <v>2101039</v>
          </cell>
        </row>
        <row r="357">
          <cell r="D357">
            <v>2101040</v>
          </cell>
        </row>
        <row r="358">
          <cell r="D358">
            <v>2101099</v>
          </cell>
        </row>
        <row r="359">
          <cell r="D359">
            <v>2204000</v>
          </cell>
        </row>
        <row r="360">
          <cell r="D360">
            <v>2201000</v>
          </cell>
        </row>
        <row r="361">
          <cell r="D361">
            <v>2202000</v>
          </cell>
        </row>
        <row r="362">
          <cell r="D362">
            <v>2203000</v>
          </cell>
        </row>
        <row r="363">
          <cell r="D363">
            <v>2204000</v>
          </cell>
        </row>
        <row r="364">
          <cell r="D364">
            <v>2205000</v>
          </cell>
        </row>
        <row r="365">
          <cell r="D365">
            <v>2206000</v>
          </cell>
        </row>
        <row r="366">
          <cell r="D366">
            <v>2299000</v>
          </cell>
        </row>
        <row r="368">
          <cell r="D368">
            <v>2301000</v>
          </cell>
        </row>
        <row r="369">
          <cell r="D369">
            <v>2302000</v>
          </cell>
        </row>
        <row r="370">
          <cell r="D370">
            <v>2303000</v>
          </cell>
        </row>
        <row r="371">
          <cell r="D371">
            <v>2401004</v>
          </cell>
        </row>
        <row r="372">
          <cell r="D372">
            <v>2401001</v>
          </cell>
        </row>
        <row r="373">
          <cell r="D373">
            <v>2401002</v>
          </cell>
        </row>
        <row r="374">
          <cell r="D374">
            <v>2401003</v>
          </cell>
        </row>
        <row r="375">
          <cell r="D375">
            <v>2401004</v>
          </cell>
        </row>
        <row r="376">
          <cell r="D376">
            <v>2401005</v>
          </cell>
        </row>
        <row r="377">
          <cell r="D377">
            <v>2401006</v>
          </cell>
        </row>
        <row r="378">
          <cell r="D378">
            <v>2402001</v>
          </cell>
        </row>
        <row r="379">
          <cell r="D379">
            <v>2402002</v>
          </cell>
        </row>
        <row r="380">
          <cell r="D380">
            <v>2402003</v>
          </cell>
        </row>
        <row r="381">
          <cell r="D381">
            <v>2801000</v>
          </cell>
        </row>
        <row r="382">
          <cell r="D382">
            <v>2802000</v>
          </cell>
        </row>
        <row r="383">
          <cell r="D383">
            <v>2999000</v>
          </cell>
        </row>
        <row r="384">
          <cell r="D384">
            <v>2701000</v>
          </cell>
        </row>
        <row r="385">
          <cell r="D385">
            <v>2801000</v>
          </cell>
        </row>
        <row r="386">
          <cell r="D386">
            <v>2802000</v>
          </cell>
        </row>
        <row r="387">
          <cell r="D387">
            <v>2999000</v>
          </cell>
        </row>
        <row r="388">
          <cell r="D388">
            <v>2803000</v>
          </cell>
        </row>
        <row r="390">
          <cell r="D390">
            <v>2801000</v>
          </cell>
        </row>
        <row r="391">
          <cell r="D391">
            <v>2802000</v>
          </cell>
        </row>
        <row r="392">
          <cell r="D392">
            <v>2803000</v>
          </cell>
        </row>
        <row r="393">
          <cell r="D393">
            <v>2911000</v>
          </cell>
        </row>
        <row r="394">
          <cell r="D394">
            <v>2912000</v>
          </cell>
        </row>
        <row r="395">
          <cell r="D395">
            <v>2901000</v>
          </cell>
        </row>
        <row r="396">
          <cell r="D396">
            <v>2902000</v>
          </cell>
        </row>
        <row r="397">
          <cell r="D397">
            <v>2911000</v>
          </cell>
        </row>
        <row r="398">
          <cell r="D398">
            <v>2912000</v>
          </cell>
        </row>
        <row r="399">
          <cell r="D399">
            <v>4101111</v>
          </cell>
        </row>
        <row r="400">
          <cell r="D400">
            <v>4101112</v>
          </cell>
        </row>
        <row r="401">
          <cell r="D401">
            <v>4101000</v>
          </cell>
        </row>
        <row r="402">
          <cell r="D402">
            <v>4101110</v>
          </cell>
        </row>
        <row r="403">
          <cell r="D403">
            <v>4101111</v>
          </cell>
        </row>
        <row r="404">
          <cell r="D404">
            <v>4101112</v>
          </cell>
        </row>
        <row r="405">
          <cell r="D405">
            <v>4101113</v>
          </cell>
        </row>
        <row r="406">
          <cell r="D406">
            <v>4101114</v>
          </cell>
        </row>
        <row r="407">
          <cell r="D407">
            <v>4101115</v>
          </cell>
        </row>
        <row r="408">
          <cell r="D408">
            <v>4101116</v>
          </cell>
        </row>
        <row r="409">
          <cell r="D409">
            <v>4101117</v>
          </cell>
        </row>
        <row r="410">
          <cell r="D410">
            <v>4101120</v>
          </cell>
        </row>
        <row r="411">
          <cell r="D411">
            <v>4101121</v>
          </cell>
        </row>
        <row r="412">
          <cell r="D412">
            <v>4101122</v>
          </cell>
        </row>
        <row r="413">
          <cell r="D413">
            <v>4101123</v>
          </cell>
        </row>
        <row r="414">
          <cell r="D414">
            <v>4101124</v>
          </cell>
        </row>
        <row r="415">
          <cell r="D415">
            <v>4101130</v>
          </cell>
        </row>
        <row r="416">
          <cell r="D416">
            <v>4101131</v>
          </cell>
        </row>
        <row r="417">
          <cell r="D417">
            <v>4101132</v>
          </cell>
        </row>
        <row r="418">
          <cell r="D418">
            <v>4101133</v>
          </cell>
        </row>
        <row r="419">
          <cell r="D419">
            <v>4102000</v>
          </cell>
        </row>
        <row r="420">
          <cell r="D420">
            <v>4102110</v>
          </cell>
        </row>
        <row r="421">
          <cell r="D421">
            <v>4102111</v>
          </cell>
        </row>
        <row r="422">
          <cell r="D422">
            <v>4102112</v>
          </cell>
        </row>
        <row r="423">
          <cell r="D423">
            <v>4102120</v>
          </cell>
        </row>
        <row r="424">
          <cell r="D424">
            <v>4102121</v>
          </cell>
        </row>
        <row r="425">
          <cell r="D425">
            <v>4102122</v>
          </cell>
        </row>
        <row r="426">
          <cell r="D426">
            <v>4102130</v>
          </cell>
        </row>
        <row r="427">
          <cell r="D427">
            <v>4102131</v>
          </cell>
        </row>
        <row r="428">
          <cell r="D428">
            <v>4102132</v>
          </cell>
        </row>
        <row r="429">
          <cell r="D429">
            <v>4103000</v>
          </cell>
        </row>
        <row r="430">
          <cell r="D430">
            <v>4103110</v>
          </cell>
        </row>
        <row r="431">
          <cell r="D431">
            <v>4103120</v>
          </cell>
        </row>
        <row r="432">
          <cell r="D432">
            <v>4103130</v>
          </cell>
        </row>
        <row r="433">
          <cell r="D433">
            <v>4104000</v>
          </cell>
        </row>
        <row r="434">
          <cell r="D434">
            <v>4104110</v>
          </cell>
        </row>
        <row r="435">
          <cell r="D435">
            <v>4104120</v>
          </cell>
        </row>
        <row r="436">
          <cell r="D436">
            <v>4104130</v>
          </cell>
        </row>
        <row r="437">
          <cell r="D437">
            <v>5101101</v>
          </cell>
        </row>
        <row r="438">
          <cell r="D438">
            <v>5101102</v>
          </cell>
        </row>
        <row r="439">
          <cell r="D439">
            <v>5101000</v>
          </cell>
        </row>
        <row r="440">
          <cell r="D440">
            <v>5101100</v>
          </cell>
        </row>
        <row r="441">
          <cell r="D441">
            <v>5101101</v>
          </cell>
        </row>
        <row r="442">
          <cell r="D442">
            <v>5101102</v>
          </cell>
        </row>
        <row r="443">
          <cell r="D443">
            <v>5101103</v>
          </cell>
        </row>
        <row r="444">
          <cell r="D444">
            <v>5101200</v>
          </cell>
        </row>
        <row r="445">
          <cell r="D445">
            <v>5101201</v>
          </cell>
        </row>
        <row r="446">
          <cell r="D446">
            <v>5101202</v>
          </cell>
        </row>
        <row r="447">
          <cell r="D447">
            <v>5101203</v>
          </cell>
        </row>
        <row r="448">
          <cell r="D448">
            <v>5101300</v>
          </cell>
        </row>
        <row r="449">
          <cell r="D449">
            <v>5101301</v>
          </cell>
        </row>
        <row r="450">
          <cell r="D450">
            <v>5101302</v>
          </cell>
        </row>
        <row r="451">
          <cell r="D451">
            <v>5101303</v>
          </cell>
        </row>
        <row r="452">
          <cell r="D452">
            <v>5101400</v>
          </cell>
        </row>
        <row r="453">
          <cell r="D453">
            <v>5101401</v>
          </cell>
        </row>
        <row r="454">
          <cell r="D454">
            <v>5101402</v>
          </cell>
        </row>
        <row r="455">
          <cell r="D455">
            <v>5101403</v>
          </cell>
        </row>
        <row r="456">
          <cell r="D456">
            <v>5109000</v>
          </cell>
        </row>
        <row r="457">
          <cell r="D457">
            <v>5109010</v>
          </cell>
        </row>
        <row r="458">
          <cell r="D458">
            <v>5109020</v>
          </cell>
        </row>
        <row r="459">
          <cell r="D459">
            <v>5109030</v>
          </cell>
        </row>
        <row r="460">
          <cell r="D460">
            <v>5109040</v>
          </cell>
        </row>
        <row r="461">
          <cell r="D461">
            <v>5109050</v>
          </cell>
        </row>
        <row r="462">
          <cell r="D462">
            <v>5109060</v>
          </cell>
        </row>
        <row r="463">
          <cell r="D463">
            <v>5109070</v>
          </cell>
        </row>
        <row r="464">
          <cell r="D464">
            <v>5109080</v>
          </cell>
        </row>
        <row r="465">
          <cell r="D465">
            <v>5109090</v>
          </cell>
        </row>
        <row r="466">
          <cell r="D466">
            <v>5109100</v>
          </cell>
        </row>
        <row r="467">
          <cell r="D467">
            <v>5109101</v>
          </cell>
        </row>
        <row r="468">
          <cell r="D468">
            <v>5109102</v>
          </cell>
        </row>
        <row r="469">
          <cell r="D469">
            <v>6101030</v>
          </cell>
        </row>
        <row r="470">
          <cell r="D470">
            <v>6101040</v>
          </cell>
        </row>
        <row r="471">
          <cell r="D471">
            <v>6101010</v>
          </cell>
        </row>
        <row r="472">
          <cell r="D472">
            <v>6101020</v>
          </cell>
        </row>
        <row r="473">
          <cell r="D473">
            <v>6101030</v>
          </cell>
        </row>
        <row r="474">
          <cell r="D474">
            <v>6101040</v>
          </cell>
        </row>
        <row r="475">
          <cell r="D475">
            <v>6101050</v>
          </cell>
        </row>
        <row r="476">
          <cell r="D476">
            <v>6101060</v>
          </cell>
        </row>
        <row r="477">
          <cell r="D477">
            <v>6101070</v>
          </cell>
        </row>
        <row r="478">
          <cell r="D478">
            <v>6201010</v>
          </cell>
        </row>
        <row r="479">
          <cell r="D479">
            <v>6201020</v>
          </cell>
        </row>
        <row r="480">
          <cell r="D480">
            <v>6201030</v>
          </cell>
        </row>
        <row r="481">
          <cell r="D481">
            <v>6301010</v>
          </cell>
        </row>
        <row r="482">
          <cell r="D482">
            <v>6301020</v>
          </cell>
        </row>
        <row r="483">
          <cell r="D483">
            <v>6301030</v>
          </cell>
        </row>
        <row r="484">
          <cell r="D484">
            <v>6401010</v>
          </cell>
        </row>
        <row r="485">
          <cell r="D485">
            <v>6401020</v>
          </cell>
        </row>
        <row r="486">
          <cell r="D486">
            <v>6501010</v>
          </cell>
        </row>
        <row r="487">
          <cell r="D487">
            <v>6501020</v>
          </cell>
        </row>
        <row r="488">
          <cell r="D488">
            <v>6601010</v>
          </cell>
        </row>
        <row r="489">
          <cell r="D489">
            <v>6601020</v>
          </cell>
        </row>
        <row r="490">
          <cell r="D490">
            <v>6601030</v>
          </cell>
        </row>
        <row r="491">
          <cell r="D491">
            <v>6601040</v>
          </cell>
        </row>
        <row r="492">
          <cell r="D492">
            <v>6601050</v>
          </cell>
        </row>
        <row r="493">
          <cell r="D493">
            <v>6701010</v>
          </cell>
        </row>
        <row r="494">
          <cell r="D494">
            <v>6701020</v>
          </cell>
        </row>
        <row r="495">
          <cell r="D495">
            <v>6801010</v>
          </cell>
        </row>
        <row r="496">
          <cell r="D496">
            <v>6801020</v>
          </cell>
        </row>
        <row r="497">
          <cell r="D497">
            <v>6801030</v>
          </cell>
        </row>
        <row r="498">
          <cell r="D498">
            <v>6901010</v>
          </cell>
        </row>
        <row r="499">
          <cell r="D499">
            <v>6901020</v>
          </cell>
        </row>
        <row r="500">
          <cell r="D500">
            <v>6901030</v>
          </cell>
        </row>
        <row r="501">
          <cell r="D501">
            <v>6901040</v>
          </cell>
        </row>
        <row r="502">
          <cell r="D502">
            <v>7001002</v>
          </cell>
        </row>
        <row r="503">
          <cell r="D503">
            <v>7001003</v>
          </cell>
        </row>
        <row r="504">
          <cell r="D504">
            <v>7001000</v>
          </cell>
        </row>
        <row r="505">
          <cell r="D505">
            <v>7001001</v>
          </cell>
        </row>
        <row r="506">
          <cell r="D506">
            <v>7001002</v>
          </cell>
        </row>
        <row r="507">
          <cell r="D507">
            <v>7001003</v>
          </cell>
        </row>
        <row r="508">
          <cell r="D508">
            <v>7001004</v>
          </cell>
        </row>
        <row r="509">
          <cell r="D509">
            <v>7001005</v>
          </cell>
        </row>
        <row r="510">
          <cell r="D510">
            <v>7098000</v>
          </cell>
        </row>
        <row r="511">
          <cell r="D511">
            <v>7099000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sheetName val="Beg-Bal"/>
      <sheetName val="Jrnl_Cash"/>
      <sheetName val="Jrnl_Bank"/>
      <sheetName val="PCBook"/>
      <sheetName val="TB"/>
      <sheetName val="IS"/>
      <sheetName val="BS"/>
      <sheetName val="Jrnl_Umum"/>
      <sheetName val="Detail-GL"/>
      <sheetName val="1771-8A-2"/>
      <sheetName val="DEPRESIASI"/>
    </sheetNames>
    <sheetDataSet>
      <sheetData sheetId="0">
        <row r="8">
          <cell r="D8">
            <v>1101100</v>
          </cell>
        </row>
        <row r="9">
          <cell r="D9">
            <v>1101200</v>
          </cell>
        </row>
        <row r="10">
          <cell r="D10">
            <v>1101210</v>
          </cell>
        </row>
        <row r="11">
          <cell r="D11">
            <v>1101220</v>
          </cell>
        </row>
        <row r="12">
          <cell r="D12">
            <v>1101221</v>
          </cell>
        </row>
        <row r="13">
          <cell r="D13">
            <v>1101222</v>
          </cell>
        </row>
        <row r="14">
          <cell r="D14">
            <v>1101223</v>
          </cell>
        </row>
        <row r="15">
          <cell r="D15">
            <v>1101224</v>
          </cell>
        </row>
        <row r="16">
          <cell r="D16">
            <v>1101225</v>
          </cell>
        </row>
        <row r="17">
          <cell r="D17">
            <v>1101226</v>
          </cell>
        </row>
        <row r="18">
          <cell r="D18">
            <v>1101230</v>
          </cell>
        </row>
        <row r="19">
          <cell r="D19">
            <v>1101300</v>
          </cell>
        </row>
        <row r="20">
          <cell r="D20">
            <v>1101301</v>
          </cell>
        </row>
        <row r="21">
          <cell r="D21">
            <v>1101302</v>
          </cell>
        </row>
        <row r="22">
          <cell r="D22">
            <v>1102020</v>
          </cell>
        </row>
        <row r="23">
          <cell r="D23">
            <v>1102010</v>
          </cell>
        </row>
        <row r="24">
          <cell r="D24">
            <v>1102020</v>
          </cell>
        </row>
        <row r="25">
          <cell r="D25">
            <v>1102030</v>
          </cell>
        </row>
        <row r="26">
          <cell r="D26">
            <v>1102040</v>
          </cell>
        </row>
        <row r="27">
          <cell r="D27">
            <v>1102050</v>
          </cell>
        </row>
        <row r="28">
          <cell r="D28">
            <v>1102060</v>
          </cell>
        </row>
        <row r="29">
          <cell r="D29">
            <v>1102070</v>
          </cell>
        </row>
        <row r="30">
          <cell r="D30">
            <v>1102080</v>
          </cell>
        </row>
        <row r="31">
          <cell r="D31">
            <v>1102110</v>
          </cell>
        </row>
        <row r="32">
          <cell r="D32">
            <v>1102201</v>
          </cell>
        </row>
        <row r="33">
          <cell r="D33">
            <v>1103001</v>
          </cell>
        </row>
        <row r="35">
          <cell r="D35">
            <v>1103000</v>
          </cell>
        </row>
        <row r="36">
          <cell r="D36">
            <v>1103001</v>
          </cell>
        </row>
        <row r="37">
          <cell r="D37">
            <v>1201111</v>
          </cell>
        </row>
        <row r="38">
          <cell r="D38">
            <v>1201112</v>
          </cell>
        </row>
        <row r="39">
          <cell r="D39">
            <v>1201110</v>
          </cell>
        </row>
        <row r="40">
          <cell r="D40">
            <v>1201111</v>
          </cell>
        </row>
        <row r="41">
          <cell r="D41">
            <v>1201112</v>
          </cell>
        </row>
        <row r="42">
          <cell r="D42">
            <v>1201113</v>
          </cell>
        </row>
        <row r="43">
          <cell r="D43">
            <v>1201114</v>
          </cell>
        </row>
        <row r="44">
          <cell r="D44">
            <v>1201200</v>
          </cell>
        </row>
        <row r="45">
          <cell r="D45">
            <v>1201210</v>
          </cell>
        </row>
        <row r="46">
          <cell r="D46">
            <v>1201211</v>
          </cell>
        </row>
        <row r="47">
          <cell r="D47">
            <v>1201212</v>
          </cell>
        </row>
        <row r="48">
          <cell r="D48">
            <v>1201213</v>
          </cell>
        </row>
        <row r="49">
          <cell r="D49">
            <v>1201214</v>
          </cell>
        </row>
        <row r="50">
          <cell r="D50">
            <v>1201215</v>
          </cell>
        </row>
        <row r="51">
          <cell r="D51">
            <v>1201216</v>
          </cell>
        </row>
        <row r="52">
          <cell r="D52">
            <v>1201217</v>
          </cell>
        </row>
        <row r="53">
          <cell r="D53">
            <v>1201218</v>
          </cell>
        </row>
        <row r="54">
          <cell r="D54">
            <v>1201219</v>
          </cell>
        </row>
        <row r="55">
          <cell r="D55">
            <v>1201220</v>
          </cell>
        </row>
        <row r="56">
          <cell r="D56">
            <v>1201221</v>
          </cell>
        </row>
        <row r="57">
          <cell r="D57">
            <v>1201222</v>
          </cell>
        </row>
        <row r="58">
          <cell r="D58">
            <v>1201223</v>
          </cell>
        </row>
        <row r="59">
          <cell r="D59">
            <v>1201224</v>
          </cell>
        </row>
        <row r="60">
          <cell r="D60">
            <v>1201225</v>
          </cell>
        </row>
        <row r="61">
          <cell r="D61">
            <v>1201226</v>
          </cell>
        </row>
        <row r="62">
          <cell r="D62">
            <v>1201227</v>
          </cell>
        </row>
        <row r="63">
          <cell r="D63">
            <v>1201228</v>
          </cell>
        </row>
        <row r="64">
          <cell r="D64">
            <v>1201229</v>
          </cell>
        </row>
        <row r="65">
          <cell r="D65">
            <v>1201230</v>
          </cell>
        </row>
        <row r="66">
          <cell r="D66">
            <v>1201231</v>
          </cell>
        </row>
        <row r="67">
          <cell r="D67">
            <v>1201232</v>
          </cell>
        </row>
        <row r="68">
          <cell r="D68">
            <v>1201233</v>
          </cell>
        </row>
        <row r="69">
          <cell r="D69">
            <v>1201234</v>
          </cell>
        </row>
        <row r="70">
          <cell r="D70">
            <v>1201235</v>
          </cell>
        </row>
        <row r="71">
          <cell r="D71">
            <v>1201236</v>
          </cell>
        </row>
        <row r="72">
          <cell r="D72">
            <v>1201237</v>
          </cell>
        </row>
        <row r="73">
          <cell r="D73">
            <v>1201238</v>
          </cell>
        </row>
        <row r="74">
          <cell r="D74">
            <v>1201239</v>
          </cell>
        </row>
        <row r="75">
          <cell r="D75">
            <v>1201240</v>
          </cell>
        </row>
        <row r="76">
          <cell r="D76">
            <v>1201241</v>
          </cell>
        </row>
        <row r="77">
          <cell r="D77">
            <v>1201242</v>
          </cell>
        </row>
        <row r="78">
          <cell r="D78">
            <v>1201243</v>
          </cell>
        </row>
        <row r="79">
          <cell r="D79">
            <v>1201244</v>
          </cell>
        </row>
        <row r="80">
          <cell r="D80">
            <v>1201245</v>
          </cell>
        </row>
        <row r="81">
          <cell r="D81">
            <v>1201246</v>
          </cell>
        </row>
        <row r="82">
          <cell r="D82">
            <v>1201247</v>
          </cell>
        </row>
        <row r="83">
          <cell r="D83">
            <v>1201248</v>
          </cell>
        </row>
        <row r="84">
          <cell r="D84">
            <v>1201249</v>
          </cell>
        </row>
        <row r="85">
          <cell r="D85">
            <v>1201250</v>
          </cell>
        </row>
        <row r="86">
          <cell r="D86">
            <v>1201251</v>
          </cell>
        </row>
        <row r="87">
          <cell r="D87">
            <v>1202001</v>
          </cell>
        </row>
        <row r="88">
          <cell r="D88">
            <v>1202002</v>
          </cell>
        </row>
        <row r="89">
          <cell r="D89">
            <v>1202003</v>
          </cell>
        </row>
        <row r="90">
          <cell r="D90">
            <v>1202004</v>
          </cell>
        </row>
        <row r="91">
          <cell r="D91">
            <v>1202005</v>
          </cell>
        </row>
        <row r="92">
          <cell r="D92">
            <v>1202006</v>
          </cell>
        </row>
        <row r="93">
          <cell r="D93">
            <v>1202007</v>
          </cell>
        </row>
        <row r="94">
          <cell r="D94">
            <v>1202008</v>
          </cell>
        </row>
        <row r="95">
          <cell r="D95">
            <v>1202009</v>
          </cell>
        </row>
        <row r="96">
          <cell r="D96">
            <v>1202010</v>
          </cell>
        </row>
        <row r="97">
          <cell r="D97">
            <v>1202011</v>
          </cell>
        </row>
        <row r="98">
          <cell r="D98">
            <v>1202012</v>
          </cell>
        </row>
        <row r="99">
          <cell r="D99">
            <v>1202013</v>
          </cell>
        </row>
        <row r="101">
          <cell r="D101">
            <v>1290000</v>
          </cell>
        </row>
        <row r="104">
          <cell r="D104">
            <v>1290000</v>
          </cell>
        </row>
        <row r="105">
          <cell r="D105">
            <v>1301002</v>
          </cell>
        </row>
        <row r="106">
          <cell r="D106">
            <v>1301003</v>
          </cell>
        </row>
        <row r="107">
          <cell r="D107">
            <v>1301001</v>
          </cell>
        </row>
        <row r="108">
          <cell r="D108">
            <v>1301002</v>
          </cell>
        </row>
        <row r="109">
          <cell r="D109">
            <v>1301003</v>
          </cell>
        </row>
        <row r="110">
          <cell r="D110">
            <v>1301004</v>
          </cell>
        </row>
        <row r="111">
          <cell r="D111">
            <v>1302001</v>
          </cell>
        </row>
        <row r="112">
          <cell r="D112">
            <v>1302002</v>
          </cell>
        </row>
        <row r="113">
          <cell r="D113">
            <v>1302003</v>
          </cell>
        </row>
        <row r="114">
          <cell r="D114">
            <v>1302004</v>
          </cell>
        </row>
        <row r="115">
          <cell r="D115">
            <v>1302005</v>
          </cell>
        </row>
        <row r="116">
          <cell r="D116">
            <v>1302006</v>
          </cell>
        </row>
        <row r="117">
          <cell r="D117">
            <v>1302007</v>
          </cell>
        </row>
        <row r="118">
          <cell r="D118">
            <v>1302008</v>
          </cell>
        </row>
        <row r="119">
          <cell r="D119">
            <v>1302009</v>
          </cell>
        </row>
        <row r="120">
          <cell r="D120">
            <v>1302010</v>
          </cell>
        </row>
        <row r="121">
          <cell r="D121">
            <v>1302011</v>
          </cell>
        </row>
        <row r="122">
          <cell r="D122">
            <v>1302012</v>
          </cell>
        </row>
        <row r="123">
          <cell r="D123">
            <v>1302013</v>
          </cell>
        </row>
        <row r="124">
          <cell r="D124">
            <v>1302014</v>
          </cell>
        </row>
        <row r="125">
          <cell r="D125">
            <v>1302015</v>
          </cell>
        </row>
        <row r="126">
          <cell r="D126">
            <v>1302016</v>
          </cell>
        </row>
        <row r="127">
          <cell r="D127">
            <v>1302017</v>
          </cell>
        </row>
        <row r="128">
          <cell r="D128">
            <v>1302018</v>
          </cell>
        </row>
        <row r="129">
          <cell r="D129">
            <v>1302019</v>
          </cell>
        </row>
        <row r="130">
          <cell r="D130">
            <v>1302020</v>
          </cell>
        </row>
        <row r="131">
          <cell r="D131">
            <v>1302021</v>
          </cell>
        </row>
        <row r="132">
          <cell r="D132">
            <v>1302022</v>
          </cell>
        </row>
        <row r="133">
          <cell r="D133">
            <v>1302023</v>
          </cell>
        </row>
        <row r="134">
          <cell r="D134">
            <v>1302024</v>
          </cell>
        </row>
        <row r="135">
          <cell r="D135">
            <v>1302025</v>
          </cell>
        </row>
        <row r="136">
          <cell r="D136">
            <v>1302026</v>
          </cell>
        </row>
        <row r="137">
          <cell r="D137">
            <v>1302027</v>
          </cell>
        </row>
        <row r="138">
          <cell r="D138">
            <v>1302028</v>
          </cell>
        </row>
        <row r="139">
          <cell r="D139">
            <v>1302029</v>
          </cell>
        </row>
        <row r="140">
          <cell r="D140">
            <v>1302030</v>
          </cell>
        </row>
        <row r="141">
          <cell r="D141">
            <v>1302031</v>
          </cell>
        </row>
        <row r="142">
          <cell r="D142">
            <v>1302032</v>
          </cell>
        </row>
        <row r="143">
          <cell r="D143">
            <v>1302033</v>
          </cell>
        </row>
        <row r="144">
          <cell r="D144">
            <v>1302034</v>
          </cell>
        </row>
        <row r="145">
          <cell r="D145">
            <v>1302035</v>
          </cell>
        </row>
        <row r="146">
          <cell r="D146">
            <v>1302036</v>
          </cell>
        </row>
        <row r="147">
          <cell r="D147">
            <v>1302037</v>
          </cell>
        </row>
        <row r="148">
          <cell r="D148">
            <v>1302038</v>
          </cell>
        </row>
        <row r="149">
          <cell r="D149">
            <v>1302039</v>
          </cell>
        </row>
        <row r="150">
          <cell r="D150">
            <v>1302040</v>
          </cell>
        </row>
        <row r="151">
          <cell r="D151">
            <v>1302041</v>
          </cell>
        </row>
        <row r="152">
          <cell r="D152">
            <v>1302042</v>
          </cell>
        </row>
        <row r="153">
          <cell r="D153">
            <v>1302043</v>
          </cell>
        </row>
        <row r="154">
          <cell r="D154">
            <v>1302044</v>
          </cell>
        </row>
        <row r="155">
          <cell r="D155">
            <v>1302045</v>
          </cell>
        </row>
        <row r="156">
          <cell r="D156">
            <v>1302046</v>
          </cell>
        </row>
        <row r="157">
          <cell r="D157">
            <v>1302047</v>
          </cell>
        </row>
        <row r="158">
          <cell r="D158">
            <v>1302048</v>
          </cell>
        </row>
        <row r="159">
          <cell r="D159">
            <v>1302049</v>
          </cell>
        </row>
        <row r="160">
          <cell r="D160">
            <v>1302050</v>
          </cell>
        </row>
        <row r="161">
          <cell r="D161">
            <v>1302051</v>
          </cell>
        </row>
        <row r="162">
          <cell r="D162">
            <v>1302052</v>
          </cell>
        </row>
        <row r="163">
          <cell r="D163">
            <v>1302053</v>
          </cell>
        </row>
        <row r="164">
          <cell r="D164">
            <v>1302054</v>
          </cell>
        </row>
        <row r="165">
          <cell r="D165">
            <v>1302055</v>
          </cell>
        </row>
        <row r="166">
          <cell r="D166">
            <v>1302056</v>
          </cell>
        </row>
        <row r="167">
          <cell r="D167">
            <v>1302057</v>
          </cell>
        </row>
        <row r="168">
          <cell r="D168">
            <v>1302058</v>
          </cell>
        </row>
        <row r="169">
          <cell r="D169">
            <v>1302059</v>
          </cell>
        </row>
        <row r="170">
          <cell r="D170">
            <v>1302060</v>
          </cell>
        </row>
        <row r="171">
          <cell r="D171">
            <v>1302061</v>
          </cell>
        </row>
        <row r="172">
          <cell r="D172">
            <v>1302062</v>
          </cell>
        </row>
        <row r="173">
          <cell r="D173">
            <v>1302063</v>
          </cell>
        </row>
        <row r="174">
          <cell r="D174">
            <v>1302064</v>
          </cell>
        </row>
        <row r="175">
          <cell r="D175">
            <v>1302065</v>
          </cell>
        </row>
        <row r="176">
          <cell r="D176">
            <v>1302066</v>
          </cell>
        </row>
        <row r="177">
          <cell r="D177">
            <v>1302067</v>
          </cell>
        </row>
        <row r="178">
          <cell r="D178">
            <v>1302068</v>
          </cell>
        </row>
        <row r="179">
          <cell r="D179">
            <v>1302069</v>
          </cell>
        </row>
        <row r="180">
          <cell r="D180">
            <v>1302070</v>
          </cell>
        </row>
        <row r="181">
          <cell r="D181">
            <v>1302071</v>
          </cell>
        </row>
        <row r="182">
          <cell r="D182">
            <v>1302072</v>
          </cell>
        </row>
        <row r="183">
          <cell r="D183">
            <v>1302073</v>
          </cell>
        </row>
        <row r="184">
          <cell r="D184">
            <v>1302074</v>
          </cell>
        </row>
        <row r="185">
          <cell r="D185">
            <v>1302075</v>
          </cell>
        </row>
        <row r="186">
          <cell r="D186">
            <v>1302076</v>
          </cell>
        </row>
        <row r="187">
          <cell r="D187">
            <v>1302077</v>
          </cell>
        </row>
        <row r="188">
          <cell r="D188">
            <v>1302078</v>
          </cell>
        </row>
        <row r="189">
          <cell r="D189">
            <v>1302079</v>
          </cell>
        </row>
        <row r="190">
          <cell r="D190">
            <v>1302080</v>
          </cell>
        </row>
        <row r="191">
          <cell r="D191">
            <v>1302081</v>
          </cell>
        </row>
        <row r="192">
          <cell r="D192">
            <v>1302082</v>
          </cell>
        </row>
        <row r="193">
          <cell r="D193">
            <v>1302083</v>
          </cell>
        </row>
        <row r="194">
          <cell r="D194">
            <v>1302084</v>
          </cell>
        </row>
        <row r="195">
          <cell r="D195">
            <v>1302085</v>
          </cell>
        </row>
        <row r="196">
          <cell r="D196">
            <v>1302086</v>
          </cell>
        </row>
        <row r="197">
          <cell r="D197">
            <v>1302087</v>
          </cell>
        </row>
        <row r="198">
          <cell r="D198">
            <v>1302088</v>
          </cell>
        </row>
        <row r="199">
          <cell r="D199">
            <v>1302089</v>
          </cell>
        </row>
        <row r="200">
          <cell r="D200">
            <v>1302090</v>
          </cell>
        </row>
        <row r="201">
          <cell r="D201">
            <v>1302091</v>
          </cell>
        </row>
        <row r="202">
          <cell r="D202">
            <v>1302092</v>
          </cell>
        </row>
        <row r="203">
          <cell r="D203">
            <v>1302093</v>
          </cell>
        </row>
        <row r="204">
          <cell r="D204">
            <v>1302094</v>
          </cell>
        </row>
        <row r="205">
          <cell r="D205">
            <v>1302095</v>
          </cell>
        </row>
        <row r="206">
          <cell r="D206">
            <v>1302096</v>
          </cell>
        </row>
        <row r="207">
          <cell r="D207">
            <v>1302097</v>
          </cell>
        </row>
        <row r="208">
          <cell r="D208">
            <v>1302098</v>
          </cell>
        </row>
        <row r="209">
          <cell r="D209">
            <v>1302099</v>
          </cell>
        </row>
        <row r="210">
          <cell r="D210">
            <v>1302100</v>
          </cell>
        </row>
        <row r="211">
          <cell r="D211">
            <v>1302101</v>
          </cell>
        </row>
        <row r="213">
          <cell r="D213">
            <v>1300099</v>
          </cell>
        </row>
        <row r="215">
          <cell r="D215">
            <v>1401000</v>
          </cell>
        </row>
        <row r="216">
          <cell r="D216">
            <v>1402000</v>
          </cell>
        </row>
        <row r="217">
          <cell r="D217">
            <v>1300099</v>
          </cell>
        </row>
        <row r="218">
          <cell r="D218">
            <v>1501000</v>
          </cell>
        </row>
        <row r="219">
          <cell r="D219">
            <v>1401000</v>
          </cell>
        </row>
        <row r="220">
          <cell r="D220">
            <v>1402000</v>
          </cell>
        </row>
        <row r="221">
          <cell r="D221">
            <v>1601000</v>
          </cell>
        </row>
        <row r="222">
          <cell r="D222">
            <v>1501000</v>
          </cell>
        </row>
        <row r="223">
          <cell r="D223">
            <v>1502000</v>
          </cell>
        </row>
        <row r="224">
          <cell r="D224">
            <v>1601111</v>
          </cell>
        </row>
        <row r="225">
          <cell r="D225">
            <v>1601000</v>
          </cell>
        </row>
        <row r="226">
          <cell r="D226">
            <v>1601100</v>
          </cell>
        </row>
        <row r="227">
          <cell r="D227">
            <v>1601110</v>
          </cell>
        </row>
        <row r="228">
          <cell r="D228">
            <v>1601111</v>
          </cell>
        </row>
        <row r="229">
          <cell r="D229">
            <v>1601112</v>
          </cell>
        </row>
        <row r="230">
          <cell r="D230">
            <v>1601113</v>
          </cell>
        </row>
        <row r="231">
          <cell r="D231">
            <v>1601114</v>
          </cell>
        </row>
        <row r="232">
          <cell r="D232">
            <v>1601115</v>
          </cell>
        </row>
        <row r="233">
          <cell r="D233">
            <v>1601116</v>
          </cell>
        </row>
        <row r="234">
          <cell r="D234">
            <v>1601117</v>
          </cell>
        </row>
        <row r="235">
          <cell r="D235">
            <v>1601120</v>
          </cell>
        </row>
        <row r="236">
          <cell r="D236">
            <v>1601121</v>
          </cell>
        </row>
        <row r="237">
          <cell r="D237">
            <v>1601122</v>
          </cell>
        </row>
        <row r="238">
          <cell r="D238">
            <v>1601123</v>
          </cell>
        </row>
        <row r="239">
          <cell r="D239">
            <v>1601124</v>
          </cell>
        </row>
        <row r="240">
          <cell r="D240">
            <v>1601130</v>
          </cell>
        </row>
        <row r="241">
          <cell r="D241">
            <v>1601131</v>
          </cell>
        </row>
        <row r="242">
          <cell r="D242">
            <v>1601132</v>
          </cell>
        </row>
        <row r="243">
          <cell r="D243">
            <v>1601133</v>
          </cell>
        </row>
        <row r="244">
          <cell r="D244">
            <v>1601200</v>
          </cell>
        </row>
        <row r="245">
          <cell r="D245">
            <v>1601210</v>
          </cell>
        </row>
        <row r="246">
          <cell r="D246">
            <v>1601211</v>
          </cell>
        </row>
        <row r="247">
          <cell r="D247">
            <v>1601212</v>
          </cell>
        </row>
        <row r="248">
          <cell r="D248">
            <v>1601213</v>
          </cell>
        </row>
        <row r="249">
          <cell r="D249">
            <v>1601220</v>
          </cell>
        </row>
        <row r="250">
          <cell r="D250">
            <v>1601221</v>
          </cell>
        </row>
        <row r="251">
          <cell r="D251">
            <v>1601222</v>
          </cell>
        </row>
        <row r="252">
          <cell r="D252">
            <v>1601230</v>
          </cell>
        </row>
        <row r="253">
          <cell r="D253">
            <v>1601231</v>
          </cell>
        </row>
        <row r="254">
          <cell r="D254">
            <v>1601232</v>
          </cell>
        </row>
        <row r="255">
          <cell r="D255">
            <v>1601300</v>
          </cell>
        </row>
        <row r="256">
          <cell r="D256">
            <v>1601310</v>
          </cell>
        </row>
        <row r="257">
          <cell r="D257">
            <v>1601311</v>
          </cell>
        </row>
        <row r="258">
          <cell r="D258">
            <v>1601312</v>
          </cell>
        </row>
        <row r="259">
          <cell r="D259">
            <v>1601313</v>
          </cell>
        </row>
        <row r="260">
          <cell r="D260">
            <v>1601320</v>
          </cell>
        </row>
        <row r="261">
          <cell r="D261">
            <v>1601321</v>
          </cell>
        </row>
        <row r="262">
          <cell r="D262">
            <v>1601322</v>
          </cell>
        </row>
        <row r="263">
          <cell r="D263">
            <v>1601330</v>
          </cell>
        </row>
        <row r="264">
          <cell r="D264">
            <v>1601331</v>
          </cell>
        </row>
        <row r="265">
          <cell r="D265">
            <v>1601332</v>
          </cell>
        </row>
        <row r="266">
          <cell r="D266">
            <v>1601400</v>
          </cell>
        </row>
        <row r="267">
          <cell r="D267">
            <v>1601401</v>
          </cell>
        </row>
        <row r="268">
          <cell r="D268">
            <v>1601402</v>
          </cell>
        </row>
        <row r="269">
          <cell r="D269">
            <v>1601403</v>
          </cell>
        </row>
        <row r="270">
          <cell r="D270">
            <v>1602003</v>
          </cell>
        </row>
        <row r="271">
          <cell r="D271">
            <v>1602000</v>
          </cell>
        </row>
        <row r="272">
          <cell r="D272">
            <v>1602001</v>
          </cell>
        </row>
        <row r="273">
          <cell r="D273">
            <v>1602002</v>
          </cell>
        </row>
        <row r="274">
          <cell r="D274">
            <v>1602003</v>
          </cell>
        </row>
        <row r="275">
          <cell r="D275">
            <v>1801020</v>
          </cell>
        </row>
        <row r="276">
          <cell r="D276">
            <v>1801030</v>
          </cell>
        </row>
        <row r="277">
          <cell r="D277">
            <v>1801000</v>
          </cell>
        </row>
        <row r="278">
          <cell r="D278">
            <v>1801010</v>
          </cell>
        </row>
        <row r="279">
          <cell r="D279">
            <v>1801020</v>
          </cell>
        </row>
        <row r="280">
          <cell r="D280">
            <v>1801030</v>
          </cell>
        </row>
        <row r="281">
          <cell r="D281">
            <v>1801040</v>
          </cell>
        </row>
        <row r="282">
          <cell r="D282">
            <v>1801050</v>
          </cell>
        </row>
        <row r="283">
          <cell r="D283">
            <v>1801110</v>
          </cell>
        </row>
        <row r="284">
          <cell r="D284">
            <v>1801120</v>
          </cell>
        </row>
        <row r="285">
          <cell r="D285">
            <v>1801130</v>
          </cell>
        </row>
        <row r="286">
          <cell r="D286">
            <v>1801140</v>
          </cell>
        </row>
        <row r="287">
          <cell r="D287">
            <v>1801150</v>
          </cell>
        </row>
        <row r="288">
          <cell r="D288">
            <v>2000002</v>
          </cell>
        </row>
        <row r="290">
          <cell r="D290">
            <v>2100001</v>
          </cell>
        </row>
        <row r="291">
          <cell r="D291">
            <v>2000001</v>
          </cell>
        </row>
        <row r="292">
          <cell r="D292">
            <v>2000002</v>
          </cell>
        </row>
        <row r="293">
          <cell r="D293">
            <v>2100004</v>
          </cell>
        </row>
        <row r="294">
          <cell r="D294">
            <v>2100001</v>
          </cell>
        </row>
        <row r="295">
          <cell r="D295">
            <v>2100002</v>
          </cell>
        </row>
        <row r="296">
          <cell r="D296">
            <v>2100003</v>
          </cell>
        </row>
        <row r="297">
          <cell r="D297">
            <v>2100004</v>
          </cell>
        </row>
        <row r="298">
          <cell r="D298">
            <v>2100005</v>
          </cell>
        </row>
        <row r="299">
          <cell r="D299">
            <v>2100006</v>
          </cell>
        </row>
        <row r="300">
          <cell r="D300">
            <v>2100007</v>
          </cell>
        </row>
        <row r="301">
          <cell r="D301">
            <v>2100008</v>
          </cell>
        </row>
        <row r="302">
          <cell r="D302">
            <v>2100009</v>
          </cell>
        </row>
        <row r="303">
          <cell r="D303">
            <v>2100010</v>
          </cell>
        </row>
        <row r="304">
          <cell r="D304">
            <v>2100011</v>
          </cell>
        </row>
        <row r="305">
          <cell r="D305">
            <v>2100012</v>
          </cell>
        </row>
        <row r="306">
          <cell r="D306">
            <v>2100013</v>
          </cell>
        </row>
        <row r="307">
          <cell r="D307">
            <v>2100014</v>
          </cell>
        </row>
        <row r="308">
          <cell r="D308">
            <v>2100015</v>
          </cell>
        </row>
        <row r="309">
          <cell r="D309">
            <v>2100016</v>
          </cell>
        </row>
        <row r="310">
          <cell r="D310">
            <v>2100017</v>
          </cell>
        </row>
        <row r="311">
          <cell r="D311">
            <v>2100018</v>
          </cell>
        </row>
        <row r="312">
          <cell r="D312">
            <v>2100019</v>
          </cell>
        </row>
        <row r="313">
          <cell r="D313">
            <v>2100020</v>
          </cell>
        </row>
        <row r="314">
          <cell r="D314">
            <v>2100021</v>
          </cell>
        </row>
        <row r="315">
          <cell r="D315">
            <v>2100022</v>
          </cell>
        </row>
        <row r="316">
          <cell r="D316">
            <v>2101003</v>
          </cell>
        </row>
        <row r="317">
          <cell r="D317">
            <v>2101004</v>
          </cell>
        </row>
        <row r="318">
          <cell r="D318">
            <v>2101001</v>
          </cell>
        </row>
        <row r="319">
          <cell r="D319">
            <v>2101002</v>
          </cell>
        </row>
        <row r="320">
          <cell r="D320">
            <v>2101003</v>
          </cell>
        </row>
        <row r="321">
          <cell r="D321">
            <v>2101004</v>
          </cell>
        </row>
        <row r="322">
          <cell r="D322">
            <v>2101005</v>
          </cell>
        </row>
        <row r="323">
          <cell r="D323">
            <v>2101006</v>
          </cell>
        </row>
        <row r="324">
          <cell r="D324">
            <v>2101007</v>
          </cell>
        </row>
        <row r="325">
          <cell r="D325">
            <v>2101008</v>
          </cell>
        </row>
        <row r="326">
          <cell r="D326">
            <v>2101009</v>
          </cell>
        </row>
        <row r="327">
          <cell r="D327">
            <v>2101010</v>
          </cell>
        </row>
        <row r="328">
          <cell r="D328">
            <v>2101011</v>
          </cell>
        </row>
        <row r="329">
          <cell r="D329">
            <v>2101012</v>
          </cell>
        </row>
        <row r="330">
          <cell r="D330">
            <v>2101013</v>
          </cell>
        </row>
        <row r="331">
          <cell r="D331">
            <v>2101014</v>
          </cell>
        </row>
        <row r="332">
          <cell r="D332">
            <v>2101015</v>
          </cell>
        </row>
        <row r="333">
          <cell r="D333">
            <v>2101016</v>
          </cell>
        </row>
        <row r="334">
          <cell r="D334">
            <v>2101017</v>
          </cell>
        </row>
        <row r="335">
          <cell r="D335">
            <v>2101018</v>
          </cell>
        </row>
        <row r="336">
          <cell r="D336">
            <v>2101019</v>
          </cell>
        </row>
        <row r="337">
          <cell r="D337">
            <v>2101020</v>
          </cell>
        </row>
        <row r="338">
          <cell r="D338">
            <v>2101021</v>
          </cell>
        </row>
        <row r="339">
          <cell r="D339">
            <v>2101022</v>
          </cell>
        </row>
        <row r="340">
          <cell r="D340">
            <v>2101023</v>
          </cell>
        </row>
        <row r="341">
          <cell r="D341">
            <v>2101024</v>
          </cell>
        </row>
        <row r="342">
          <cell r="D342">
            <v>2101025</v>
          </cell>
        </row>
        <row r="343">
          <cell r="D343">
            <v>2101026</v>
          </cell>
        </row>
        <row r="344">
          <cell r="D344">
            <v>2101027</v>
          </cell>
        </row>
        <row r="345">
          <cell r="D345">
            <v>2101028</v>
          </cell>
        </row>
        <row r="346">
          <cell r="D346">
            <v>2101029</v>
          </cell>
        </row>
        <row r="347">
          <cell r="D347">
            <v>2101030</v>
          </cell>
        </row>
        <row r="348">
          <cell r="D348">
            <v>2101031</v>
          </cell>
        </row>
        <row r="349">
          <cell r="D349">
            <v>2101032</v>
          </cell>
        </row>
        <row r="350">
          <cell r="D350">
            <v>2101033</v>
          </cell>
        </row>
        <row r="351">
          <cell r="D351">
            <v>2101034</v>
          </cell>
        </row>
        <row r="352">
          <cell r="D352">
            <v>2101035</v>
          </cell>
        </row>
        <row r="353">
          <cell r="D353">
            <v>2101036</v>
          </cell>
        </row>
        <row r="354">
          <cell r="D354">
            <v>2101037</v>
          </cell>
        </row>
        <row r="355">
          <cell r="D355">
            <v>2101038</v>
          </cell>
        </row>
        <row r="356">
          <cell r="D356">
            <v>2101039</v>
          </cell>
        </row>
        <row r="357">
          <cell r="D357">
            <v>2101040</v>
          </cell>
        </row>
        <row r="358">
          <cell r="D358">
            <v>2101099</v>
          </cell>
        </row>
        <row r="359">
          <cell r="D359">
            <v>2204000</v>
          </cell>
        </row>
        <row r="360">
          <cell r="D360">
            <v>2201000</v>
          </cell>
        </row>
        <row r="361">
          <cell r="D361">
            <v>2202000</v>
          </cell>
        </row>
        <row r="362">
          <cell r="D362">
            <v>2203000</v>
          </cell>
        </row>
        <row r="363">
          <cell r="D363">
            <v>2204000</v>
          </cell>
        </row>
        <row r="364">
          <cell r="D364">
            <v>2205000</v>
          </cell>
        </row>
        <row r="365">
          <cell r="D365">
            <v>2206000</v>
          </cell>
        </row>
        <row r="366">
          <cell r="D366">
            <v>2299000</v>
          </cell>
        </row>
        <row r="368">
          <cell r="D368">
            <v>2301000</v>
          </cell>
        </row>
        <row r="369">
          <cell r="D369">
            <v>2302000</v>
          </cell>
        </row>
        <row r="370">
          <cell r="D370">
            <v>2303000</v>
          </cell>
        </row>
        <row r="371">
          <cell r="D371">
            <v>2401004</v>
          </cell>
        </row>
        <row r="372">
          <cell r="D372">
            <v>2401001</v>
          </cell>
        </row>
        <row r="373">
          <cell r="D373">
            <v>2401002</v>
          </cell>
        </row>
        <row r="374">
          <cell r="D374">
            <v>2401003</v>
          </cell>
        </row>
        <row r="375">
          <cell r="D375">
            <v>2401004</v>
          </cell>
        </row>
        <row r="376">
          <cell r="D376">
            <v>2401005</v>
          </cell>
        </row>
        <row r="377">
          <cell r="D377">
            <v>2401006</v>
          </cell>
        </row>
        <row r="378">
          <cell r="D378">
            <v>2402001</v>
          </cell>
        </row>
        <row r="379">
          <cell r="D379">
            <v>2402002</v>
          </cell>
        </row>
        <row r="380">
          <cell r="D380">
            <v>2402003</v>
          </cell>
        </row>
        <row r="381">
          <cell r="D381">
            <v>2801000</v>
          </cell>
        </row>
        <row r="382">
          <cell r="D382">
            <v>2802000</v>
          </cell>
        </row>
        <row r="383">
          <cell r="D383">
            <v>2999000</v>
          </cell>
        </row>
        <row r="384">
          <cell r="D384">
            <v>2701000</v>
          </cell>
        </row>
        <row r="385">
          <cell r="D385">
            <v>2801000</v>
          </cell>
        </row>
        <row r="386">
          <cell r="D386">
            <v>2802000</v>
          </cell>
        </row>
        <row r="387">
          <cell r="D387">
            <v>2999000</v>
          </cell>
        </row>
        <row r="388">
          <cell r="D388">
            <v>2803000</v>
          </cell>
        </row>
        <row r="390">
          <cell r="D390">
            <v>2801000</v>
          </cell>
        </row>
        <row r="391">
          <cell r="D391">
            <v>2802000</v>
          </cell>
        </row>
        <row r="392">
          <cell r="D392">
            <v>2803000</v>
          </cell>
        </row>
        <row r="393">
          <cell r="D393">
            <v>2911000</v>
          </cell>
        </row>
        <row r="394">
          <cell r="D394">
            <v>2912000</v>
          </cell>
        </row>
        <row r="395">
          <cell r="D395">
            <v>2901000</v>
          </cell>
        </row>
        <row r="396">
          <cell r="D396">
            <v>2902000</v>
          </cell>
        </row>
        <row r="397">
          <cell r="D397">
            <v>2911000</v>
          </cell>
        </row>
        <row r="398">
          <cell r="D398">
            <v>2912000</v>
          </cell>
        </row>
        <row r="399">
          <cell r="D399">
            <v>4101111</v>
          </cell>
        </row>
        <row r="400">
          <cell r="D400">
            <v>4101112</v>
          </cell>
        </row>
        <row r="401">
          <cell r="D401">
            <v>4101000</v>
          </cell>
        </row>
        <row r="402">
          <cell r="D402">
            <v>4101110</v>
          </cell>
        </row>
        <row r="403">
          <cell r="D403">
            <v>4101111</v>
          </cell>
        </row>
        <row r="404">
          <cell r="D404">
            <v>4101112</v>
          </cell>
        </row>
        <row r="405">
          <cell r="D405">
            <v>4101113</v>
          </cell>
        </row>
        <row r="406">
          <cell r="D406">
            <v>4101114</v>
          </cell>
        </row>
        <row r="407">
          <cell r="D407">
            <v>4101115</v>
          </cell>
        </row>
        <row r="408">
          <cell r="D408">
            <v>4101116</v>
          </cell>
        </row>
        <row r="409">
          <cell r="D409">
            <v>4101117</v>
          </cell>
        </row>
        <row r="410">
          <cell r="D410">
            <v>4101120</v>
          </cell>
        </row>
        <row r="411">
          <cell r="D411">
            <v>4101121</v>
          </cell>
        </row>
        <row r="412">
          <cell r="D412">
            <v>4101122</v>
          </cell>
        </row>
        <row r="413">
          <cell r="D413">
            <v>4101123</v>
          </cell>
        </row>
        <row r="414">
          <cell r="D414">
            <v>4101124</v>
          </cell>
        </row>
        <row r="415">
          <cell r="D415">
            <v>4101130</v>
          </cell>
        </row>
        <row r="416">
          <cell r="D416">
            <v>4101131</v>
          </cell>
        </row>
        <row r="417">
          <cell r="D417">
            <v>4101132</v>
          </cell>
        </row>
        <row r="418">
          <cell r="D418">
            <v>4101133</v>
          </cell>
        </row>
        <row r="419">
          <cell r="D419">
            <v>4102000</v>
          </cell>
        </row>
        <row r="420">
          <cell r="D420">
            <v>4102110</v>
          </cell>
        </row>
        <row r="421">
          <cell r="D421">
            <v>4102111</v>
          </cell>
        </row>
        <row r="422">
          <cell r="D422">
            <v>4102112</v>
          </cell>
        </row>
        <row r="423">
          <cell r="D423">
            <v>4102120</v>
          </cell>
        </row>
        <row r="424">
          <cell r="D424">
            <v>4102121</v>
          </cell>
        </row>
        <row r="425">
          <cell r="D425">
            <v>4102122</v>
          </cell>
        </row>
        <row r="426">
          <cell r="D426">
            <v>4102130</v>
          </cell>
        </row>
        <row r="427">
          <cell r="D427">
            <v>4102131</v>
          </cell>
        </row>
        <row r="428">
          <cell r="D428">
            <v>4102132</v>
          </cell>
        </row>
        <row r="429">
          <cell r="D429">
            <v>4103000</v>
          </cell>
        </row>
        <row r="430">
          <cell r="D430">
            <v>4103110</v>
          </cell>
        </row>
        <row r="431">
          <cell r="D431">
            <v>4103120</v>
          </cell>
        </row>
        <row r="432">
          <cell r="D432">
            <v>4103130</v>
          </cell>
        </row>
        <row r="433">
          <cell r="D433">
            <v>4104000</v>
          </cell>
        </row>
        <row r="434">
          <cell r="D434">
            <v>4104110</v>
          </cell>
        </row>
        <row r="435">
          <cell r="D435">
            <v>4104120</v>
          </cell>
        </row>
        <row r="436">
          <cell r="D436">
            <v>4104130</v>
          </cell>
        </row>
        <row r="437">
          <cell r="D437">
            <v>5101101</v>
          </cell>
        </row>
        <row r="438">
          <cell r="D438">
            <v>5101102</v>
          </cell>
        </row>
        <row r="439">
          <cell r="D439">
            <v>5101000</v>
          </cell>
        </row>
        <row r="440">
          <cell r="D440">
            <v>5101100</v>
          </cell>
        </row>
        <row r="441">
          <cell r="D441">
            <v>5101101</v>
          </cell>
        </row>
        <row r="442">
          <cell r="D442">
            <v>5101102</v>
          </cell>
        </row>
        <row r="443">
          <cell r="D443">
            <v>5101103</v>
          </cell>
        </row>
        <row r="444">
          <cell r="D444">
            <v>5101200</v>
          </cell>
        </row>
        <row r="445">
          <cell r="D445">
            <v>5101201</v>
          </cell>
        </row>
        <row r="446">
          <cell r="D446">
            <v>5101202</v>
          </cell>
        </row>
        <row r="447">
          <cell r="D447">
            <v>5101203</v>
          </cell>
        </row>
        <row r="448">
          <cell r="D448">
            <v>5101300</v>
          </cell>
        </row>
        <row r="449">
          <cell r="D449">
            <v>5101301</v>
          </cell>
        </row>
        <row r="450">
          <cell r="D450">
            <v>5101302</v>
          </cell>
        </row>
        <row r="451">
          <cell r="D451">
            <v>5101303</v>
          </cell>
        </row>
        <row r="452">
          <cell r="D452">
            <v>5101400</v>
          </cell>
        </row>
        <row r="453">
          <cell r="D453">
            <v>5101401</v>
          </cell>
        </row>
        <row r="454">
          <cell r="D454">
            <v>5101402</v>
          </cell>
        </row>
        <row r="455">
          <cell r="D455">
            <v>5101403</v>
          </cell>
        </row>
        <row r="456">
          <cell r="D456">
            <v>5109000</v>
          </cell>
        </row>
        <row r="457">
          <cell r="D457">
            <v>5109010</v>
          </cell>
        </row>
        <row r="458">
          <cell r="D458">
            <v>5109020</v>
          </cell>
        </row>
        <row r="459">
          <cell r="D459">
            <v>5109030</v>
          </cell>
        </row>
        <row r="460">
          <cell r="D460">
            <v>5109040</v>
          </cell>
        </row>
        <row r="461">
          <cell r="D461">
            <v>5109050</v>
          </cell>
        </row>
        <row r="462">
          <cell r="D462">
            <v>5109060</v>
          </cell>
        </row>
        <row r="463">
          <cell r="D463">
            <v>5109070</v>
          </cell>
        </row>
        <row r="464">
          <cell r="D464">
            <v>5109080</v>
          </cell>
        </row>
        <row r="465">
          <cell r="D465">
            <v>5109090</v>
          </cell>
        </row>
        <row r="466">
          <cell r="D466">
            <v>5109100</v>
          </cell>
        </row>
        <row r="467">
          <cell r="D467">
            <v>5109101</v>
          </cell>
        </row>
        <row r="468">
          <cell r="D468">
            <v>5109102</v>
          </cell>
        </row>
        <row r="469">
          <cell r="D469">
            <v>6101030</v>
          </cell>
        </row>
        <row r="470">
          <cell r="D470">
            <v>6101040</v>
          </cell>
        </row>
        <row r="471">
          <cell r="D471">
            <v>6101010</v>
          </cell>
        </row>
        <row r="472">
          <cell r="D472">
            <v>6101020</v>
          </cell>
        </row>
        <row r="473">
          <cell r="D473">
            <v>6101030</v>
          </cell>
        </row>
        <row r="474">
          <cell r="D474">
            <v>6101040</v>
          </cell>
        </row>
        <row r="475">
          <cell r="D475">
            <v>6101050</v>
          </cell>
        </row>
        <row r="476">
          <cell r="D476">
            <v>6101060</v>
          </cell>
        </row>
        <row r="477">
          <cell r="D477">
            <v>6101070</v>
          </cell>
        </row>
        <row r="478">
          <cell r="D478">
            <v>6201010</v>
          </cell>
        </row>
        <row r="479">
          <cell r="D479">
            <v>6201020</v>
          </cell>
        </row>
        <row r="480">
          <cell r="D480">
            <v>6201030</v>
          </cell>
        </row>
        <row r="481">
          <cell r="D481">
            <v>6301010</v>
          </cell>
        </row>
        <row r="482">
          <cell r="D482">
            <v>6301020</v>
          </cell>
        </row>
        <row r="483">
          <cell r="D483">
            <v>6301030</v>
          </cell>
        </row>
        <row r="484">
          <cell r="D484">
            <v>6401010</v>
          </cell>
        </row>
        <row r="485">
          <cell r="D485">
            <v>6401020</v>
          </cell>
        </row>
        <row r="486">
          <cell r="D486">
            <v>6501010</v>
          </cell>
        </row>
        <row r="487">
          <cell r="D487">
            <v>6501020</v>
          </cell>
        </row>
        <row r="488">
          <cell r="D488">
            <v>6601010</v>
          </cell>
        </row>
        <row r="489">
          <cell r="D489">
            <v>6601020</v>
          </cell>
        </row>
        <row r="490">
          <cell r="D490">
            <v>6601030</v>
          </cell>
        </row>
        <row r="491">
          <cell r="D491">
            <v>6601040</v>
          </cell>
        </row>
        <row r="492">
          <cell r="D492">
            <v>6601050</v>
          </cell>
        </row>
        <row r="493">
          <cell r="D493">
            <v>6701010</v>
          </cell>
        </row>
        <row r="494">
          <cell r="D494">
            <v>6701020</v>
          </cell>
        </row>
        <row r="495">
          <cell r="D495">
            <v>6801010</v>
          </cell>
        </row>
        <row r="496">
          <cell r="D496">
            <v>6801020</v>
          </cell>
        </row>
        <row r="497">
          <cell r="D497">
            <v>6801030</v>
          </cell>
        </row>
        <row r="498">
          <cell r="D498">
            <v>6901010</v>
          </cell>
        </row>
        <row r="499">
          <cell r="D499">
            <v>6901020</v>
          </cell>
        </row>
        <row r="500">
          <cell r="D500">
            <v>6901030</v>
          </cell>
        </row>
        <row r="501">
          <cell r="D501">
            <v>6901040</v>
          </cell>
        </row>
        <row r="502">
          <cell r="D502">
            <v>7001002</v>
          </cell>
        </row>
        <row r="503">
          <cell r="D503">
            <v>7001003</v>
          </cell>
        </row>
        <row r="504">
          <cell r="D504">
            <v>7001000</v>
          </cell>
        </row>
        <row r="505">
          <cell r="D505">
            <v>7001001</v>
          </cell>
        </row>
        <row r="506">
          <cell r="D506">
            <v>7001002</v>
          </cell>
        </row>
        <row r="507">
          <cell r="D507">
            <v>7001003</v>
          </cell>
        </row>
        <row r="508">
          <cell r="D508">
            <v>7001004</v>
          </cell>
        </row>
        <row r="509">
          <cell r="D509">
            <v>7001005</v>
          </cell>
        </row>
        <row r="510">
          <cell r="D510">
            <v>7098000</v>
          </cell>
        </row>
        <row r="511">
          <cell r="D511">
            <v>7099000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IB A TANAH"/>
      <sheetName val="KIB B MOTOR"/>
      <sheetName val="KIB MOBIL"/>
      <sheetName val="KIB B"/>
      <sheetName val="KIB C "/>
      <sheetName val="KIB D"/>
      <sheetName val="Sheet4"/>
    </sheetNames>
    <sheetDataSet>
      <sheetData sheetId="0"/>
      <sheetData sheetId="1">
        <row r="17">
          <cell r="O17">
            <v>346081500</v>
          </cell>
        </row>
      </sheetData>
      <sheetData sheetId="2">
        <row r="15">
          <cell r="O15">
            <v>1501767500</v>
          </cell>
        </row>
      </sheetData>
      <sheetData sheetId="3">
        <row r="178">
          <cell r="O178">
            <v>606985510</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3399"/>
  </sheetPr>
  <dimension ref="B6:F85"/>
  <sheetViews>
    <sheetView showGridLines="0" view="pageBreakPreview" zoomScaleSheetLayoutView="100" workbookViewId="0">
      <selection activeCell="I13" sqref="I13"/>
    </sheetView>
  </sheetViews>
  <sheetFormatPr defaultColWidth="8.85546875" defaultRowHeight="12.75" x14ac:dyDescent="0.2"/>
  <cols>
    <col min="1" max="1" width="3.140625" style="110" customWidth="1"/>
    <col min="2" max="2" width="3.7109375" style="110" customWidth="1"/>
    <col min="3" max="3" width="3.42578125" style="110" customWidth="1"/>
    <col min="4" max="4" width="63.140625" style="110" customWidth="1"/>
    <col min="5" max="5" width="11.42578125" style="110" customWidth="1"/>
    <col min="6" max="6" width="12.7109375" style="115" customWidth="1"/>
    <col min="7" max="257" width="9.140625" style="110"/>
    <col min="258" max="258" width="3.140625" style="110" customWidth="1"/>
    <col min="259" max="259" width="3.7109375" style="110" customWidth="1"/>
    <col min="260" max="260" width="3.42578125" style="110" customWidth="1"/>
    <col min="261" max="261" width="62.140625" style="110" customWidth="1"/>
    <col min="262" max="262" width="12.7109375" style="110" customWidth="1"/>
    <col min="263" max="513" width="9.140625" style="110"/>
    <col min="514" max="514" width="3.140625" style="110" customWidth="1"/>
    <col min="515" max="515" width="3.7109375" style="110" customWidth="1"/>
    <col min="516" max="516" width="3.42578125" style="110" customWidth="1"/>
    <col min="517" max="517" width="62.140625" style="110" customWidth="1"/>
    <col min="518" max="518" width="12.7109375" style="110" customWidth="1"/>
    <col min="519" max="769" width="9.140625" style="110"/>
    <col min="770" max="770" width="3.140625" style="110" customWidth="1"/>
    <col min="771" max="771" width="3.7109375" style="110" customWidth="1"/>
    <col min="772" max="772" width="3.42578125" style="110" customWidth="1"/>
    <col min="773" max="773" width="62.140625" style="110" customWidth="1"/>
    <col min="774" max="774" width="12.7109375" style="110" customWidth="1"/>
    <col min="775" max="1025" width="9.140625" style="110"/>
    <col min="1026" max="1026" width="3.140625" style="110" customWidth="1"/>
    <col min="1027" max="1027" width="3.7109375" style="110" customWidth="1"/>
    <col min="1028" max="1028" width="3.42578125" style="110" customWidth="1"/>
    <col min="1029" max="1029" width="62.140625" style="110" customWidth="1"/>
    <col min="1030" max="1030" width="12.7109375" style="110" customWidth="1"/>
    <col min="1031" max="1281" width="9.140625" style="110"/>
    <col min="1282" max="1282" width="3.140625" style="110" customWidth="1"/>
    <col min="1283" max="1283" width="3.7109375" style="110" customWidth="1"/>
    <col min="1284" max="1284" width="3.42578125" style="110" customWidth="1"/>
    <col min="1285" max="1285" width="62.140625" style="110" customWidth="1"/>
    <col min="1286" max="1286" width="12.7109375" style="110" customWidth="1"/>
    <col min="1287" max="1537" width="9.140625" style="110"/>
    <col min="1538" max="1538" width="3.140625" style="110" customWidth="1"/>
    <col min="1539" max="1539" width="3.7109375" style="110" customWidth="1"/>
    <col min="1540" max="1540" width="3.42578125" style="110" customWidth="1"/>
    <col min="1541" max="1541" width="62.140625" style="110" customWidth="1"/>
    <col min="1542" max="1542" width="12.7109375" style="110" customWidth="1"/>
    <col min="1543" max="1793" width="9.140625" style="110"/>
    <col min="1794" max="1794" width="3.140625" style="110" customWidth="1"/>
    <col min="1795" max="1795" width="3.7109375" style="110" customWidth="1"/>
    <col min="1796" max="1796" width="3.42578125" style="110" customWidth="1"/>
    <col min="1797" max="1797" width="62.140625" style="110" customWidth="1"/>
    <col min="1798" max="1798" width="12.7109375" style="110" customWidth="1"/>
    <col min="1799" max="2049" width="9.140625" style="110"/>
    <col min="2050" max="2050" width="3.140625" style="110" customWidth="1"/>
    <col min="2051" max="2051" width="3.7109375" style="110" customWidth="1"/>
    <col min="2052" max="2052" width="3.42578125" style="110" customWidth="1"/>
    <col min="2053" max="2053" width="62.140625" style="110" customWidth="1"/>
    <col min="2054" max="2054" width="12.7109375" style="110" customWidth="1"/>
    <col min="2055" max="2305" width="9.140625" style="110"/>
    <col min="2306" max="2306" width="3.140625" style="110" customWidth="1"/>
    <col min="2307" max="2307" width="3.7109375" style="110" customWidth="1"/>
    <col min="2308" max="2308" width="3.42578125" style="110" customWidth="1"/>
    <col min="2309" max="2309" width="62.140625" style="110" customWidth="1"/>
    <col min="2310" max="2310" width="12.7109375" style="110" customWidth="1"/>
    <col min="2311" max="2561" width="9.140625" style="110"/>
    <col min="2562" max="2562" width="3.140625" style="110" customWidth="1"/>
    <col min="2563" max="2563" width="3.7109375" style="110" customWidth="1"/>
    <col min="2564" max="2564" width="3.42578125" style="110" customWidth="1"/>
    <col min="2565" max="2565" width="62.140625" style="110" customWidth="1"/>
    <col min="2566" max="2566" width="12.7109375" style="110" customWidth="1"/>
    <col min="2567" max="2817" width="9.140625" style="110"/>
    <col min="2818" max="2818" width="3.140625" style="110" customWidth="1"/>
    <col min="2819" max="2819" width="3.7109375" style="110" customWidth="1"/>
    <col min="2820" max="2820" width="3.42578125" style="110" customWidth="1"/>
    <col min="2821" max="2821" width="62.140625" style="110" customWidth="1"/>
    <col min="2822" max="2822" width="12.7109375" style="110" customWidth="1"/>
    <col min="2823" max="3073" width="9.140625" style="110"/>
    <col min="3074" max="3074" width="3.140625" style="110" customWidth="1"/>
    <col min="3075" max="3075" width="3.7109375" style="110" customWidth="1"/>
    <col min="3076" max="3076" width="3.42578125" style="110" customWidth="1"/>
    <col min="3077" max="3077" width="62.140625" style="110" customWidth="1"/>
    <col min="3078" max="3078" width="12.7109375" style="110" customWidth="1"/>
    <col min="3079" max="3329" width="9.140625" style="110"/>
    <col min="3330" max="3330" width="3.140625" style="110" customWidth="1"/>
    <col min="3331" max="3331" width="3.7109375" style="110" customWidth="1"/>
    <col min="3332" max="3332" width="3.42578125" style="110" customWidth="1"/>
    <col min="3333" max="3333" width="62.140625" style="110" customWidth="1"/>
    <col min="3334" max="3334" width="12.7109375" style="110" customWidth="1"/>
    <col min="3335" max="3585" width="9.140625" style="110"/>
    <col min="3586" max="3586" width="3.140625" style="110" customWidth="1"/>
    <col min="3587" max="3587" width="3.7109375" style="110" customWidth="1"/>
    <col min="3588" max="3588" width="3.42578125" style="110" customWidth="1"/>
    <col min="3589" max="3589" width="62.140625" style="110" customWidth="1"/>
    <col min="3590" max="3590" width="12.7109375" style="110" customWidth="1"/>
    <col min="3591" max="3841" width="9.140625" style="110"/>
    <col min="3842" max="3842" width="3.140625" style="110" customWidth="1"/>
    <col min="3843" max="3843" width="3.7109375" style="110" customWidth="1"/>
    <col min="3844" max="3844" width="3.42578125" style="110" customWidth="1"/>
    <col min="3845" max="3845" width="62.140625" style="110" customWidth="1"/>
    <col min="3846" max="3846" width="12.7109375" style="110" customWidth="1"/>
    <col min="3847" max="4097" width="9.140625" style="110"/>
    <col min="4098" max="4098" width="3.140625" style="110" customWidth="1"/>
    <col min="4099" max="4099" width="3.7109375" style="110" customWidth="1"/>
    <col min="4100" max="4100" width="3.42578125" style="110" customWidth="1"/>
    <col min="4101" max="4101" width="62.140625" style="110" customWidth="1"/>
    <col min="4102" max="4102" width="12.7109375" style="110" customWidth="1"/>
    <col min="4103" max="4353" width="9.140625" style="110"/>
    <col min="4354" max="4354" width="3.140625" style="110" customWidth="1"/>
    <col min="4355" max="4355" width="3.7109375" style="110" customWidth="1"/>
    <col min="4356" max="4356" width="3.42578125" style="110" customWidth="1"/>
    <col min="4357" max="4357" width="62.140625" style="110" customWidth="1"/>
    <col min="4358" max="4358" width="12.7109375" style="110" customWidth="1"/>
    <col min="4359" max="4609" width="9.140625" style="110"/>
    <col min="4610" max="4610" width="3.140625" style="110" customWidth="1"/>
    <col min="4611" max="4611" width="3.7109375" style="110" customWidth="1"/>
    <col min="4612" max="4612" width="3.42578125" style="110" customWidth="1"/>
    <col min="4613" max="4613" width="62.140625" style="110" customWidth="1"/>
    <col min="4614" max="4614" width="12.7109375" style="110" customWidth="1"/>
    <col min="4615" max="4865" width="9.140625" style="110"/>
    <col min="4866" max="4866" width="3.140625" style="110" customWidth="1"/>
    <col min="4867" max="4867" width="3.7109375" style="110" customWidth="1"/>
    <col min="4868" max="4868" width="3.42578125" style="110" customWidth="1"/>
    <col min="4869" max="4869" width="62.140625" style="110" customWidth="1"/>
    <col min="4870" max="4870" width="12.7109375" style="110" customWidth="1"/>
    <col min="4871" max="5121" width="9.140625" style="110"/>
    <col min="5122" max="5122" width="3.140625" style="110" customWidth="1"/>
    <col min="5123" max="5123" width="3.7109375" style="110" customWidth="1"/>
    <col min="5124" max="5124" width="3.42578125" style="110" customWidth="1"/>
    <col min="5125" max="5125" width="62.140625" style="110" customWidth="1"/>
    <col min="5126" max="5126" width="12.7109375" style="110" customWidth="1"/>
    <col min="5127" max="5377" width="9.140625" style="110"/>
    <col min="5378" max="5378" width="3.140625" style="110" customWidth="1"/>
    <col min="5379" max="5379" width="3.7109375" style="110" customWidth="1"/>
    <col min="5380" max="5380" width="3.42578125" style="110" customWidth="1"/>
    <col min="5381" max="5381" width="62.140625" style="110" customWidth="1"/>
    <col min="5382" max="5382" width="12.7109375" style="110" customWidth="1"/>
    <col min="5383" max="5633" width="9.140625" style="110"/>
    <col min="5634" max="5634" width="3.140625" style="110" customWidth="1"/>
    <col min="5635" max="5635" width="3.7109375" style="110" customWidth="1"/>
    <col min="5636" max="5636" width="3.42578125" style="110" customWidth="1"/>
    <col min="5637" max="5637" width="62.140625" style="110" customWidth="1"/>
    <col min="5638" max="5638" width="12.7109375" style="110" customWidth="1"/>
    <col min="5639" max="5889" width="9.140625" style="110"/>
    <col min="5890" max="5890" width="3.140625" style="110" customWidth="1"/>
    <col min="5891" max="5891" width="3.7109375" style="110" customWidth="1"/>
    <col min="5892" max="5892" width="3.42578125" style="110" customWidth="1"/>
    <col min="5893" max="5893" width="62.140625" style="110" customWidth="1"/>
    <col min="5894" max="5894" width="12.7109375" style="110" customWidth="1"/>
    <col min="5895" max="6145" width="9.140625" style="110"/>
    <col min="6146" max="6146" width="3.140625" style="110" customWidth="1"/>
    <col min="6147" max="6147" width="3.7109375" style="110" customWidth="1"/>
    <col min="6148" max="6148" width="3.42578125" style="110" customWidth="1"/>
    <col min="6149" max="6149" width="62.140625" style="110" customWidth="1"/>
    <col min="6150" max="6150" width="12.7109375" style="110" customWidth="1"/>
    <col min="6151" max="6401" width="9.140625" style="110"/>
    <col min="6402" max="6402" width="3.140625" style="110" customWidth="1"/>
    <col min="6403" max="6403" width="3.7109375" style="110" customWidth="1"/>
    <col min="6404" max="6404" width="3.42578125" style="110" customWidth="1"/>
    <col min="6405" max="6405" width="62.140625" style="110" customWidth="1"/>
    <col min="6406" max="6406" width="12.7109375" style="110" customWidth="1"/>
    <col min="6407" max="6657" width="9.140625" style="110"/>
    <col min="6658" max="6658" width="3.140625" style="110" customWidth="1"/>
    <col min="6659" max="6659" width="3.7109375" style="110" customWidth="1"/>
    <col min="6660" max="6660" width="3.42578125" style="110" customWidth="1"/>
    <col min="6661" max="6661" width="62.140625" style="110" customWidth="1"/>
    <col min="6662" max="6662" width="12.7109375" style="110" customWidth="1"/>
    <col min="6663" max="6913" width="9.140625" style="110"/>
    <col min="6914" max="6914" width="3.140625" style="110" customWidth="1"/>
    <col min="6915" max="6915" width="3.7109375" style="110" customWidth="1"/>
    <col min="6916" max="6916" width="3.42578125" style="110" customWidth="1"/>
    <col min="6917" max="6917" width="62.140625" style="110" customWidth="1"/>
    <col min="6918" max="6918" width="12.7109375" style="110" customWidth="1"/>
    <col min="6919" max="7169" width="9.140625" style="110"/>
    <col min="7170" max="7170" width="3.140625" style="110" customWidth="1"/>
    <col min="7171" max="7171" width="3.7109375" style="110" customWidth="1"/>
    <col min="7172" max="7172" width="3.42578125" style="110" customWidth="1"/>
    <col min="7173" max="7173" width="62.140625" style="110" customWidth="1"/>
    <col min="7174" max="7174" width="12.7109375" style="110" customWidth="1"/>
    <col min="7175" max="7425" width="9.140625" style="110"/>
    <col min="7426" max="7426" width="3.140625" style="110" customWidth="1"/>
    <col min="7427" max="7427" width="3.7109375" style="110" customWidth="1"/>
    <col min="7428" max="7428" width="3.42578125" style="110" customWidth="1"/>
    <col min="7429" max="7429" width="62.140625" style="110" customWidth="1"/>
    <col min="7430" max="7430" width="12.7109375" style="110" customWidth="1"/>
    <col min="7431" max="7681" width="9.140625" style="110"/>
    <col min="7682" max="7682" width="3.140625" style="110" customWidth="1"/>
    <col min="7683" max="7683" width="3.7109375" style="110" customWidth="1"/>
    <col min="7684" max="7684" width="3.42578125" style="110" customWidth="1"/>
    <col min="7685" max="7685" width="62.140625" style="110" customWidth="1"/>
    <col min="7686" max="7686" width="12.7109375" style="110" customWidth="1"/>
    <col min="7687" max="7937" width="9.140625" style="110"/>
    <col min="7938" max="7938" width="3.140625" style="110" customWidth="1"/>
    <col min="7939" max="7939" width="3.7109375" style="110" customWidth="1"/>
    <col min="7940" max="7940" width="3.42578125" style="110" customWidth="1"/>
    <col min="7941" max="7941" width="62.140625" style="110" customWidth="1"/>
    <col min="7942" max="7942" width="12.7109375" style="110" customWidth="1"/>
    <col min="7943" max="8193" width="9.140625" style="110"/>
    <col min="8194" max="8194" width="3.140625" style="110" customWidth="1"/>
    <col min="8195" max="8195" width="3.7109375" style="110" customWidth="1"/>
    <col min="8196" max="8196" width="3.42578125" style="110" customWidth="1"/>
    <col min="8197" max="8197" width="62.140625" style="110" customWidth="1"/>
    <col min="8198" max="8198" width="12.7109375" style="110" customWidth="1"/>
    <col min="8199" max="8449" width="9.140625" style="110"/>
    <col min="8450" max="8450" width="3.140625" style="110" customWidth="1"/>
    <col min="8451" max="8451" width="3.7109375" style="110" customWidth="1"/>
    <col min="8452" max="8452" width="3.42578125" style="110" customWidth="1"/>
    <col min="8453" max="8453" width="62.140625" style="110" customWidth="1"/>
    <col min="8454" max="8454" width="12.7109375" style="110" customWidth="1"/>
    <col min="8455" max="8705" width="9.140625" style="110"/>
    <col min="8706" max="8706" width="3.140625" style="110" customWidth="1"/>
    <col min="8707" max="8707" width="3.7109375" style="110" customWidth="1"/>
    <col min="8708" max="8708" width="3.42578125" style="110" customWidth="1"/>
    <col min="8709" max="8709" width="62.140625" style="110" customWidth="1"/>
    <col min="8710" max="8710" width="12.7109375" style="110" customWidth="1"/>
    <col min="8711" max="8961" width="9.140625" style="110"/>
    <col min="8962" max="8962" width="3.140625" style="110" customWidth="1"/>
    <col min="8963" max="8963" width="3.7109375" style="110" customWidth="1"/>
    <col min="8964" max="8964" width="3.42578125" style="110" customWidth="1"/>
    <col min="8965" max="8965" width="62.140625" style="110" customWidth="1"/>
    <col min="8966" max="8966" width="12.7109375" style="110" customWidth="1"/>
    <col min="8967" max="9217" width="9.140625" style="110"/>
    <col min="9218" max="9218" width="3.140625" style="110" customWidth="1"/>
    <col min="9219" max="9219" width="3.7109375" style="110" customWidth="1"/>
    <col min="9220" max="9220" width="3.42578125" style="110" customWidth="1"/>
    <col min="9221" max="9221" width="62.140625" style="110" customWidth="1"/>
    <col min="9222" max="9222" width="12.7109375" style="110" customWidth="1"/>
    <col min="9223" max="9473" width="9.140625" style="110"/>
    <col min="9474" max="9474" width="3.140625" style="110" customWidth="1"/>
    <col min="9475" max="9475" width="3.7109375" style="110" customWidth="1"/>
    <col min="9476" max="9476" width="3.42578125" style="110" customWidth="1"/>
    <col min="9477" max="9477" width="62.140625" style="110" customWidth="1"/>
    <col min="9478" max="9478" width="12.7109375" style="110" customWidth="1"/>
    <col min="9479" max="9729" width="9.140625" style="110"/>
    <col min="9730" max="9730" width="3.140625" style="110" customWidth="1"/>
    <col min="9731" max="9731" width="3.7109375" style="110" customWidth="1"/>
    <col min="9732" max="9732" width="3.42578125" style="110" customWidth="1"/>
    <col min="9733" max="9733" width="62.140625" style="110" customWidth="1"/>
    <col min="9734" max="9734" width="12.7109375" style="110" customWidth="1"/>
    <col min="9735" max="9985" width="9.140625" style="110"/>
    <col min="9986" max="9986" width="3.140625" style="110" customWidth="1"/>
    <col min="9987" max="9987" width="3.7109375" style="110" customWidth="1"/>
    <col min="9988" max="9988" width="3.42578125" style="110" customWidth="1"/>
    <col min="9989" max="9989" width="62.140625" style="110" customWidth="1"/>
    <col min="9990" max="9990" width="12.7109375" style="110" customWidth="1"/>
    <col min="9991" max="10241" width="9.140625" style="110"/>
    <col min="10242" max="10242" width="3.140625" style="110" customWidth="1"/>
    <col min="10243" max="10243" width="3.7109375" style="110" customWidth="1"/>
    <col min="10244" max="10244" width="3.42578125" style="110" customWidth="1"/>
    <col min="10245" max="10245" width="62.140625" style="110" customWidth="1"/>
    <col min="10246" max="10246" width="12.7109375" style="110" customWidth="1"/>
    <col min="10247" max="10497" width="9.140625" style="110"/>
    <col min="10498" max="10498" width="3.140625" style="110" customWidth="1"/>
    <col min="10499" max="10499" width="3.7109375" style="110" customWidth="1"/>
    <col min="10500" max="10500" width="3.42578125" style="110" customWidth="1"/>
    <col min="10501" max="10501" width="62.140625" style="110" customWidth="1"/>
    <col min="10502" max="10502" width="12.7109375" style="110" customWidth="1"/>
    <col min="10503" max="10753" width="9.140625" style="110"/>
    <col min="10754" max="10754" width="3.140625" style="110" customWidth="1"/>
    <col min="10755" max="10755" width="3.7109375" style="110" customWidth="1"/>
    <col min="10756" max="10756" width="3.42578125" style="110" customWidth="1"/>
    <col min="10757" max="10757" width="62.140625" style="110" customWidth="1"/>
    <col min="10758" max="10758" width="12.7109375" style="110" customWidth="1"/>
    <col min="10759" max="11009" width="9.140625" style="110"/>
    <col min="11010" max="11010" width="3.140625" style="110" customWidth="1"/>
    <col min="11011" max="11011" width="3.7109375" style="110" customWidth="1"/>
    <col min="11012" max="11012" width="3.42578125" style="110" customWidth="1"/>
    <col min="11013" max="11013" width="62.140625" style="110" customWidth="1"/>
    <col min="11014" max="11014" width="12.7109375" style="110" customWidth="1"/>
    <col min="11015" max="11265" width="9.140625" style="110"/>
    <col min="11266" max="11266" width="3.140625" style="110" customWidth="1"/>
    <col min="11267" max="11267" width="3.7109375" style="110" customWidth="1"/>
    <col min="11268" max="11268" width="3.42578125" style="110" customWidth="1"/>
    <col min="11269" max="11269" width="62.140625" style="110" customWidth="1"/>
    <col min="11270" max="11270" width="12.7109375" style="110" customWidth="1"/>
    <col min="11271" max="11521" width="9.140625" style="110"/>
    <col min="11522" max="11522" width="3.140625" style="110" customWidth="1"/>
    <col min="11523" max="11523" width="3.7109375" style="110" customWidth="1"/>
    <col min="11524" max="11524" width="3.42578125" style="110" customWidth="1"/>
    <col min="11525" max="11525" width="62.140625" style="110" customWidth="1"/>
    <col min="11526" max="11526" width="12.7109375" style="110" customWidth="1"/>
    <col min="11527" max="11777" width="9.140625" style="110"/>
    <col min="11778" max="11778" width="3.140625" style="110" customWidth="1"/>
    <col min="11779" max="11779" width="3.7109375" style="110" customWidth="1"/>
    <col min="11780" max="11780" width="3.42578125" style="110" customWidth="1"/>
    <col min="11781" max="11781" width="62.140625" style="110" customWidth="1"/>
    <col min="11782" max="11782" width="12.7109375" style="110" customWidth="1"/>
    <col min="11783" max="12033" width="9.140625" style="110"/>
    <col min="12034" max="12034" width="3.140625" style="110" customWidth="1"/>
    <col min="12035" max="12035" width="3.7109375" style="110" customWidth="1"/>
    <col min="12036" max="12036" width="3.42578125" style="110" customWidth="1"/>
    <col min="12037" max="12037" width="62.140625" style="110" customWidth="1"/>
    <col min="12038" max="12038" width="12.7109375" style="110" customWidth="1"/>
    <col min="12039" max="12289" width="9.140625" style="110"/>
    <col min="12290" max="12290" width="3.140625" style="110" customWidth="1"/>
    <col min="12291" max="12291" width="3.7109375" style="110" customWidth="1"/>
    <col min="12292" max="12292" width="3.42578125" style="110" customWidth="1"/>
    <col min="12293" max="12293" width="62.140625" style="110" customWidth="1"/>
    <col min="12294" max="12294" width="12.7109375" style="110" customWidth="1"/>
    <col min="12295" max="12545" width="9.140625" style="110"/>
    <col min="12546" max="12546" width="3.140625" style="110" customWidth="1"/>
    <col min="12547" max="12547" width="3.7109375" style="110" customWidth="1"/>
    <col min="12548" max="12548" width="3.42578125" style="110" customWidth="1"/>
    <col min="12549" max="12549" width="62.140625" style="110" customWidth="1"/>
    <col min="12550" max="12550" width="12.7109375" style="110" customWidth="1"/>
    <col min="12551" max="12801" width="9.140625" style="110"/>
    <col min="12802" max="12802" width="3.140625" style="110" customWidth="1"/>
    <col min="12803" max="12803" width="3.7109375" style="110" customWidth="1"/>
    <col min="12804" max="12804" width="3.42578125" style="110" customWidth="1"/>
    <col min="12805" max="12805" width="62.140625" style="110" customWidth="1"/>
    <col min="12806" max="12806" width="12.7109375" style="110" customWidth="1"/>
    <col min="12807" max="13057" width="9.140625" style="110"/>
    <col min="13058" max="13058" width="3.140625" style="110" customWidth="1"/>
    <col min="13059" max="13059" width="3.7109375" style="110" customWidth="1"/>
    <col min="13060" max="13060" width="3.42578125" style="110" customWidth="1"/>
    <col min="13061" max="13061" width="62.140625" style="110" customWidth="1"/>
    <col min="13062" max="13062" width="12.7109375" style="110" customWidth="1"/>
    <col min="13063" max="13313" width="9.140625" style="110"/>
    <col min="13314" max="13314" width="3.140625" style="110" customWidth="1"/>
    <col min="13315" max="13315" width="3.7109375" style="110" customWidth="1"/>
    <col min="13316" max="13316" width="3.42578125" style="110" customWidth="1"/>
    <col min="13317" max="13317" width="62.140625" style="110" customWidth="1"/>
    <col min="13318" max="13318" width="12.7109375" style="110" customWidth="1"/>
    <col min="13319" max="13569" width="9.140625" style="110"/>
    <col min="13570" max="13570" width="3.140625" style="110" customWidth="1"/>
    <col min="13571" max="13571" width="3.7109375" style="110" customWidth="1"/>
    <col min="13572" max="13572" width="3.42578125" style="110" customWidth="1"/>
    <col min="13573" max="13573" width="62.140625" style="110" customWidth="1"/>
    <col min="13574" max="13574" width="12.7109375" style="110" customWidth="1"/>
    <col min="13575" max="13825" width="9.140625" style="110"/>
    <col min="13826" max="13826" width="3.140625" style="110" customWidth="1"/>
    <col min="13827" max="13827" width="3.7109375" style="110" customWidth="1"/>
    <col min="13828" max="13828" width="3.42578125" style="110" customWidth="1"/>
    <col min="13829" max="13829" width="62.140625" style="110" customWidth="1"/>
    <col min="13830" max="13830" width="12.7109375" style="110" customWidth="1"/>
    <col min="13831" max="14081" width="9.140625" style="110"/>
    <col min="14082" max="14082" width="3.140625" style="110" customWidth="1"/>
    <col min="14083" max="14083" width="3.7109375" style="110" customWidth="1"/>
    <col min="14084" max="14084" width="3.42578125" style="110" customWidth="1"/>
    <col min="14085" max="14085" width="62.140625" style="110" customWidth="1"/>
    <col min="14086" max="14086" width="12.7109375" style="110" customWidth="1"/>
    <col min="14087" max="14337" width="9.140625" style="110"/>
    <col min="14338" max="14338" width="3.140625" style="110" customWidth="1"/>
    <col min="14339" max="14339" width="3.7109375" style="110" customWidth="1"/>
    <col min="14340" max="14340" width="3.42578125" style="110" customWidth="1"/>
    <col min="14341" max="14341" width="62.140625" style="110" customWidth="1"/>
    <col min="14342" max="14342" width="12.7109375" style="110" customWidth="1"/>
    <col min="14343" max="14593" width="9.140625" style="110"/>
    <col min="14594" max="14594" width="3.140625" style="110" customWidth="1"/>
    <col min="14595" max="14595" width="3.7109375" style="110" customWidth="1"/>
    <col min="14596" max="14596" width="3.42578125" style="110" customWidth="1"/>
    <col min="14597" max="14597" width="62.140625" style="110" customWidth="1"/>
    <col min="14598" max="14598" width="12.7109375" style="110" customWidth="1"/>
    <col min="14599" max="14849" width="9.140625" style="110"/>
    <col min="14850" max="14850" width="3.140625" style="110" customWidth="1"/>
    <col min="14851" max="14851" width="3.7109375" style="110" customWidth="1"/>
    <col min="14852" max="14852" width="3.42578125" style="110" customWidth="1"/>
    <col min="14853" max="14853" width="62.140625" style="110" customWidth="1"/>
    <col min="14854" max="14854" width="12.7109375" style="110" customWidth="1"/>
    <col min="14855" max="15105" width="9.140625" style="110"/>
    <col min="15106" max="15106" width="3.140625" style="110" customWidth="1"/>
    <col min="15107" max="15107" width="3.7109375" style="110" customWidth="1"/>
    <col min="15108" max="15108" width="3.42578125" style="110" customWidth="1"/>
    <col min="15109" max="15109" width="62.140625" style="110" customWidth="1"/>
    <col min="15110" max="15110" width="12.7109375" style="110" customWidth="1"/>
    <col min="15111" max="15361" width="9.140625" style="110"/>
    <col min="15362" max="15362" width="3.140625" style="110" customWidth="1"/>
    <col min="15363" max="15363" width="3.7109375" style="110" customWidth="1"/>
    <col min="15364" max="15364" width="3.42578125" style="110" customWidth="1"/>
    <col min="15365" max="15365" width="62.140625" style="110" customWidth="1"/>
    <col min="15366" max="15366" width="12.7109375" style="110" customWidth="1"/>
    <col min="15367" max="15617" width="9.140625" style="110"/>
    <col min="15618" max="15618" width="3.140625" style="110" customWidth="1"/>
    <col min="15619" max="15619" width="3.7109375" style="110" customWidth="1"/>
    <col min="15620" max="15620" width="3.42578125" style="110" customWidth="1"/>
    <col min="15621" max="15621" width="62.140625" style="110" customWidth="1"/>
    <col min="15622" max="15622" width="12.7109375" style="110" customWidth="1"/>
    <col min="15623" max="15873" width="9.140625" style="110"/>
    <col min="15874" max="15874" width="3.140625" style="110" customWidth="1"/>
    <col min="15875" max="15875" width="3.7109375" style="110" customWidth="1"/>
    <col min="15876" max="15876" width="3.42578125" style="110" customWidth="1"/>
    <col min="15877" max="15877" width="62.140625" style="110" customWidth="1"/>
    <col min="15878" max="15878" width="12.7109375" style="110" customWidth="1"/>
    <col min="15879" max="16129" width="9.140625" style="110"/>
    <col min="16130" max="16130" width="3.140625" style="110" customWidth="1"/>
    <col min="16131" max="16131" width="3.7109375" style="110" customWidth="1"/>
    <col min="16132" max="16132" width="3.42578125" style="110" customWidth="1"/>
    <col min="16133" max="16133" width="62.140625" style="110" customWidth="1"/>
    <col min="16134" max="16134" width="12.7109375" style="110" customWidth="1"/>
    <col min="16135" max="16384" width="9.140625" style="110"/>
  </cols>
  <sheetData>
    <row r="6" spans="2:6" ht="15.75" x14ac:dyDescent="0.25">
      <c r="B6" s="1128" t="s">
        <v>59</v>
      </c>
      <c r="C6" s="1128"/>
      <c r="D6" s="1128"/>
      <c r="E6" s="1128"/>
      <c r="F6" s="1128"/>
    </row>
    <row r="7" spans="2:6" x14ac:dyDescent="0.2">
      <c r="F7" s="112"/>
    </row>
    <row r="8" spans="2:6" x14ac:dyDescent="0.2">
      <c r="F8" s="112"/>
    </row>
    <row r="9" spans="2:6" x14ac:dyDescent="0.2">
      <c r="F9" s="111" t="s">
        <v>60</v>
      </c>
    </row>
    <row r="10" spans="2:6" x14ac:dyDescent="0.2">
      <c r="B10" s="113"/>
      <c r="F10" s="114"/>
    </row>
    <row r="11" spans="2:6" x14ac:dyDescent="0.2">
      <c r="B11" s="113"/>
      <c r="F11" s="114"/>
    </row>
    <row r="12" spans="2:6" x14ac:dyDescent="0.2">
      <c r="B12" s="113" t="s">
        <v>154</v>
      </c>
      <c r="F12" s="114"/>
    </row>
    <row r="13" spans="2:6" x14ac:dyDescent="0.2">
      <c r="B13" s="113"/>
      <c r="F13" s="114"/>
    </row>
    <row r="14" spans="2:6" x14ac:dyDescent="0.2">
      <c r="B14" s="113"/>
      <c r="F14" s="114"/>
    </row>
    <row r="15" spans="2:6" x14ac:dyDescent="0.2">
      <c r="B15" s="113" t="s">
        <v>364</v>
      </c>
      <c r="F15" s="114"/>
    </row>
    <row r="16" spans="2:6" x14ac:dyDescent="0.2">
      <c r="B16" s="113"/>
      <c r="F16" s="114"/>
    </row>
    <row r="17" spans="2:6" x14ac:dyDescent="0.2">
      <c r="C17" s="110" t="s">
        <v>196</v>
      </c>
      <c r="F17" s="115">
        <v>1</v>
      </c>
    </row>
    <row r="20" spans="2:6" x14ac:dyDescent="0.2">
      <c r="C20" s="110" t="s">
        <v>415</v>
      </c>
      <c r="F20" s="115">
        <v>2</v>
      </c>
    </row>
    <row r="23" spans="2:6" x14ac:dyDescent="0.2">
      <c r="C23" s="110" t="s">
        <v>156</v>
      </c>
      <c r="F23" s="115">
        <v>3</v>
      </c>
    </row>
    <row r="26" spans="2:6" x14ac:dyDescent="0.2">
      <c r="C26" s="110" t="s">
        <v>157</v>
      </c>
      <c r="F26" s="115">
        <v>4</v>
      </c>
    </row>
    <row r="29" spans="2:6" x14ac:dyDescent="0.2">
      <c r="C29" s="110" t="s">
        <v>158</v>
      </c>
      <c r="F29" s="116" t="s">
        <v>424</v>
      </c>
    </row>
    <row r="30" spans="2:6" x14ac:dyDescent="0.2">
      <c r="F30" s="117"/>
    </row>
    <row r="31" spans="2:6" x14ac:dyDescent="0.2">
      <c r="F31" s="117"/>
    </row>
    <row r="32" spans="2:6" x14ac:dyDescent="0.2">
      <c r="B32" s="113" t="s">
        <v>155</v>
      </c>
    </row>
    <row r="37" spans="2:6" hidden="1" x14ac:dyDescent="0.2"/>
    <row r="38" spans="2:6" hidden="1" x14ac:dyDescent="0.2">
      <c r="B38" s="110" t="s">
        <v>136</v>
      </c>
      <c r="F38" s="114"/>
    </row>
    <row r="39" spans="2:6" hidden="1" x14ac:dyDescent="0.2">
      <c r="B39" s="110" t="s">
        <v>159</v>
      </c>
      <c r="F39" s="114" t="s">
        <v>137</v>
      </c>
    </row>
    <row r="80" spans="3:3" x14ac:dyDescent="0.2">
      <c r="C80" s="110">
        <v>22730000</v>
      </c>
    </row>
    <row r="85" spans="3:3" x14ac:dyDescent="0.2">
      <c r="C85" s="110">
        <v>-645000</v>
      </c>
    </row>
  </sheetData>
  <mergeCells count="1">
    <mergeCell ref="B6:F6"/>
  </mergeCells>
  <pageMargins left="0.78740157480314965" right="0.59055118110236227" top="0.70866141732283472" bottom="0.78740157480314965" header="0.31496062992125984" footer="0.19685039370078741"/>
  <pageSetup paperSize="9" scale="9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tabColor rgb="FFFF3399"/>
  </sheetPr>
  <dimension ref="A1:XFB54"/>
  <sheetViews>
    <sheetView view="pageBreakPreview" zoomScale="90" zoomScaleNormal="90" zoomScaleSheetLayoutView="90" workbookViewId="0">
      <pane ySplit="4" topLeftCell="A17" activePane="bottomLeft" state="frozen"/>
      <selection activeCell="F26" activeCellId="1" sqref="B14 F26"/>
      <selection pane="bottomLeft" activeCell="E10" sqref="E10"/>
    </sheetView>
  </sheetViews>
  <sheetFormatPr defaultColWidth="9.140625" defaultRowHeight="15" x14ac:dyDescent="0.2"/>
  <cols>
    <col min="1" max="1" width="2.7109375" style="469" customWidth="1"/>
    <col min="2" max="2" width="57" style="469" customWidth="1"/>
    <col min="3" max="3" width="13.28515625" style="1030" customWidth="1"/>
    <col min="4" max="4" width="2" style="1030" customWidth="1"/>
    <col min="5" max="5" width="19.42578125" style="943" customWidth="1"/>
    <col min="6" max="6" width="2" style="469" customWidth="1"/>
    <col min="7" max="7" width="19.42578125" style="469" customWidth="1"/>
    <col min="8" max="8" width="16.7109375" style="469" customWidth="1"/>
    <col min="9" max="9" width="1.42578125" style="469" customWidth="1"/>
    <col min="10" max="10" width="16.7109375" style="469" customWidth="1"/>
    <col min="11" max="11" width="1.7109375" style="469" customWidth="1"/>
    <col min="12" max="12" width="16.7109375" style="469" customWidth="1"/>
    <col min="13" max="13" width="9.140625" style="469" customWidth="1"/>
    <col min="14" max="16384" width="9.140625" style="469"/>
  </cols>
  <sheetData>
    <row r="1" spans="1:12 16382:16382" ht="15.75" customHeight="1" x14ac:dyDescent="0.2">
      <c r="A1" s="100" t="str">
        <f>COVER!B24</f>
        <v>PERUSAHAAN DAERAH PARKIR MAKASSAR RAYA</v>
      </c>
      <c r="B1" s="100"/>
      <c r="C1" s="100"/>
      <c r="D1" s="100"/>
      <c r="F1" s="100"/>
      <c r="G1" s="100"/>
      <c r="H1" s="1067"/>
      <c r="I1" s="1068"/>
      <c r="J1" s="1069"/>
      <c r="K1" s="1069"/>
    </row>
    <row r="2" spans="1:12 16382:16382" ht="15.75" customHeight="1" x14ac:dyDescent="0.2">
      <c r="A2" s="100" t="s">
        <v>183</v>
      </c>
      <c r="B2" s="100"/>
      <c r="C2" s="100"/>
      <c r="D2" s="100"/>
      <c r="F2" s="100"/>
      <c r="G2" s="100"/>
      <c r="H2" s="1070">
        <f>'Catatan 02'!O2-E51</f>
        <v>0</v>
      </c>
      <c r="I2" s="1071"/>
      <c r="J2" s="1072">
        <f>'Catatan 02'!R2-Neraca!G51</f>
        <v>0</v>
      </c>
    </row>
    <row r="3" spans="1:12 16382:16382" ht="15.75" customHeight="1" x14ac:dyDescent="0.2">
      <c r="A3" s="430" t="s">
        <v>527</v>
      </c>
      <c r="B3" s="430"/>
      <c r="C3" s="430"/>
      <c r="D3" s="430"/>
      <c r="F3" s="430"/>
      <c r="G3" s="430"/>
      <c r="H3" s="1073"/>
    </row>
    <row r="4" spans="1:12 16382:16382" ht="15.75" customHeight="1" x14ac:dyDescent="0.2">
      <c r="A4" s="434" t="s">
        <v>160</v>
      </c>
      <c r="B4" s="434"/>
      <c r="C4" s="434"/>
      <c r="D4" s="434"/>
      <c r="F4" s="434"/>
      <c r="G4" s="434"/>
      <c r="H4" s="470"/>
      <c r="I4" s="470"/>
      <c r="J4" s="470"/>
      <c r="K4" s="470"/>
    </row>
    <row r="5" spans="1:12 16382:16382" ht="15.75" x14ac:dyDescent="0.2">
      <c r="C5" s="469"/>
      <c r="D5" s="469"/>
      <c r="F5" s="971"/>
      <c r="G5" s="971"/>
      <c r="H5" s="1074"/>
      <c r="I5" s="1075"/>
      <c r="J5" s="1075"/>
      <c r="K5" s="1075"/>
    </row>
    <row r="6" spans="1:12 16382:16382" ht="15.75" x14ac:dyDescent="0.2">
      <c r="C6" s="442" t="s">
        <v>24</v>
      </c>
      <c r="D6" s="469"/>
      <c r="E6" s="630">
        <v>2021</v>
      </c>
      <c r="F6" s="1076"/>
      <c r="G6" s="1077">
        <v>2020</v>
      </c>
      <c r="I6" s="1030"/>
      <c r="J6" s="1078"/>
      <c r="K6" s="1078"/>
      <c r="L6" s="1079"/>
    </row>
    <row r="7" spans="1:12 16382:16382" ht="15.75" x14ac:dyDescent="0.2">
      <c r="A7" s="100" t="s">
        <v>146</v>
      </c>
      <c r="B7" s="470"/>
      <c r="C7" s="469"/>
      <c r="D7" s="469"/>
      <c r="F7" s="1031"/>
      <c r="G7" s="1031"/>
      <c r="H7" s="1080"/>
      <c r="I7" s="1081"/>
      <c r="J7" s="1081"/>
      <c r="K7" s="1081"/>
    </row>
    <row r="8" spans="1:12 16382:16382" ht="12.75" customHeight="1" x14ac:dyDescent="0.2">
      <c r="A8" s="100" t="s">
        <v>383</v>
      </c>
      <c r="B8" s="430"/>
      <c r="C8" s="469"/>
      <c r="D8" s="469"/>
      <c r="H8" s="1082"/>
      <c r="J8" s="1083"/>
      <c r="K8" s="1083"/>
    </row>
    <row r="9" spans="1:12 16382:16382" x14ac:dyDescent="0.2">
      <c r="A9" s="161" t="s">
        <v>425</v>
      </c>
      <c r="B9" s="430"/>
      <c r="C9" s="447" t="s">
        <v>1037</v>
      </c>
      <c r="D9" s="1084"/>
      <c r="E9" s="943">
        <f>'Catatan 02'!J29</f>
        <v>2631093476</v>
      </c>
      <c r="F9" s="471"/>
      <c r="G9" s="471">
        <f>'Catatan 02'!L29</f>
        <v>494357986</v>
      </c>
      <c r="H9" s="1085"/>
      <c r="I9" s="1086"/>
      <c r="J9" s="1083"/>
      <c r="K9" s="1083"/>
    </row>
    <row r="10" spans="1:12 16382:16382" x14ac:dyDescent="0.2">
      <c r="A10" s="161" t="s">
        <v>742</v>
      </c>
      <c r="B10" s="430"/>
      <c r="C10" s="447" t="s">
        <v>1036</v>
      </c>
      <c r="D10" s="1084"/>
      <c r="E10" s="943">
        <f>'Catatan 02'!J40</f>
        <v>499479086</v>
      </c>
      <c r="F10" s="471"/>
      <c r="G10" s="943">
        <f>'Catatan 02'!L40</f>
        <v>164760500</v>
      </c>
      <c r="H10" s="1085">
        <f>G10-E10</f>
        <v>-334718586</v>
      </c>
      <c r="I10" s="1086"/>
      <c r="J10" s="1083"/>
      <c r="K10" s="1083"/>
      <c r="XFB10" s="471" t="e">
        <f>'Catatan 02'!#REF!</f>
        <v>#REF!</v>
      </c>
    </row>
    <row r="11" spans="1:12 16382:16382" x14ac:dyDescent="0.2">
      <c r="A11" s="161" t="s">
        <v>1066</v>
      </c>
      <c r="B11" s="430"/>
      <c r="C11" s="447" t="s">
        <v>1068</v>
      </c>
      <c r="D11" s="1084"/>
      <c r="E11" s="943">
        <f>'Catatan 02'!J67</f>
        <v>2453394056</v>
      </c>
      <c r="F11" s="471"/>
      <c r="G11" s="943">
        <f>'Catatan 02'!L67</f>
        <v>2455434996</v>
      </c>
      <c r="H11" s="1085">
        <f>G11-E11</f>
        <v>2040940</v>
      </c>
      <c r="I11" s="1086"/>
      <c r="J11" s="1083"/>
      <c r="K11" s="1083"/>
      <c r="XFB11" s="471"/>
    </row>
    <row r="12" spans="1:12 16382:16382" x14ac:dyDescent="0.2">
      <c r="A12" s="161" t="s">
        <v>743</v>
      </c>
      <c r="C12" s="447">
        <v>6</v>
      </c>
      <c r="D12" s="1084"/>
      <c r="E12" s="943">
        <f>'Catatan 02'!J100</f>
        <v>1000000</v>
      </c>
      <c r="F12" s="471"/>
      <c r="G12" s="471">
        <f>'Catatan 02'!L100</f>
        <v>1000000</v>
      </c>
      <c r="H12" s="1085">
        <f>G12-E12</f>
        <v>0</v>
      </c>
      <c r="I12" s="1086"/>
      <c r="J12" s="1087"/>
      <c r="K12" s="1087"/>
    </row>
    <row r="13" spans="1:12 16382:16382" x14ac:dyDescent="0.2">
      <c r="A13" s="161" t="s">
        <v>748</v>
      </c>
      <c r="C13" s="447">
        <v>15</v>
      </c>
      <c r="D13" s="1084"/>
      <c r="E13" s="943">
        <f>'Catatan 02'!J408</f>
        <v>0</v>
      </c>
      <c r="F13" s="471"/>
      <c r="G13" s="471">
        <f>'Catatan 02'!L408</f>
        <v>108738298</v>
      </c>
      <c r="H13" s="1085">
        <f>G13-E13</f>
        <v>108738298</v>
      </c>
      <c r="I13" s="1086"/>
      <c r="J13" s="1087"/>
      <c r="K13" s="1087"/>
    </row>
    <row r="14" spans="1:12 16382:16382" x14ac:dyDescent="0.2">
      <c r="A14" s="161" t="s">
        <v>744</v>
      </c>
      <c r="C14" s="447">
        <v>7</v>
      </c>
      <c r="D14" s="1084"/>
      <c r="E14" s="943">
        <f>'Catatan 02'!J107</f>
        <v>7455000</v>
      </c>
      <c r="F14" s="471"/>
      <c r="G14" s="471">
        <f>'Catatan 02'!L107</f>
        <v>7032000</v>
      </c>
      <c r="H14" s="1085">
        <f>G14-E14</f>
        <v>-423000</v>
      </c>
      <c r="I14" s="1086"/>
      <c r="J14" s="1087"/>
      <c r="K14" s="1087"/>
    </row>
    <row r="15" spans="1:12 16382:16382" hidden="1" x14ac:dyDescent="0.2">
      <c r="A15" s="161"/>
      <c r="C15" s="447" t="s">
        <v>529</v>
      </c>
      <c r="D15" s="1084"/>
      <c r="F15" s="471"/>
      <c r="G15" s="471" t="e">
        <f>'Catatan 02'!#REF!</f>
        <v>#REF!</v>
      </c>
      <c r="H15" s="1088"/>
      <c r="I15" s="1086"/>
      <c r="J15" s="1087"/>
      <c r="K15" s="1087"/>
    </row>
    <row r="16" spans="1:12 16382:16382" ht="6" customHeight="1" x14ac:dyDescent="0.2">
      <c r="B16" s="430"/>
      <c r="C16" s="447"/>
      <c r="D16" s="1084"/>
      <c r="F16" s="471"/>
      <c r="G16" s="471"/>
      <c r="H16" s="1088"/>
      <c r="I16" s="1086"/>
      <c r="J16" s="1087"/>
      <c r="K16" s="1087"/>
      <c r="L16" s="1073"/>
    </row>
    <row r="17" spans="1:12" ht="15.75" x14ac:dyDescent="0.2">
      <c r="A17" s="430"/>
      <c r="B17" s="455" t="s">
        <v>152</v>
      </c>
      <c r="C17" s="465"/>
      <c r="E17" s="1089">
        <f>SUM(E9:E14)</f>
        <v>5592421618</v>
      </c>
      <c r="F17" s="472"/>
      <c r="G17" s="1089">
        <f>SUM(G9:G14)</f>
        <v>3231323780</v>
      </c>
      <c r="H17" s="1090"/>
      <c r="I17" s="1086"/>
      <c r="J17" s="1091"/>
      <c r="K17" s="1091"/>
      <c r="L17" s="1092"/>
    </row>
    <row r="18" spans="1:12" x14ac:dyDescent="0.2">
      <c r="A18" s="430"/>
      <c r="B18" s="430"/>
      <c r="C18" s="465"/>
      <c r="F18" s="471"/>
      <c r="G18" s="471"/>
      <c r="H18" s="1090"/>
      <c r="I18" s="1086"/>
      <c r="J18" s="1093"/>
      <c r="K18" s="1093"/>
      <c r="L18" s="1073"/>
    </row>
    <row r="19" spans="1:12" ht="15.75" x14ac:dyDescent="0.2">
      <c r="A19" s="100" t="s">
        <v>750</v>
      </c>
      <c r="B19" s="430"/>
      <c r="C19" s="465"/>
      <c r="F19" s="471"/>
      <c r="G19" s="471"/>
      <c r="H19" s="1090"/>
      <c r="I19" s="1086"/>
      <c r="J19" s="1093"/>
      <c r="K19" s="1093"/>
      <c r="L19" s="1073"/>
    </row>
    <row r="20" spans="1:12" x14ac:dyDescent="0.2">
      <c r="A20" s="430" t="s">
        <v>249</v>
      </c>
      <c r="B20" s="430"/>
      <c r="C20" s="447">
        <v>8</v>
      </c>
      <c r="D20" s="1084"/>
      <c r="E20" s="943">
        <f>'Catatan 02'!L133</f>
        <v>1215538570</v>
      </c>
      <c r="F20" s="471"/>
      <c r="G20" s="463">
        <f>'Catatan 02'!L154</f>
        <v>1654726899</v>
      </c>
      <c r="H20" s="1085">
        <f>G20-E20</f>
        <v>439188329</v>
      </c>
      <c r="J20" s="1094"/>
      <c r="K20" s="1094"/>
      <c r="L20" s="1073"/>
    </row>
    <row r="21" spans="1:12" x14ac:dyDescent="0.2">
      <c r="A21" s="1095" t="s">
        <v>588</v>
      </c>
      <c r="B21" s="430"/>
      <c r="C21" s="447">
        <v>9</v>
      </c>
      <c r="D21" s="1084"/>
      <c r="E21" s="943">
        <f>'Catatan 02'!L169</f>
        <v>207902750</v>
      </c>
      <c r="F21" s="471"/>
      <c r="G21" s="463">
        <f>'Catatan 02'!L189</f>
        <v>415805500</v>
      </c>
      <c r="H21" s="1085">
        <f>G21-E21</f>
        <v>207902750</v>
      </c>
      <c r="J21" s="1094"/>
      <c r="K21" s="1094"/>
      <c r="L21" s="1073"/>
    </row>
    <row r="22" spans="1:12" x14ac:dyDescent="0.2">
      <c r="A22" s="1095" t="s">
        <v>749</v>
      </c>
      <c r="B22" s="430"/>
      <c r="C22" s="447">
        <v>10</v>
      </c>
      <c r="D22" s="1084"/>
      <c r="E22" s="943">
        <f>'Catatan 02'!L264</f>
        <v>181540833</v>
      </c>
      <c r="F22" s="471"/>
      <c r="G22" s="463">
        <f>'Catatan 02'!L368</f>
        <v>604078333</v>
      </c>
      <c r="H22" s="1085">
        <f>G22-E22</f>
        <v>422537500</v>
      </c>
      <c r="J22" s="1094"/>
      <c r="K22" s="1094"/>
      <c r="L22" s="1073"/>
    </row>
    <row r="23" spans="1:12" x14ac:dyDescent="0.2">
      <c r="A23" s="1095" t="s">
        <v>751</v>
      </c>
      <c r="B23" s="430"/>
      <c r="C23" s="447">
        <v>11</v>
      </c>
      <c r="D23" s="1084"/>
      <c r="E23" s="943">
        <f>'Catatan 02'!J375</f>
        <v>931400000</v>
      </c>
      <c r="F23" s="471"/>
      <c r="G23" s="463">
        <f>'Catatan 02'!L375</f>
        <v>887000000</v>
      </c>
      <c r="H23" s="1085">
        <f>G23-E23</f>
        <v>-44400000</v>
      </c>
      <c r="J23" s="1094"/>
      <c r="K23" s="1094"/>
      <c r="L23" s="1073"/>
    </row>
    <row r="24" spans="1:12" ht="6" customHeight="1" x14ac:dyDescent="0.2">
      <c r="A24" s="1096"/>
      <c r="B24" s="430"/>
      <c r="C24" s="447"/>
      <c r="D24" s="1084"/>
      <c r="F24" s="471"/>
      <c r="G24" s="463"/>
      <c r="H24" s="1090"/>
      <c r="J24" s="1094"/>
      <c r="K24" s="1094"/>
      <c r="L24" s="1073"/>
    </row>
    <row r="25" spans="1:12" ht="15.75" x14ac:dyDescent="0.2">
      <c r="B25" s="100" t="s">
        <v>153</v>
      </c>
      <c r="C25" s="447"/>
      <c r="D25" s="1084"/>
      <c r="E25" s="1097">
        <f>SUM(E20:E23)</f>
        <v>2536382153</v>
      </c>
      <c r="F25" s="471"/>
      <c r="G25" s="1097">
        <f>SUM(G20:G23)</f>
        <v>3561610732</v>
      </c>
      <c r="H25" s="1090"/>
      <c r="J25" s="1094"/>
      <c r="K25" s="1094"/>
      <c r="L25" s="1073"/>
    </row>
    <row r="26" spans="1:12" x14ac:dyDescent="0.2">
      <c r="A26" s="161"/>
      <c r="B26" s="430"/>
      <c r="C26" s="447"/>
      <c r="D26" s="1084"/>
      <c r="F26" s="471"/>
      <c r="G26" s="463"/>
      <c r="H26" s="1090"/>
      <c r="J26" s="1094"/>
      <c r="K26" s="1094"/>
      <c r="L26" s="1073"/>
    </row>
    <row r="27" spans="1:12" ht="16.5" thickBot="1" x14ac:dyDescent="0.25">
      <c r="A27" s="455" t="s">
        <v>147</v>
      </c>
      <c r="B27" s="455"/>
      <c r="C27" s="449"/>
      <c r="D27" s="1084"/>
      <c r="E27" s="473">
        <f>E17+E25</f>
        <v>8128803771</v>
      </c>
      <c r="F27" s="472"/>
      <c r="G27" s="473">
        <f>G17+G25</f>
        <v>6792934512</v>
      </c>
      <c r="H27" s="1098"/>
      <c r="I27" s="1086"/>
      <c r="J27" s="1099"/>
      <c r="K27" s="1099"/>
      <c r="L27" s="1100"/>
    </row>
    <row r="28" spans="1:12" ht="16.5" thickTop="1" x14ac:dyDescent="0.2">
      <c r="A28" s="430"/>
      <c r="B28" s="455"/>
      <c r="C28" s="449"/>
      <c r="D28" s="1084"/>
      <c r="F28" s="472"/>
      <c r="G28" s="472"/>
      <c r="H28" s="1090"/>
      <c r="I28" s="1086"/>
      <c r="J28" s="1099"/>
      <c r="K28" s="1099"/>
      <c r="L28" s="1100"/>
    </row>
    <row r="29" spans="1:12" ht="15.75" x14ac:dyDescent="0.2">
      <c r="A29" s="100" t="s">
        <v>178</v>
      </c>
      <c r="B29" s="430"/>
      <c r="C29" s="447"/>
      <c r="F29" s="463"/>
      <c r="G29" s="463"/>
      <c r="H29" s="983"/>
      <c r="J29" s="1094"/>
      <c r="K29" s="1094"/>
      <c r="L29" s="1073"/>
    </row>
    <row r="30" spans="1:12" ht="15.75" x14ac:dyDescent="0.2">
      <c r="A30" s="100" t="s">
        <v>752</v>
      </c>
      <c r="B30" s="430"/>
      <c r="C30" s="447"/>
      <c r="F30" s="471"/>
      <c r="G30" s="471"/>
      <c r="H30" s="1090"/>
      <c r="J30" s="1094"/>
      <c r="K30" s="1094"/>
      <c r="L30" s="1073"/>
    </row>
    <row r="31" spans="1:12" x14ac:dyDescent="0.2">
      <c r="A31" s="161" t="s">
        <v>683</v>
      </c>
      <c r="B31" s="430"/>
      <c r="C31" s="447">
        <v>12</v>
      </c>
      <c r="E31" s="943">
        <f>'Catatan 02'!J381</f>
        <v>1254293</v>
      </c>
      <c r="F31" s="471"/>
      <c r="G31" s="471">
        <f>'Catatan 02'!L381</f>
        <v>1254295</v>
      </c>
      <c r="H31" s="1085">
        <f>G31-E31</f>
        <v>2</v>
      </c>
      <c r="J31" s="1094"/>
      <c r="K31" s="1094"/>
      <c r="L31" s="1073"/>
    </row>
    <row r="32" spans="1:12" x14ac:dyDescent="0.2">
      <c r="A32" s="1101" t="s">
        <v>688</v>
      </c>
      <c r="B32" s="161"/>
      <c r="C32" s="447">
        <v>13</v>
      </c>
      <c r="E32" s="943">
        <f>'Catatan 02'!J394</f>
        <v>125810000</v>
      </c>
      <c r="F32" s="471"/>
      <c r="G32" s="471">
        <f>'Catatan 02'!L394</f>
        <v>186480000</v>
      </c>
      <c r="H32" s="1085">
        <f>G32-E32</f>
        <v>60670000</v>
      </c>
      <c r="J32" s="1094"/>
      <c r="K32" s="1094"/>
      <c r="L32" s="1073"/>
    </row>
    <row r="33" spans="1:12" x14ac:dyDescent="0.2">
      <c r="A33" s="1102" t="s">
        <v>600</v>
      </c>
      <c r="B33" s="161"/>
      <c r="C33" s="447">
        <v>14</v>
      </c>
      <c r="E33" s="943">
        <f>'Catatan 02'!J400</f>
        <v>0</v>
      </c>
      <c r="F33" s="471"/>
      <c r="G33" s="471">
        <f>'Catatan 02'!L400</f>
        <v>339670291</v>
      </c>
      <c r="H33" s="1085">
        <f>G33-E33</f>
        <v>339670291</v>
      </c>
      <c r="J33" s="1094"/>
      <c r="K33" s="1094"/>
      <c r="L33" s="1073"/>
    </row>
    <row r="34" spans="1:12" x14ac:dyDescent="0.2">
      <c r="A34" s="161" t="s">
        <v>36</v>
      </c>
      <c r="B34" s="430"/>
      <c r="C34" s="447">
        <v>15</v>
      </c>
      <c r="D34" s="1084"/>
      <c r="E34" s="943">
        <f>'Catatan 02'!J415</f>
        <v>791722382</v>
      </c>
      <c r="F34" s="471"/>
      <c r="G34" s="474">
        <f>'Catatan 02'!L415</f>
        <v>152628675</v>
      </c>
      <c r="H34" s="1085">
        <f>G34-E34</f>
        <v>-639093707</v>
      </c>
      <c r="J34" s="1094"/>
      <c r="K34" s="1094"/>
      <c r="L34" s="1073"/>
    </row>
    <row r="35" spans="1:12" ht="6" customHeight="1" x14ac:dyDescent="0.2">
      <c r="A35" s="1103"/>
      <c r="B35" s="430"/>
      <c r="C35" s="447"/>
      <c r="D35" s="1084"/>
      <c r="F35" s="471"/>
      <c r="G35" s="474"/>
      <c r="H35" s="1090"/>
      <c r="J35" s="1094"/>
      <c r="K35" s="1094"/>
      <c r="L35" s="1073"/>
    </row>
    <row r="36" spans="1:12" ht="15.75" x14ac:dyDescent="0.2">
      <c r="A36" s="430"/>
      <c r="B36" s="455" t="s">
        <v>185</v>
      </c>
      <c r="C36" s="449"/>
      <c r="D36" s="1084"/>
      <c r="E36" s="1089">
        <f>SUM(E31:E34)</f>
        <v>918786675</v>
      </c>
      <c r="F36" s="472"/>
      <c r="G36" s="1089">
        <f>SUM(G31:G34)</f>
        <v>680033261</v>
      </c>
      <c r="H36" s="1090"/>
      <c r="I36" s="1086"/>
      <c r="J36" s="1099"/>
      <c r="K36" s="1099"/>
      <c r="L36" s="1100"/>
    </row>
    <row r="37" spans="1:12" ht="15.75" x14ac:dyDescent="0.2">
      <c r="A37" s="430"/>
      <c r="B37" s="455"/>
      <c r="C37" s="449"/>
      <c r="D37" s="1084"/>
      <c r="F37" s="472"/>
      <c r="G37" s="472"/>
      <c r="H37" s="1090"/>
      <c r="I37" s="1086"/>
      <c r="J37" s="1099"/>
      <c r="K37" s="1099"/>
      <c r="L37" s="1100"/>
    </row>
    <row r="38" spans="1:12" ht="15.75" x14ac:dyDescent="0.2">
      <c r="A38" s="100" t="s">
        <v>0</v>
      </c>
      <c r="B38" s="430"/>
      <c r="C38" s="447"/>
      <c r="F38" s="471"/>
      <c r="G38" s="471"/>
      <c r="H38" s="1090"/>
      <c r="I38" s="1086"/>
      <c r="J38" s="1104"/>
      <c r="K38" s="1104"/>
      <c r="L38" s="1073"/>
    </row>
    <row r="39" spans="1:12" x14ac:dyDescent="0.2">
      <c r="A39" s="161" t="s">
        <v>753</v>
      </c>
      <c r="B39" s="430"/>
      <c r="C39" s="447">
        <v>16</v>
      </c>
      <c r="E39" s="943">
        <f>'Catatan 02'!J470</f>
        <v>1258945600</v>
      </c>
      <c r="F39" s="471"/>
      <c r="G39" s="471">
        <f>'Catatan 02'!L470</f>
        <v>1258945600</v>
      </c>
      <c r="H39" s="1085">
        <f>G39-E39</f>
        <v>0</v>
      </c>
      <c r="I39" s="1086"/>
      <c r="J39" s="1104"/>
      <c r="K39" s="1104"/>
      <c r="L39" s="1073"/>
    </row>
    <row r="40" spans="1:12" x14ac:dyDescent="0.2">
      <c r="A40" s="430" t="s">
        <v>603</v>
      </c>
      <c r="B40" s="430"/>
      <c r="C40" s="447">
        <v>15</v>
      </c>
      <c r="E40" s="943">
        <f>'Catatan 02'!L451</f>
        <v>2079027500</v>
      </c>
      <c r="F40" s="471"/>
      <c r="G40" s="471">
        <f>'Catatan 02'!L459</f>
        <v>2079027500</v>
      </c>
      <c r="H40" s="1085">
        <f>G40-E40</f>
        <v>0</v>
      </c>
      <c r="I40" s="1086"/>
      <c r="J40" s="1104"/>
      <c r="K40" s="1104"/>
      <c r="L40" s="1073"/>
    </row>
    <row r="41" spans="1:12" x14ac:dyDescent="0.2">
      <c r="A41" s="430" t="s">
        <v>754</v>
      </c>
      <c r="B41" s="430"/>
      <c r="C41" s="447"/>
      <c r="F41" s="471"/>
      <c r="G41" s="471"/>
      <c r="H41" s="1098"/>
      <c r="I41" s="1086"/>
      <c r="J41" s="1104"/>
      <c r="K41" s="1104"/>
      <c r="L41" s="1073"/>
    </row>
    <row r="42" spans="1:12" x14ac:dyDescent="0.2">
      <c r="A42" s="430"/>
      <c r="B42" s="430" t="s">
        <v>606</v>
      </c>
      <c r="C42" s="447">
        <v>18</v>
      </c>
      <c r="E42" s="943">
        <f>'Catatan 02'!J474</f>
        <v>184187754</v>
      </c>
      <c r="F42" s="471"/>
      <c r="G42" s="471">
        <f>'Catatan 02'!L474</f>
        <v>184187754</v>
      </c>
      <c r="H42" s="1085">
        <f t="shared" ref="H42:H47" si="0">G42-E42</f>
        <v>0</v>
      </c>
      <c r="I42" s="1086"/>
      <c r="J42" s="1104"/>
      <c r="K42" s="1104"/>
      <c r="L42" s="1073"/>
    </row>
    <row r="43" spans="1:12" x14ac:dyDescent="0.2">
      <c r="A43" s="430"/>
      <c r="B43" s="430" t="s">
        <v>607</v>
      </c>
      <c r="C43" s="447">
        <v>18</v>
      </c>
      <c r="E43" s="943">
        <f>'Catatan 02'!J475</f>
        <v>385755015</v>
      </c>
      <c r="F43" s="471"/>
      <c r="G43" s="471">
        <f>'Catatan 02'!L475</f>
        <v>385755015</v>
      </c>
      <c r="H43" s="1085">
        <f t="shared" si="0"/>
        <v>0</v>
      </c>
      <c r="I43" s="1086"/>
      <c r="J43" s="1104"/>
      <c r="K43" s="1104"/>
      <c r="L43" s="1073"/>
    </row>
    <row r="44" spans="1:12" x14ac:dyDescent="0.2">
      <c r="A44" s="430"/>
      <c r="B44" s="430" t="s">
        <v>608</v>
      </c>
      <c r="C44" s="447">
        <v>18</v>
      </c>
      <c r="E44" s="943">
        <f>'Catatan 02'!J476</f>
        <v>384501480</v>
      </c>
      <c r="F44" s="471"/>
      <c r="G44" s="471">
        <f>'Catatan 02'!L476</f>
        <v>384501480</v>
      </c>
      <c r="H44" s="1085">
        <f t="shared" si="0"/>
        <v>0</v>
      </c>
      <c r="I44" s="1086"/>
      <c r="J44" s="1104"/>
      <c r="K44" s="1104"/>
      <c r="L44" s="1073"/>
    </row>
    <row r="45" spans="1:12" x14ac:dyDescent="0.2">
      <c r="A45" s="430"/>
      <c r="B45" s="430" t="s">
        <v>609</v>
      </c>
      <c r="C45" s="447">
        <v>18</v>
      </c>
      <c r="E45" s="943">
        <f>'Catatan 02'!J477</f>
        <v>1569270257</v>
      </c>
      <c r="F45" s="471"/>
      <c r="G45" s="471">
        <f>'Catatan 02'!L477</f>
        <v>1329805671</v>
      </c>
      <c r="H45" s="1085">
        <f t="shared" si="0"/>
        <v>-239464586</v>
      </c>
      <c r="I45" s="1086"/>
      <c r="J45" s="1104"/>
      <c r="K45" s="1104"/>
      <c r="L45" s="1073"/>
    </row>
    <row r="46" spans="1:12" x14ac:dyDescent="0.2">
      <c r="A46" s="430"/>
      <c r="B46" s="430" t="s">
        <v>611</v>
      </c>
      <c r="C46" s="447">
        <v>18</v>
      </c>
      <c r="E46" s="943">
        <f>'Catatan 02'!J489</f>
        <v>492031167</v>
      </c>
      <c r="F46" s="471"/>
      <c r="G46" s="471">
        <f>'Catatan 02'!L478</f>
        <v>0</v>
      </c>
      <c r="H46" s="1085">
        <f t="shared" si="0"/>
        <v>-492031167</v>
      </c>
      <c r="I46" s="1086"/>
      <c r="J46" s="1104"/>
      <c r="K46" s="1104"/>
      <c r="L46" s="1073"/>
    </row>
    <row r="47" spans="1:12" x14ac:dyDescent="0.2">
      <c r="A47" s="430"/>
      <c r="B47" s="430" t="s">
        <v>610</v>
      </c>
      <c r="C47" s="447">
        <v>24</v>
      </c>
      <c r="E47" s="943">
        <f>'Catatan 02'!J479</f>
        <v>856298323</v>
      </c>
      <c r="F47" s="471"/>
      <c r="G47" s="471">
        <f>'Catatan 02'!L630</f>
        <v>490678231</v>
      </c>
      <c r="H47" s="1085">
        <f t="shared" si="0"/>
        <v>-365620092</v>
      </c>
      <c r="I47" s="1086"/>
      <c r="J47" s="1104"/>
      <c r="K47" s="1104"/>
      <c r="L47" s="1073"/>
    </row>
    <row r="48" spans="1:12" ht="6" customHeight="1" x14ac:dyDescent="0.2">
      <c r="A48" s="161"/>
      <c r="B48" s="430"/>
      <c r="C48" s="447"/>
      <c r="D48" s="1084"/>
      <c r="F48" s="471"/>
      <c r="G48" s="471"/>
      <c r="H48" s="1090"/>
      <c r="I48" s="1086"/>
      <c r="J48" s="1104"/>
      <c r="K48" s="1104"/>
      <c r="L48" s="1073"/>
    </row>
    <row r="49" spans="1:12" ht="16.5" thickBot="1" x14ac:dyDescent="0.25">
      <c r="A49" s="430"/>
      <c r="B49" s="455" t="s">
        <v>143</v>
      </c>
      <c r="C49" s="447"/>
      <c r="E49" s="473">
        <f>SUM(E39:E47)</f>
        <v>7210017096</v>
      </c>
      <c r="F49" s="472"/>
      <c r="G49" s="473">
        <f>SUM(G39:G47)</f>
        <v>6112901251</v>
      </c>
      <c r="H49" s="1090"/>
      <c r="I49" s="1086"/>
      <c r="J49" s="1099"/>
      <c r="K49" s="1099"/>
      <c r="L49" s="1100"/>
    </row>
    <row r="50" spans="1:12" ht="16.5" thickTop="1" thickBot="1" x14ac:dyDescent="0.25">
      <c r="A50" s="430"/>
      <c r="B50" s="430"/>
      <c r="C50" s="1105"/>
      <c r="F50" s="471"/>
      <c r="G50" s="471"/>
      <c r="H50" s="1106"/>
      <c r="I50" s="1086"/>
      <c r="J50" s="1104"/>
      <c r="K50" s="1104"/>
      <c r="L50" s="1073"/>
    </row>
    <row r="51" spans="1:12" ht="15" customHeight="1" thickBot="1" x14ac:dyDescent="0.25">
      <c r="A51" s="462" t="s">
        <v>186</v>
      </c>
      <c r="B51" s="430"/>
      <c r="C51" s="1107"/>
      <c r="D51" s="421"/>
      <c r="E51" s="464">
        <f>E36+E49</f>
        <v>8128803771</v>
      </c>
      <c r="F51" s="420">
        <f>F36+F49</f>
        <v>0</v>
      </c>
      <c r="G51" s="464">
        <f>G36+G49</f>
        <v>6792934512</v>
      </c>
      <c r="H51" s="1108"/>
      <c r="I51" s="1108"/>
      <c r="J51" s="1109"/>
      <c r="K51" s="1109"/>
      <c r="L51" s="1110"/>
    </row>
    <row r="52" spans="1:12" ht="15.75" x14ac:dyDescent="0.2">
      <c r="F52" s="1111"/>
      <c r="G52" s="1111"/>
    </row>
    <row r="54" spans="1:12" ht="15.75" x14ac:dyDescent="0.2">
      <c r="E54" s="943">
        <f>E27-E51</f>
        <v>0</v>
      </c>
      <c r="F54" s="1111"/>
      <c r="G54" s="1112">
        <f>G27-G51</f>
        <v>0</v>
      </c>
    </row>
  </sheetData>
  <phoneticPr fontId="0" type="noConversion"/>
  <pageMargins left="0.511811023622047" right="0.511811023622047" top="0.70866141732283505" bottom="0.98425196850393704" header="0.15748031496063" footer="0"/>
  <pageSetup paperSize="9" scale="80" orientation="portrait" useFirstPageNumber="1" r:id="rId1"/>
  <headerFooter alignWithMargins="0">
    <oddFooter xml:space="preserve">&amp;CLihat catatan atas laporan keuangan yang merupakan bagian tak terpisahkan dari laporan keuangan ini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tabColor rgb="FFFF3399"/>
  </sheetPr>
  <dimension ref="A1:AZ74"/>
  <sheetViews>
    <sheetView view="pageBreakPreview" zoomScale="90" zoomScaleNormal="85" zoomScaleSheetLayoutView="90" workbookViewId="0">
      <pane ySplit="4" topLeftCell="A8" activePane="bottomLeft" state="frozen"/>
      <selection activeCell="F26" activeCellId="1" sqref="B14 F26"/>
      <selection pane="bottomLeft" activeCell="F35" sqref="F35"/>
    </sheetView>
  </sheetViews>
  <sheetFormatPr defaultColWidth="9.140625" defaultRowHeight="15" x14ac:dyDescent="0.2"/>
  <cols>
    <col min="1" max="1" width="2.28515625" style="430" customWidth="1"/>
    <col min="2" max="2" width="4.42578125" style="430" customWidth="1"/>
    <col min="3" max="3" width="53" style="430" customWidth="1"/>
    <col min="4" max="4" width="13.28515625" style="430" customWidth="1"/>
    <col min="5" max="5" width="2" style="430" customWidth="1"/>
    <col min="6" max="6" width="19.42578125" style="628" customWidth="1"/>
    <col min="7" max="7" width="2" style="430" customWidth="1"/>
    <col min="8" max="8" width="19.42578125" style="422" customWidth="1"/>
    <col min="9" max="9" width="15.7109375" style="422" hidden="1" customWidth="1"/>
    <col min="10" max="10" width="20" style="422" customWidth="1"/>
    <col min="11" max="11" width="15.7109375" style="422" customWidth="1"/>
    <col min="12" max="12" width="17.42578125" style="423" bestFit="1" customWidth="1"/>
    <col min="13" max="13" width="0.85546875" style="422" customWidth="1"/>
    <col min="14" max="14" width="15.7109375" style="433" customWidth="1"/>
    <col min="15" max="15" width="0.85546875" style="422" customWidth="1"/>
    <col min="16" max="16" width="6.7109375" style="423" customWidth="1"/>
    <col min="17" max="17" width="0.85546875" style="422" customWidth="1"/>
    <col min="18" max="18" width="16.140625" style="422" bestFit="1" customWidth="1"/>
    <col min="19" max="19" width="0.85546875" style="422" customWidth="1"/>
    <col min="20" max="20" width="6.7109375" style="423" customWidth="1"/>
    <col min="21" max="21" width="0.85546875" style="422" customWidth="1"/>
    <col min="22" max="22" width="15.7109375" style="422" customWidth="1"/>
    <col min="23" max="23" width="0.85546875" style="422" customWidth="1"/>
    <col min="24" max="24" width="6.42578125" style="423" customWidth="1"/>
    <col min="25" max="25" width="0.85546875" style="422" customWidth="1"/>
    <col min="26" max="26" width="14.28515625" style="422" customWidth="1"/>
    <col min="27" max="27" width="0.85546875" style="422" customWidth="1"/>
    <col min="28" max="28" width="5.28515625" style="422" customWidth="1"/>
    <col min="29" max="29" width="0.85546875" style="422" customWidth="1"/>
    <col min="30" max="30" width="15.7109375" style="422" customWidth="1"/>
    <col min="31" max="31" width="0.85546875" style="422" customWidth="1"/>
    <col min="32" max="32" width="5.28515625" style="422" customWidth="1"/>
    <col min="33" max="33" width="0.85546875" style="422" customWidth="1"/>
    <col min="34" max="34" width="15.7109375" style="422" customWidth="1"/>
    <col min="35" max="35" width="0.85546875" style="422" customWidth="1"/>
    <col min="36" max="36" width="5.28515625" style="422" customWidth="1"/>
    <col min="37" max="37" width="0.85546875" style="422" customWidth="1"/>
    <col min="38" max="38" width="15" style="422" customWidth="1"/>
    <col min="39" max="39" width="0.85546875" style="422" customWidth="1"/>
    <col min="40" max="40" width="6.7109375" style="422" customWidth="1"/>
    <col min="41" max="41" width="0.42578125" style="424" customWidth="1"/>
    <col min="42" max="42" width="15.7109375" style="422" customWidth="1"/>
    <col min="43" max="43" width="0.42578125" style="424" customWidth="1"/>
    <col min="44" max="44" width="6.28515625" style="422" customWidth="1"/>
    <col min="45" max="45" width="15.7109375" style="422" customWidth="1"/>
    <col min="46" max="46" width="6.28515625" style="422" customWidth="1"/>
    <col min="47" max="47" width="15" style="422" customWidth="1"/>
    <col min="48" max="48" width="6.7109375" style="422" customWidth="1"/>
    <col min="49" max="49" width="0.85546875" style="424" customWidth="1"/>
    <col min="50" max="50" width="15.7109375" style="430" customWidth="1"/>
    <col min="51" max="51" width="0.85546875" style="430" customWidth="1"/>
    <col min="52" max="52" width="6.140625" style="430" customWidth="1"/>
    <col min="53" max="16384" width="9.140625" style="430"/>
  </cols>
  <sheetData>
    <row r="1" spans="1:52" ht="15.75" customHeight="1" x14ac:dyDescent="0.2">
      <c r="A1" s="100" t="str">
        <f>Neraca!A1</f>
        <v>PERUSAHAAN DAERAH PARKIR MAKASSAR RAYA</v>
      </c>
      <c r="B1" s="100"/>
      <c r="C1" s="100"/>
      <c r="D1" s="100"/>
      <c r="E1" s="100"/>
      <c r="G1" s="100"/>
      <c r="H1" s="100"/>
      <c r="I1" s="100"/>
      <c r="J1" s="100"/>
      <c r="K1" s="100"/>
    </row>
    <row r="2" spans="1:52" ht="15.75" customHeight="1" x14ac:dyDescent="0.2">
      <c r="A2" s="100" t="s">
        <v>355</v>
      </c>
      <c r="B2" s="100"/>
      <c r="C2" s="100"/>
      <c r="D2" s="100"/>
      <c r="E2" s="100"/>
      <c r="G2" s="100"/>
      <c r="H2" s="100"/>
      <c r="I2" s="100"/>
      <c r="J2" s="100"/>
      <c r="K2" s="100"/>
      <c r="L2" s="425" t="e">
        <f>#REF!-'Catatan 02'!#REF!</f>
        <v>#REF!</v>
      </c>
      <c r="M2" s="426"/>
      <c r="N2" s="425">
        <f>H39-'Catatan 02'!L630</f>
        <v>1</v>
      </c>
    </row>
    <row r="3" spans="1:52" ht="15.75" customHeight="1" x14ac:dyDescent="0.2">
      <c r="A3" s="430" t="s">
        <v>528</v>
      </c>
      <c r="H3" s="430"/>
      <c r="I3" s="430"/>
      <c r="J3" s="430"/>
      <c r="K3" s="430"/>
      <c r="L3" s="431"/>
      <c r="M3" s="424"/>
      <c r="N3" s="432"/>
      <c r="O3" s="424"/>
      <c r="P3" s="431"/>
      <c r="Q3" s="424"/>
      <c r="R3" s="424"/>
      <c r="S3" s="424"/>
      <c r="T3" s="431"/>
      <c r="U3" s="424"/>
      <c r="V3" s="424"/>
      <c r="W3" s="424"/>
      <c r="X3" s="431"/>
      <c r="Y3" s="424"/>
      <c r="Z3" s="424"/>
      <c r="AA3" s="424"/>
      <c r="AB3" s="424"/>
      <c r="AC3" s="424"/>
      <c r="AD3" s="424"/>
      <c r="AE3" s="424"/>
      <c r="AF3" s="424"/>
      <c r="AG3" s="424"/>
      <c r="AH3" s="424"/>
      <c r="AI3" s="424"/>
      <c r="AJ3" s="424"/>
      <c r="AK3" s="424"/>
      <c r="AL3" s="424"/>
      <c r="AM3" s="424"/>
      <c r="AN3" s="424"/>
      <c r="AP3" s="424"/>
      <c r="AR3" s="424"/>
      <c r="AS3" s="424"/>
      <c r="AT3" s="424"/>
      <c r="AU3" s="424"/>
      <c r="AV3" s="424"/>
    </row>
    <row r="4" spans="1:52" ht="15.75" customHeight="1" x14ac:dyDescent="0.2">
      <c r="A4" s="434" t="s">
        <v>160</v>
      </c>
      <c r="B4" s="434"/>
      <c r="C4" s="434"/>
      <c r="D4" s="434"/>
      <c r="E4" s="434"/>
      <c r="F4" s="629"/>
      <c r="G4" s="434"/>
      <c r="H4" s="435"/>
      <c r="I4" s="435"/>
      <c r="J4" s="424"/>
      <c r="K4" s="424"/>
      <c r="L4" s="436"/>
      <c r="M4" s="424"/>
      <c r="N4" s="432"/>
      <c r="O4" s="424"/>
      <c r="P4" s="431"/>
      <c r="Q4" s="424"/>
      <c r="R4" s="424"/>
      <c r="S4" s="424"/>
      <c r="T4" s="431"/>
      <c r="U4" s="424"/>
      <c r="V4" s="424"/>
      <c r="W4" s="424"/>
      <c r="X4" s="431"/>
      <c r="Y4" s="424"/>
      <c r="Z4" s="424"/>
      <c r="AA4" s="424"/>
      <c r="AB4" s="424"/>
      <c r="AC4" s="424"/>
      <c r="AD4" s="424"/>
      <c r="AE4" s="424"/>
      <c r="AF4" s="424"/>
      <c r="AG4" s="424"/>
      <c r="AH4" s="424"/>
      <c r="AI4" s="424"/>
      <c r="AJ4" s="424"/>
      <c r="AK4" s="424"/>
      <c r="AL4" s="424"/>
      <c r="AM4" s="424"/>
      <c r="AN4" s="424"/>
      <c r="AP4" s="424"/>
      <c r="AR4" s="424"/>
      <c r="AS4" s="424"/>
      <c r="AT4" s="424"/>
      <c r="AU4" s="424"/>
      <c r="AV4" s="424"/>
      <c r="AX4" s="437"/>
      <c r="AY4" s="437"/>
    </row>
    <row r="5" spans="1:52" ht="15.75" x14ac:dyDescent="0.2">
      <c r="A5" s="100"/>
      <c r="D5" s="100"/>
      <c r="E5" s="100"/>
      <c r="G5" s="100"/>
      <c r="H5" s="438"/>
      <c r="I5" s="438"/>
      <c r="J5" s="438"/>
      <c r="K5" s="438"/>
      <c r="L5" s="427"/>
      <c r="M5" s="428"/>
      <c r="N5" s="439"/>
      <c r="O5" s="440"/>
      <c r="P5" s="427"/>
      <c r="Q5" s="428"/>
      <c r="R5" s="440"/>
      <c r="S5" s="440"/>
      <c r="T5" s="427"/>
      <c r="U5" s="428"/>
      <c r="V5" s="440"/>
      <c r="W5" s="440"/>
      <c r="X5" s="427"/>
      <c r="Y5" s="428"/>
      <c r="Z5" s="440"/>
      <c r="AA5" s="428"/>
      <c r="AB5" s="428"/>
      <c r="AC5" s="428"/>
      <c r="AD5" s="441"/>
      <c r="AE5" s="428"/>
      <c r="AF5" s="428"/>
      <c r="AG5" s="428"/>
      <c r="AH5" s="440"/>
      <c r="AI5" s="428"/>
      <c r="AJ5" s="428"/>
      <c r="AK5" s="428"/>
      <c r="AL5" s="440"/>
      <c r="AM5" s="428"/>
      <c r="AN5" s="428"/>
      <c r="AO5" s="428"/>
      <c r="AP5" s="440"/>
      <c r="AQ5" s="440"/>
      <c r="AR5" s="428"/>
      <c r="AS5" s="440"/>
      <c r="AT5" s="428"/>
      <c r="AU5" s="441"/>
      <c r="AV5" s="428"/>
      <c r="AW5" s="428"/>
      <c r="AX5" s="440"/>
      <c r="AY5" s="440"/>
    </row>
    <row r="6" spans="1:52" ht="15.75" x14ac:dyDescent="0.2">
      <c r="D6" s="442" t="s">
        <v>24</v>
      </c>
      <c r="E6" s="421"/>
      <c r="F6" s="630">
        <v>2021</v>
      </c>
      <c r="G6" s="421"/>
      <c r="H6" s="443">
        <v>2020</v>
      </c>
      <c r="I6" s="443">
        <v>2016</v>
      </c>
      <c r="J6" s="1114"/>
      <c r="K6" s="438"/>
      <c r="L6" s="444"/>
      <c r="M6" s="445"/>
      <c r="N6" s="439"/>
      <c r="O6" s="446"/>
      <c r="P6" s="444"/>
      <c r="Q6" s="445"/>
      <c r="R6" s="446"/>
      <c r="S6" s="446"/>
      <c r="T6" s="444"/>
      <c r="U6" s="445"/>
      <c r="V6" s="446"/>
      <c r="W6" s="446"/>
      <c r="X6" s="444"/>
      <c r="Y6" s="445"/>
      <c r="Z6" s="446"/>
      <c r="AA6" s="445"/>
      <c r="AB6" s="445"/>
      <c r="AC6" s="445"/>
      <c r="AD6" s="441"/>
      <c r="AE6" s="445"/>
      <c r="AF6" s="445"/>
      <c r="AG6" s="445"/>
      <c r="AH6" s="446"/>
      <c r="AI6" s="445"/>
      <c r="AJ6" s="445"/>
      <c r="AK6" s="445"/>
      <c r="AL6" s="446"/>
      <c r="AM6" s="445"/>
      <c r="AN6" s="445"/>
      <c r="AO6" s="445"/>
      <c r="AP6" s="446"/>
      <c r="AQ6" s="446"/>
      <c r="AR6" s="445"/>
      <c r="AS6" s="446"/>
      <c r="AT6" s="445"/>
      <c r="AU6" s="441"/>
      <c r="AV6" s="445"/>
      <c r="AW6" s="445"/>
      <c r="AX6" s="446"/>
      <c r="AY6" s="446"/>
      <c r="AZ6" s="445"/>
    </row>
    <row r="7" spans="1:52" x14ac:dyDescent="0.2">
      <c r="D7" s="447"/>
      <c r="E7" s="447"/>
      <c r="F7" s="631"/>
      <c r="G7" s="447"/>
      <c r="H7" s="424"/>
      <c r="I7" s="424"/>
      <c r="J7" s="424"/>
      <c r="K7" s="424"/>
      <c r="L7" s="431"/>
      <c r="M7" s="424"/>
      <c r="N7" s="432"/>
      <c r="O7" s="424"/>
      <c r="P7" s="431"/>
      <c r="Q7" s="424"/>
      <c r="R7" s="424"/>
      <c r="S7" s="424"/>
      <c r="T7" s="431"/>
      <c r="U7" s="424"/>
      <c r="V7" s="424"/>
      <c r="W7" s="424"/>
      <c r="X7" s="431"/>
      <c r="Y7" s="424"/>
      <c r="Z7" s="424"/>
      <c r="AA7" s="424"/>
      <c r="AB7" s="424"/>
      <c r="AC7" s="424"/>
      <c r="AD7" s="448"/>
      <c r="AE7" s="424"/>
      <c r="AF7" s="424"/>
      <c r="AG7" s="424"/>
      <c r="AH7" s="424"/>
      <c r="AI7" s="424"/>
      <c r="AJ7" s="424"/>
      <c r="AK7" s="424"/>
      <c r="AL7" s="437"/>
      <c r="AM7" s="424"/>
      <c r="AN7" s="424"/>
      <c r="AP7" s="424"/>
      <c r="AR7" s="424"/>
      <c r="AS7" s="437"/>
      <c r="AT7" s="424"/>
      <c r="AU7" s="448"/>
      <c r="AV7" s="424"/>
      <c r="AX7" s="437"/>
      <c r="AY7" s="437"/>
    </row>
    <row r="8" spans="1:52" ht="15.75" x14ac:dyDescent="0.2">
      <c r="A8" s="100"/>
      <c r="D8" s="449"/>
      <c r="E8" s="449"/>
      <c r="F8" s="632"/>
      <c r="G8" s="449"/>
      <c r="H8" s="424"/>
      <c r="I8" s="424"/>
      <c r="J8" s="424"/>
      <c r="K8" s="424"/>
      <c r="L8" s="431"/>
      <c r="M8" s="424"/>
      <c r="N8" s="432"/>
      <c r="O8" s="424"/>
      <c r="P8" s="431"/>
      <c r="Q8" s="424"/>
      <c r="R8" s="424"/>
      <c r="S8" s="424"/>
      <c r="T8" s="431"/>
      <c r="U8" s="424"/>
      <c r="V8" s="424"/>
      <c r="W8" s="424"/>
      <c r="X8" s="431"/>
      <c r="Y8" s="424"/>
      <c r="Z8" s="424"/>
      <c r="AA8" s="424"/>
      <c r="AB8" s="424"/>
      <c r="AC8" s="424"/>
      <c r="AD8" s="448"/>
      <c r="AE8" s="424"/>
      <c r="AF8" s="424"/>
      <c r="AG8" s="424"/>
      <c r="AH8" s="424"/>
      <c r="AI8" s="424"/>
      <c r="AJ8" s="424"/>
      <c r="AK8" s="424"/>
      <c r="AL8" s="424"/>
      <c r="AM8" s="424"/>
      <c r="AN8" s="424"/>
      <c r="AP8" s="424"/>
      <c r="AR8" s="424"/>
      <c r="AS8" s="424"/>
      <c r="AT8" s="424"/>
      <c r="AU8" s="448"/>
      <c r="AV8" s="424"/>
      <c r="AX8" s="450"/>
      <c r="AY8" s="450"/>
    </row>
    <row r="9" spans="1:52" ht="15.75" x14ac:dyDescent="0.2">
      <c r="A9" s="430" t="s">
        <v>755</v>
      </c>
      <c r="D9" s="447">
        <f>'Catatan 02'!A495</f>
        <v>18</v>
      </c>
      <c r="E9" s="447"/>
      <c r="F9" s="633">
        <f>SUM('Catatan 02'!J505)</f>
        <v>17929809570</v>
      </c>
      <c r="G9" s="625"/>
      <c r="H9" s="429">
        <f>'Catatan 02'!L505</f>
        <v>17810163500</v>
      </c>
      <c r="I9" s="432" t="e">
        <f>'Catatan 02'!#REF!</f>
        <v>#REF!</v>
      </c>
      <c r="J9" s="432"/>
      <c r="K9" s="432"/>
      <c r="L9" s="451"/>
      <c r="M9" s="427"/>
      <c r="N9" s="452"/>
      <c r="O9" s="448"/>
      <c r="P9" s="427"/>
      <c r="Q9" s="427"/>
      <c r="R9" s="431"/>
      <c r="S9" s="448"/>
      <c r="T9" s="427"/>
      <c r="U9" s="427"/>
      <c r="V9" s="448"/>
      <c r="W9" s="427"/>
      <c r="X9" s="427"/>
      <c r="Y9" s="427"/>
      <c r="Z9" s="448"/>
      <c r="AA9" s="427"/>
      <c r="AB9" s="427"/>
      <c r="AC9" s="427"/>
      <c r="AD9" s="448"/>
      <c r="AE9" s="427"/>
      <c r="AF9" s="427"/>
      <c r="AG9" s="427"/>
      <c r="AH9" s="448"/>
      <c r="AI9" s="427"/>
      <c r="AJ9" s="427"/>
      <c r="AK9" s="427"/>
      <c r="AL9" s="448"/>
      <c r="AM9" s="427"/>
      <c r="AN9" s="427"/>
      <c r="AO9" s="427"/>
      <c r="AP9" s="448"/>
      <c r="AQ9" s="448"/>
      <c r="AR9" s="427"/>
      <c r="AS9" s="448"/>
      <c r="AT9" s="427"/>
      <c r="AU9" s="448"/>
      <c r="AV9" s="427"/>
      <c r="AW9" s="427"/>
      <c r="AX9" s="450"/>
      <c r="AY9" s="450"/>
      <c r="AZ9" s="427"/>
    </row>
    <row r="10" spans="1:52" ht="8.25" customHeight="1" x14ac:dyDescent="0.2">
      <c r="D10" s="447"/>
      <c r="E10" s="447"/>
      <c r="F10" s="631"/>
      <c r="G10" s="449"/>
      <c r="H10" s="432"/>
      <c r="I10" s="432"/>
      <c r="J10" s="432"/>
      <c r="K10" s="432"/>
      <c r="L10" s="451"/>
      <c r="M10" s="427"/>
      <c r="N10" s="452"/>
      <c r="O10" s="448"/>
      <c r="P10" s="427"/>
      <c r="Q10" s="427"/>
      <c r="R10" s="431"/>
      <c r="S10" s="448"/>
      <c r="T10" s="427"/>
      <c r="U10" s="427"/>
      <c r="V10" s="448"/>
      <c r="W10" s="427"/>
      <c r="X10" s="427"/>
      <c r="Y10" s="427"/>
      <c r="Z10" s="448"/>
      <c r="AA10" s="427"/>
      <c r="AB10" s="427"/>
      <c r="AC10" s="427"/>
      <c r="AD10" s="448"/>
      <c r="AE10" s="427"/>
      <c r="AF10" s="427"/>
      <c r="AG10" s="427"/>
      <c r="AH10" s="448"/>
      <c r="AI10" s="427"/>
      <c r="AJ10" s="427"/>
      <c r="AK10" s="427"/>
      <c r="AL10" s="448"/>
      <c r="AM10" s="427"/>
      <c r="AN10" s="427"/>
      <c r="AO10" s="427"/>
      <c r="AP10" s="448"/>
      <c r="AQ10" s="448"/>
      <c r="AR10" s="427"/>
      <c r="AS10" s="448"/>
      <c r="AT10" s="427"/>
      <c r="AU10" s="448"/>
      <c r="AV10" s="427"/>
      <c r="AW10" s="427"/>
      <c r="AX10" s="450"/>
      <c r="AY10" s="450"/>
      <c r="AZ10" s="427"/>
    </row>
    <row r="11" spans="1:52" ht="15.75" x14ac:dyDescent="0.2">
      <c r="A11" s="100" t="s">
        <v>759</v>
      </c>
      <c r="D11" s="447"/>
      <c r="E11" s="447"/>
      <c r="F11" s="631"/>
      <c r="G11" s="449"/>
      <c r="H11" s="432"/>
      <c r="I11" s="432"/>
      <c r="J11" s="432"/>
      <c r="K11" s="432"/>
      <c r="L11" s="451"/>
      <c r="M11" s="427"/>
      <c r="N11" s="452"/>
      <c r="O11" s="448"/>
      <c r="P11" s="427"/>
      <c r="Q11" s="427"/>
      <c r="R11" s="431"/>
      <c r="S11" s="448"/>
      <c r="T11" s="427"/>
      <c r="U11" s="427"/>
      <c r="V11" s="448"/>
      <c r="W11" s="427"/>
      <c r="X11" s="427"/>
      <c r="Y11" s="427"/>
      <c r="Z11" s="448"/>
      <c r="AA11" s="427"/>
      <c r="AB11" s="427"/>
      <c r="AC11" s="427"/>
      <c r="AD11" s="448"/>
      <c r="AE11" s="427"/>
      <c r="AF11" s="427"/>
      <c r="AG11" s="427"/>
      <c r="AH11" s="448"/>
      <c r="AI11" s="427"/>
      <c r="AJ11" s="427"/>
      <c r="AK11" s="427"/>
      <c r="AL11" s="448"/>
      <c r="AM11" s="427"/>
      <c r="AN11" s="427"/>
      <c r="AO11" s="427"/>
      <c r="AP11" s="448"/>
      <c r="AQ11" s="448"/>
      <c r="AR11" s="427"/>
      <c r="AS11" s="448"/>
      <c r="AT11" s="427"/>
      <c r="AU11" s="448"/>
      <c r="AV11" s="427"/>
      <c r="AW11" s="427"/>
      <c r="AX11" s="450"/>
      <c r="AY11" s="450"/>
      <c r="AZ11" s="427"/>
    </row>
    <row r="12" spans="1:52" ht="15.75" x14ac:dyDescent="0.2">
      <c r="A12" s="430" t="s">
        <v>756</v>
      </c>
      <c r="D12" s="447">
        <f>'Catatan 02'!A507</f>
        <v>19</v>
      </c>
      <c r="E12" s="447"/>
      <c r="F12" s="631">
        <f>'Catatan 02'!J509</f>
        <v>2675935500</v>
      </c>
      <c r="G12" s="449"/>
      <c r="H12" s="432">
        <f>'Catatan 02'!L509</f>
        <v>2782710900</v>
      </c>
      <c r="I12" s="432"/>
      <c r="J12" s="432"/>
      <c r="K12" s="432"/>
      <c r="L12" s="451"/>
      <c r="M12" s="427"/>
      <c r="N12" s="452"/>
      <c r="O12" s="448"/>
      <c r="P12" s="427"/>
      <c r="Q12" s="427"/>
      <c r="R12" s="431"/>
      <c r="S12" s="448"/>
      <c r="T12" s="427"/>
      <c r="U12" s="427"/>
      <c r="V12" s="448"/>
      <c r="W12" s="427"/>
      <c r="X12" s="427"/>
      <c r="Y12" s="427"/>
      <c r="Z12" s="448"/>
      <c r="AA12" s="427"/>
      <c r="AB12" s="427"/>
      <c r="AC12" s="427"/>
      <c r="AD12" s="448"/>
      <c r="AE12" s="427"/>
      <c r="AF12" s="427"/>
      <c r="AG12" s="427"/>
      <c r="AH12" s="448"/>
      <c r="AI12" s="427"/>
      <c r="AJ12" s="427"/>
      <c r="AK12" s="427"/>
      <c r="AL12" s="448"/>
      <c r="AM12" s="427"/>
      <c r="AN12" s="427"/>
      <c r="AO12" s="427"/>
      <c r="AP12" s="448"/>
      <c r="AQ12" s="448"/>
      <c r="AR12" s="427"/>
      <c r="AS12" s="448"/>
      <c r="AT12" s="427"/>
      <c r="AU12" s="448"/>
      <c r="AV12" s="427"/>
      <c r="AW12" s="427"/>
      <c r="AX12" s="450"/>
      <c r="AY12" s="450"/>
      <c r="AZ12" s="427"/>
    </row>
    <row r="13" spans="1:52" ht="15.75" x14ac:dyDescent="0.2">
      <c r="A13" s="430" t="s">
        <v>757</v>
      </c>
      <c r="D13" s="447">
        <f>'Catatan 02'!A507</f>
        <v>19</v>
      </c>
      <c r="E13" s="447"/>
      <c r="F13" s="631">
        <f>'Catatan 02'!J510</f>
        <v>536369000</v>
      </c>
      <c r="G13" s="449"/>
      <c r="H13" s="432">
        <f>'Catatan 02'!L510</f>
        <v>589147000</v>
      </c>
      <c r="I13" s="432"/>
      <c r="J13" s="432"/>
      <c r="K13" s="432"/>
      <c r="L13" s="451"/>
      <c r="M13" s="427"/>
      <c r="N13" s="452"/>
      <c r="O13" s="448"/>
      <c r="P13" s="427"/>
      <c r="Q13" s="427"/>
      <c r="R13" s="431"/>
      <c r="S13" s="448"/>
      <c r="T13" s="427"/>
      <c r="U13" s="427"/>
      <c r="V13" s="448"/>
      <c r="W13" s="427"/>
      <c r="X13" s="427"/>
      <c r="Y13" s="427"/>
      <c r="Z13" s="448"/>
      <c r="AA13" s="427"/>
      <c r="AB13" s="427"/>
      <c r="AC13" s="427"/>
      <c r="AD13" s="448"/>
      <c r="AE13" s="427"/>
      <c r="AF13" s="427"/>
      <c r="AG13" s="427"/>
      <c r="AH13" s="448"/>
      <c r="AI13" s="427"/>
      <c r="AJ13" s="427"/>
      <c r="AK13" s="427"/>
      <c r="AL13" s="448"/>
      <c r="AM13" s="427"/>
      <c r="AN13" s="427"/>
      <c r="AO13" s="427"/>
      <c r="AP13" s="448"/>
      <c r="AQ13" s="448"/>
      <c r="AR13" s="427"/>
      <c r="AS13" s="448"/>
      <c r="AT13" s="427"/>
      <c r="AU13" s="448"/>
      <c r="AV13" s="427"/>
      <c r="AW13" s="427"/>
      <c r="AX13" s="450"/>
      <c r="AY13" s="450"/>
      <c r="AZ13" s="427"/>
    </row>
    <row r="14" spans="1:52" ht="15.75" x14ac:dyDescent="0.2">
      <c r="D14" s="447"/>
      <c r="E14" s="447"/>
      <c r="F14" s="631"/>
      <c r="G14" s="449"/>
      <c r="H14" s="432"/>
      <c r="I14" s="432"/>
      <c r="J14" s="432"/>
      <c r="K14" s="432"/>
      <c r="L14" s="451"/>
      <c r="M14" s="427"/>
      <c r="N14" s="452"/>
      <c r="O14" s="448"/>
      <c r="P14" s="427"/>
      <c r="Q14" s="427"/>
      <c r="R14" s="431"/>
      <c r="S14" s="448"/>
      <c r="T14" s="427"/>
      <c r="U14" s="427"/>
      <c r="V14" s="448"/>
      <c r="W14" s="427"/>
      <c r="X14" s="427"/>
      <c r="Y14" s="427"/>
      <c r="Z14" s="448"/>
      <c r="AA14" s="427"/>
      <c r="AB14" s="427"/>
      <c r="AC14" s="427"/>
      <c r="AD14" s="448"/>
      <c r="AE14" s="427"/>
      <c r="AF14" s="427"/>
      <c r="AG14" s="427"/>
      <c r="AH14" s="448"/>
      <c r="AI14" s="427"/>
      <c r="AJ14" s="427"/>
      <c r="AK14" s="427"/>
      <c r="AL14" s="448"/>
      <c r="AM14" s="427"/>
      <c r="AN14" s="427"/>
      <c r="AO14" s="427"/>
      <c r="AP14" s="448"/>
      <c r="AQ14" s="448"/>
      <c r="AR14" s="427"/>
      <c r="AS14" s="448"/>
      <c r="AT14" s="427"/>
      <c r="AU14" s="448"/>
      <c r="AV14" s="427"/>
      <c r="AW14" s="427"/>
      <c r="AX14" s="450"/>
      <c r="AY14" s="450"/>
      <c r="AZ14" s="427"/>
    </row>
    <row r="15" spans="1:52" ht="15.75" x14ac:dyDescent="0.2">
      <c r="B15" s="100" t="s">
        <v>758</v>
      </c>
      <c r="D15" s="447"/>
      <c r="E15" s="447"/>
      <c r="F15" s="610">
        <f>SUM(F12:F13)</f>
        <v>3212304500</v>
      </c>
      <c r="G15" s="449"/>
      <c r="H15" s="610">
        <f>SUM(H12:H13)</f>
        <v>3371857900</v>
      </c>
      <c r="I15" s="432"/>
      <c r="J15" s="432"/>
      <c r="K15" s="432"/>
      <c r="L15" s="451"/>
      <c r="M15" s="427"/>
      <c r="N15" s="452"/>
      <c r="O15" s="448"/>
      <c r="P15" s="427"/>
      <c r="Q15" s="427"/>
      <c r="R15" s="431"/>
      <c r="S15" s="448"/>
      <c r="T15" s="427"/>
      <c r="U15" s="427"/>
      <c r="V15" s="448"/>
      <c r="W15" s="427"/>
      <c r="X15" s="427"/>
      <c r="Y15" s="427"/>
      <c r="Z15" s="448"/>
      <c r="AA15" s="427"/>
      <c r="AB15" s="427"/>
      <c r="AC15" s="427"/>
      <c r="AD15" s="448"/>
      <c r="AE15" s="427"/>
      <c r="AF15" s="427"/>
      <c r="AG15" s="427"/>
      <c r="AH15" s="448"/>
      <c r="AI15" s="427"/>
      <c r="AJ15" s="427"/>
      <c r="AK15" s="427"/>
      <c r="AL15" s="448"/>
      <c r="AM15" s="427"/>
      <c r="AN15" s="427"/>
      <c r="AO15" s="427"/>
      <c r="AP15" s="448"/>
      <c r="AQ15" s="448"/>
      <c r="AR15" s="427"/>
      <c r="AS15" s="448"/>
      <c r="AT15" s="427"/>
      <c r="AU15" s="448"/>
      <c r="AV15" s="427"/>
      <c r="AW15" s="427"/>
      <c r="AX15" s="450"/>
      <c r="AY15" s="450"/>
      <c r="AZ15" s="427"/>
    </row>
    <row r="16" spans="1:52" ht="15.75" x14ac:dyDescent="0.2">
      <c r="D16" s="447"/>
      <c r="E16" s="447"/>
      <c r="F16" s="631"/>
      <c r="G16" s="449"/>
      <c r="H16" s="432"/>
      <c r="I16" s="432"/>
      <c r="J16" s="432"/>
      <c r="K16" s="432"/>
      <c r="L16" s="451"/>
      <c r="M16" s="427"/>
      <c r="N16" s="452"/>
      <c r="O16" s="448"/>
      <c r="P16" s="427"/>
      <c r="Q16" s="427"/>
      <c r="R16" s="431"/>
      <c r="S16" s="448"/>
      <c r="T16" s="427"/>
      <c r="U16" s="427"/>
      <c r="V16" s="448"/>
      <c r="W16" s="427"/>
      <c r="X16" s="427"/>
      <c r="Y16" s="427"/>
      <c r="Z16" s="448"/>
      <c r="AA16" s="427"/>
      <c r="AB16" s="427"/>
      <c r="AC16" s="427"/>
      <c r="AD16" s="448"/>
      <c r="AE16" s="427"/>
      <c r="AF16" s="427"/>
      <c r="AG16" s="427"/>
      <c r="AH16" s="448"/>
      <c r="AI16" s="427"/>
      <c r="AJ16" s="427"/>
      <c r="AK16" s="427"/>
      <c r="AL16" s="448"/>
      <c r="AM16" s="427"/>
      <c r="AN16" s="427"/>
      <c r="AO16" s="427"/>
      <c r="AP16" s="448"/>
      <c r="AQ16" s="448"/>
      <c r="AR16" s="427"/>
      <c r="AS16" s="448"/>
      <c r="AT16" s="427"/>
      <c r="AU16" s="448"/>
      <c r="AV16" s="427"/>
      <c r="AW16" s="427"/>
      <c r="AX16" s="450"/>
      <c r="AY16" s="450"/>
      <c r="AZ16" s="427"/>
    </row>
    <row r="17" spans="1:52" ht="16.5" thickBot="1" x14ac:dyDescent="0.25">
      <c r="B17" s="100" t="s">
        <v>760</v>
      </c>
      <c r="D17" s="447"/>
      <c r="E17" s="447"/>
      <c r="F17" s="611">
        <f>F9-F15</f>
        <v>14717505070</v>
      </c>
      <c r="G17" s="449"/>
      <c r="H17" s="611">
        <f>H9-H15</f>
        <v>14438305600</v>
      </c>
      <c r="I17" s="432"/>
      <c r="J17" s="432"/>
      <c r="K17" s="432"/>
      <c r="L17" s="451"/>
      <c r="M17" s="427"/>
      <c r="N17" s="452"/>
      <c r="O17" s="448"/>
      <c r="P17" s="427"/>
      <c r="Q17" s="427"/>
      <c r="R17" s="431"/>
      <c r="S17" s="448"/>
      <c r="T17" s="427"/>
      <c r="U17" s="427"/>
      <c r="V17" s="448"/>
      <c r="W17" s="427"/>
      <c r="X17" s="427"/>
      <c r="Y17" s="427"/>
      <c r="Z17" s="448"/>
      <c r="AA17" s="427"/>
      <c r="AB17" s="427"/>
      <c r="AC17" s="427"/>
      <c r="AD17" s="448"/>
      <c r="AE17" s="427"/>
      <c r="AF17" s="427"/>
      <c r="AG17" s="427"/>
      <c r="AH17" s="448"/>
      <c r="AI17" s="427"/>
      <c r="AJ17" s="427"/>
      <c r="AK17" s="427"/>
      <c r="AL17" s="448"/>
      <c r="AM17" s="427"/>
      <c r="AN17" s="427"/>
      <c r="AO17" s="427"/>
      <c r="AP17" s="448"/>
      <c r="AQ17" s="448"/>
      <c r="AR17" s="427"/>
      <c r="AS17" s="448"/>
      <c r="AT17" s="427"/>
      <c r="AU17" s="448"/>
      <c r="AV17" s="427"/>
      <c r="AW17" s="427"/>
      <c r="AX17" s="450"/>
      <c r="AY17" s="450"/>
      <c r="AZ17" s="427"/>
    </row>
    <row r="18" spans="1:52" ht="16.5" thickTop="1" x14ac:dyDescent="0.2">
      <c r="D18" s="447"/>
      <c r="E18" s="447"/>
      <c r="F18" s="631"/>
      <c r="G18" s="449"/>
      <c r="H18" s="432"/>
      <c r="I18" s="432"/>
      <c r="J18" s="432"/>
      <c r="K18" s="432"/>
      <c r="L18" s="451"/>
      <c r="M18" s="427"/>
      <c r="N18" s="452"/>
      <c r="O18" s="448"/>
      <c r="P18" s="427"/>
      <c r="Q18" s="427"/>
      <c r="R18" s="431"/>
      <c r="S18" s="448"/>
      <c r="T18" s="427"/>
      <c r="U18" s="427"/>
      <c r="V18" s="448"/>
      <c r="W18" s="427"/>
      <c r="X18" s="427"/>
      <c r="Y18" s="427"/>
      <c r="Z18" s="448"/>
      <c r="AA18" s="427"/>
      <c r="AB18" s="427"/>
      <c r="AC18" s="427"/>
      <c r="AD18" s="448"/>
      <c r="AE18" s="427"/>
      <c r="AF18" s="427"/>
      <c r="AG18" s="427"/>
      <c r="AH18" s="448"/>
      <c r="AI18" s="427"/>
      <c r="AJ18" s="427"/>
      <c r="AK18" s="427"/>
      <c r="AL18" s="448"/>
      <c r="AM18" s="427"/>
      <c r="AN18" s="427"/>
      <c r="AO18" s="427"/>
      <c r="AP18" s="448"/>
      <c r="AQ18" s="448"/>
      <c r="AR18" s="427"/>
      <c r="AS18" s="448"/>
      <c r="AT18" s="427"/>
      <c r="AU18" s="448"/>
      <c r="AV18" s="427"/>
      <c r="AW18" s="427"/>
      <c r="AX18" s="450"/>
      <c r="AY18" s="450"/>
      <c r="AZ18" s="427"/>
    </row>
    <row r="19" spans="1:52" ht="15.75" x14ac:dyDescent="0.2">
      <c r="A19" s="455" t="s">
        <v>165</v>
      </c>
      <c r="D19" s="447"/>
      <c r="E19" s="447"/>
      <c r="F19" s="631"/>
      <c r="G19" s="449"/>
      <c r="H19" s="432"/>
      <c r="I19" s="432"/>
      <c r="J19" s="432"/>
      <c r="K19" s="432"/>
      <c r="L19" s="431"/>
      <c r="M19" s="424"/>
      <c r="N19" s="432"/>
      <c r="O19" s="448"/>
      <c r="P19" s="431"/>
      <c r="Q19" s="424"/>
      <c r="R19" s="448"/>
      <c r="S19" s="448"/>
      <c r="T19" s="431"/>
      <c r="U19" s="424"/>
      <c r="V19" s="448"/>
      <c r="W19" s="424"/>
      <c r="X19" s="431"/>
      <c r="Y19" s="424"/>
      <c r="Z19" s="448"/>
      <c r="AA19" s="424"/>
      <c r="AB19" s="424"/>
      <c r="AC19" s="424"/>
      <c r="AD19" s="448"/>
      <c r="AE19" s="424"/>
      <c r="AF19" s="424"/>
      <c r="AG19" s="424"/>
      <c r="AH19" s="448"/>
      <c r="AI19" s="424"/>
      <c r="AJ19" s="424"/>
      <c r="AK19" s="424"/>
      <c r="AL19" s="448"/>
      <c r="AM19" s="424"/>
      <c r="AN19" s="424"/>
      <c r="AP19" s="448"/>
      <c r="AQ19" s="448"/>
      <c r="AR19" s="424"/>
      <c r="AS19" s="448"/>
      <c r="AT19" s="424"/>
      <c r="AU19" s="448"/>
      <c r="AV19" s="424"/>
      <c r="AX19" s="437"/>
      <c r="AY19" s="437"/>
      <c r="AZ19" s="424"/>
    </row>
    <row r="20" spans="1:52" x14ac:dyDescent="0.2">
      <c r="A20" s="161" t="s">
        <v>761</v>
      </c>
      <c r="D20" s="447">
        <f>'Catatan 02'!A514</f>
        <v>20</v>
      </c>
      <c r="E20" s="447"/>
      <c r="F20" s="631">
        <f>'Catatan 02'!J538</f>
        <v>2717983503</v>
      </c>
      <c r="G20" s="449"/>
      <c r="H20" s="432">
        <f>'Catatan 02'!L538</f>
        <v>2795397220</v>
      </c>
      <c r="I20" s="432"/>
      <c r="J20" s="432"/>
      <c r="K20" s="432"/>
      <c r="L20" s="431"/>
      <c r="M20" s="424"/>
      <c r="N20" s="432"/>
      <c r="O20" s="448"/>
      <c r="P20" s="431"/>
      <c r="Q20" s="424"/>
      <c r="R20" s="448"/>
      <c r="S20" s="448"/>
      <c r="T20" s="431"/>
      <c r="U20" s="424"/>
      <c r="V20" s="448"/>
      <c r="W20" s="424"/>
      <c r="X20" s="431"/>
      <c r="Y20" s="424"/>
      <c r="Z20" s="448"/>
      <c r="AA20" s="424"/>
      <c r="AB20" s="424"/>
      <c r="AC20" s="424"/>
      <c r="AD20" s="448"/>
      <c r="AE20" s="424"/>
      <c r="AF20" s="424"/>
      <c r="AG20" s="424"/>
      <c r="AH20" s="448"/>
      <c r="AI20" s="424"/>
      <c r="AJ20" s="424"/>
      <c r="AK20" s="424"/>
      <c r="AL20" s="448"/>
      <c r="AM20" s="424"/>
      <c r="AN20" s="424"/>
      <c r="AP20" s="448"/>
      <c r="AQ20" s="448"/>
      <c r="AR20" s="424"/>
      <c r="AS20" s="448"/>
      <c r="AT20" s="424"/>
      <c r="AU20" s="448"/>
      <c r="AV20" s="424"/>
      <c r="AX20" s="437"/>
      <c r="AY20" s="437"/>
      <c r="AZ20" s="424"/>
    </row>
    <row r="21" spans="1:52" x14ac:dyDescent="0.2">
      <c r="A21" s="161" t="s">
        <v>712</v>
      </c>
      <c r="D21" s="447">
        <f>'Catatan 02'!A544</f>
        <v>21</v>
      </c>
      <c r="E21" s="447"/>
      <c r="F21" s="631">
        <f>'Catatan 02'!J604</f>
        <v>10561053389</v>
      </c>
      <c r="G21" s="449"/>
      <c r="H21" s="432">
        <f>'Catatan 02'!L604</f>
        <v>11051550967</v>
      </c>
      <c r="I21" s="432"/>
      <c r="J21" s="432"/>
      <c r="K21" s="432"/>
      <c r="L21" s="431"/>
      <c r="M21" s="424"/>
      <c r="N21" s="432"/>
      <c r="O21" s="448"/>
      <c r="P21" s="431"/>
      <c r="Q21" s="424"/>
      <c r="R21" s="448"/>
      <c r="S21" s="448"/>
      <c r="T21" s="431"/>
      <c r="U21" s="424"/>
      <c r="V21" s="448"/>
      <c r="W21" s="424"/>
      <c r="X21" s="431"/>
      <c r="Y21" s="424"/>
      <c r="Z21" s="448"/>
      <c r="AA21" s="424"/>
      <c r="AB21" s="424"/>
      <c r="AC21" s="424"/>
      <c r="AD21" s="448"/>
      <c r="AE21" s="424"/>
      <c r="AF21" s="424"/>
      <c r="AG21" s="424"/>
      <c r="AH21" s="448"/>
      <c r="AI21" s="424"/>
      <c r="AJ21" s="424"/>
      <c r="AK21" s="424"/>
      <c r="AL21" s="448"/>
      <c r="AM21" s="424"/>
      <c r="AN21" s="424"/>
      <c r="AP21" s="448"/>
      <c r="AQ21" s="448"/>
      <c r="AR21" s="424"/>
      <c r="AS21" s="448"/>
      <c r="AT21" s="424"/>
      <c r="AU21" s="448"/>
      <c r="AV21" s="424"/>
      <c r="AX21" s="437"/>
      <c r="AY21" s="437"/>
      <c r="AZ21" s="424"/>
    </row>
    <row r="22" spans="1:52" ht="6" customHeight="1" x14ac:dyDescent="0.2">
      <c r="A22" s="161"/>
      <c r="D22" s="447"/>
      <c r="E22" s="447"/>
      <c r="F22" s="631"/>
      <c r="G22" s="449"/>
      <c r="H22" s="432"/>
      <c r="I22" s="432"/>
      <c r="J22" s="432"/>
      <c r="K22" s="432"/>
      <c r="L22" s="431"/>
      <c r="M22" s="424"/>
      <c r="N22" s="432"/>
      <c r="O22" s="448"/>
      <c r="P22" s="431"/>
      <c r="Q22" s="424"/>
      <c r="R22" s="448"/>
      <c r="S22" s="448"/>
      <c r="T22" s="431"/>
      <c r="U22" s="424"/>
      <c r="V22" s="448"/>
      <c r="W22" s="424"/>
      <c r="X22" s="431"/>
      <c r="Y22" s="424"/>
      <c r="Z22" s="448"/>
      <c r="AA22" s="424"/>
      <c r="AB22" s="424"/>
      <c r="AC22" s="424"/>
      <c r="AD22" s="448"/>
      <c r="AE22" s="424"/>
      <c r="AF22" s="424"/>
      <c r="AG22" s="424"/>
      <c r="AH22" s="448"/>
      <c r="AI22" s="424"/>
      <c r="AJ22" s="424"/>
      <c r="AK22" s="424"/>
      <c r="AL22" s="448"/>
      <c r="AM22" s="424"/>
      <c r="AN22" s="424"/>
      <c r="AP22" s="448"/>
      <c r="AQ22" s="448"/>
      <c r="AR22" s="424"/>
      <c r="AS22" s="448"/>
      <c r="AT22" s="424"/>
      <c r="AU22" s="448"/>
      <c r="AV22" s="424"/>
      <c r="AX22" s="437"/>
      <c r="AY22" s="437"/>
      <c r="AZ22" s="424"/>
    </row>
    <row r="23" spans="1:52" ht="15.75" x14ac:dyDescent="0.2">
      <c r="B23" s="100" t="s">
        <v>52</v>
      </c>
      <c r="D23" s="447"/>
      <c r="E23" s="447"/>
      <c r="F23" s="456">
        <f>SUM(F20:F21)</f>
        <v>13279036892</v>
      </c>
      <c r="G23" s="447"/>
      <c r="H23" s="456">
        <f>SUM(H20:H21)</f>
        <v>13846948187</v>
      </c>
      <c r="I23" s="457" t="e">
        <f>SUM(#REF!)</f>
        <v>#REF!</v>
      </c>
      <c r="J23" s="420"/>
      <c r="K23" s="420"/>
      <c r="L23" s="427"/>
      <c r="M23" s="428"/>
      <c r="N23" s="420"/>
      <c r="O23" s="454"/>
      <c r="P23" s="427"/>
      <c r="Q23" s="428"/>
      <c r="R23" s="454"/>
      <c r="S23" s="454"/>
      <c r="T23" s="427"/>
      <c r="U23" s="428"/>
      <c r="V23" s="454"/>
      <c r="W23" s="428"/>
      <c r="X23" s="427"/>
      <c r="Y23" s="428"/>
      <c r="Z23" s="454"/>
      <c r="AA23" s="428"/>
      <c r="AB23" s="428"/>
      <c r="AC23" s="428"/>
      <c r="AD23" s="454"/>
      <c r="AE23" s="454"/>
      <c r="AF23" s="428"/>
      <c r="AG23" s="428"/>
      <c r="AH23" s="454"/>
      <c r="AI23" s="428"/>
      <c r="AJ23" s="428"/>
      <c r="AK23" s="428"/>
      <c r="AL23" s="454"/>
      <c r="AM23" s="428"/>
      <c r="AN23" s="428"/>
      <c r="AO23" s="428"/>
      <c r="AP23" s="454"/>
      <c r="AQ23" s="454"/>
      <c r="AR23" s="428"/>
      <c r="AS23" s="454"/>
      <c r="AT23" s="428"/>
      <c r="AU23" s="454"/>
      <c r="AV23" s="428"/>
      <c r="AW23" s="428"/>
      <c r="AX23" s="454"/>
      <c r="AY23" s="454"/>
      <c r="AZ23" s="427"/>
    </row>
    <row r="24" spans="1:52" x14ac:dyDescent="0.2">
      <c r="D24" s="447"/>
      <c r="E24" s="447"/>
      <c r="F24" s="631"/>
      <c r="G24" s="447"/>
      <c r="H24" s="432"/>
      <c r="I24" s="432"/>
      <c r="J24" s="432"/>
      <c r="K24" s="432"/>
      <c r="L24" s="431"/>
      <c r="M24" s="424"/>
      <c r="N24" s="432"/>
      <c r="O24" s="448"/>
      <c r="P24" s="431"/>
      <c r="Q24" s="424"/>
      <c r="R24" s="448"/>
      <c r="S24" s="448"/>
      <c r="T24" s="431"/>
      <c r="U24" s="424"/>
      <c r="V24" s="448"/>
      <c r="W24" s="424"/>
      <c r="X24" s="431"/>
      <c r="Y24" s="424"/>
      <c r="Z24" s="448"/>
      <c r="AA24" s="424"/>
      <c r="AB24" s="424"/>
      <c r="AC24" s="424"/>
      <c r="AD24" s="448"/>
      <c r="AE24" s="424"/>
      <c r="AF24" s="424"/>
      <c r="AG24" s="424"/>
      <c r="AH24" s="450"/>
      <c r="AI24" s="424"/>
      <c r="AJ24" s="424"/>
      <c r="AK24" s="424"/>
      <c r="AL24" s="450"/>
      <c r="AM24" s="424"/>
      <c r="AN24" s="424"/>
      <c r="AP24" s="450"/>
      <c r="AQ24" s="450"/>
      <c r="AR24" s="424"/>
      <c r="AS24" s="450"/>
      <c r="AT24" s="424"/>
      <c r="AU24" s="450"/>
      <c r="AV24" s="424"/>
      <c r="AX24" s="450"/>
      <c r="AY24" s="450"/>
      <c r="AZ24" s="424"/>
    </row>
    <row r="25" spans="1:52" ht="16.5" thickBot="1" x14ac:dyDescent="0.25">
      <c r="A25" s="458" t="s">
        <v>151</v>
      </c>
      <c r="C25" s="459"/>
      <c r="D25" s="447"/>
      <c r="E25" s="447"/>
      <c r="F25" s="460">
        <f>F17-F23</f>
        <v>1438468178</v>
      </c>
      <c r="G25" s="447"/>
      <c r="H25" s="460">
        <f>H17-H23</f>
        <v>591357413</v>
      </c>
      <c r="I25" s="460" t="e">
        <f>#REF!-I23</f>
        <v>#REF!</v>
      </c>
      <c r="J25" s="429"/>
      <c r="K25" s="429"/>
      <c r="L25" s="431"/>
      <c r="M25" s="424"/>
      <c r="N25" s="432"/>
      <c r="O25" s="448"/>
      <c r="P25" s="431"/>
      <c r="Q25" s="424"/>
      <c r="R25" s="448"/>
      <c r="S25" s="448"/>
      <c r="T25" s="431"/>
      <c r="U25" s="424"/>
      <c r="V25" s="448"/>
      <c r="W25" s="424"/>
      <c r="X25" s="431"/>
      <c r="Y25" s="424"/>
      <c r="Z25" s="448"/>
      <c r="AA25" s="424"/>
      <c r="AB25" s="424"/>
      <c r="AC25" s="424"/>
      <c r="AD25" s="448"/>
      <c r="AE25" s="424"/>
      <c r="AF25" s="424"/>
      <c r="AG25" s="424"/>
      <c r="AH25" s="450"/>
      <c r="AI25" s="424"/>
      <c r="AJ25" s="424"/>
      <c r="AK25" s="424"/>
      <c r="AL25" s="450"/>
      <c r="AM25" s="424"/>
      <c r="AN25" s="424"/>
      <c r="AP25" s="450"/>
      <c r="AQ25" s="450"/>
      <c r="AR25" s="424"/>
      <c r="AS25" s="450"/>
      <c r="AT25" s="424"/>
      <c r="AU25" s="450"/>
      <c r="AV25" s="424"/>
      <c r="AX25" s="450"/>
      <c r="AY25" s="450"/>
      <c r="AZ25" s="424"/>
    </row>
    <row r="26" spans="1:52" ht="16.5" thickTop="1" x14ac:dyDescent="0.2">
      <c r="C26" s="459"/>
      <c r="D26" s="447"/>
      <c r="E26" s="447"/>
      <c r="F26" s="631"/>
      <c r="G26" s="447"/>
      <c r="H26" s="432"/>
      <c r="I26" s="432"/>
      <c r="J26" s="432"/>
      <c r="K26" s="432"/>
      <c r="L26" s="431"/>
      <c r="M26" s="424"/>
      <c r="N26" s="432"/>
      <c r="O26" s="448"/>
      <c r="P26" s="431"/>
      <c r="Q26" s="424"/>
      <c r="R26" s="448"/>
      <c r="S26" s="448"/>
      <c r="T26" s="431"/>
      <c r="U26" s="424"/>
      <c r="V26" s="448"/>
      <c r="W26" s="424"/>
      <c r="X26" s="431"/>
      <c r="Y26" s="424"/>
      <c r="Z26" s="448"/>
      <c r="AA26" s="424"/>
      <c r="AB26" s="424"/>
      <c r="AC26" s="424"/>
      <c r="AD26" s="448"/>
      <c r="AE26" s="424"/>
      <c r="AF26" s="424"/>
      <c r="AG26" s="424"/>
      <c r="AH26" s="450"/>
      <c r="AI26" s="424"/>
      <c r="AJ26" s="424"/>
      <c r="AK26" s="424"/>
      <c r="AL26" s="450"/>
      <c r="AM26" s="424"/>
      <c r="AN26" s="424"/>
      <c r="AP26" s="450"/>
      <c r="AQ26" s="450"/>
      <c r="AR26" s="424"/>
      <c r="AS26" s="450"/>
      <c r="AT26" s="424"/>
      <c r="AU26" s="450"/>
      <c r="AV26" s="424"/>
      <c r="AX26" s="450"/>
      <c r="AY26" s="450"/>
      <c r="AZ26" s="424"/>
    </row>
    <row r="27" spans="1:52" ht="15.75" x14ac:dyDescent="0.2">
      <c r="A27" s="455" t="s">
        <v>139</v>
      </c>
      <c r="D27" s="447"/>
      <c r="E27" s="447"/>
      <c r="F27" s="631"/>
      <c r="G27" s="449"/>
      <c r="H27" s="432"/>
      <c r="I27" s="432"/>
      <c r="J27" s="432"/>
      <c r="K27" s="432"/>
      <c r="L27" s="431"/>
      <c r="M27" s="424"/>
      <c r="N27" s="432"/>
      <c r="O27" s="448"/>
      <c r="P27" s="431"/>
      <c r="Q27" s="424"/>
      <c r="R27" s="448"/>
      <c r="S27" s="448"/>
      <c r="T27" s="431"/>
      <c r="U27" s="424"/>
      <c r="V27" s="448"/>
      <c r="W27" s="424"/>
      <c r="X27" s="431"/>
      <c r="Y27" s="424"/>
      <c r="Z27" s="448"/>
      <c r="AA27" s="424"/>
      <c r="AB27" s="424"/>
      <c r="AC27" s="424"/>
      <c r="AD27" s="448"/>
      <c r="AE27" s="424"/>
      <c r="AF27" s="424"/>
      <c r="AG27" s="424"/>
      <c r="AH27" s="448"/>
      <c r="AI27" s="424"/>
      <c r="AJ27" s="424"/>
      <c r="AK27" s="424"/>
      <c r="AL27" s="448"/>
      <c r="AM27" s="424"/>
      <c r="AN27" s="424"/>
      <c r="AP27" s="448"/>
      <c r="AQ27" s="448"/>
      <c r="AR27" s="424"/>
      <c r="AS27" s="448"/>
      <c r="AT27" s="424"/>
      <c r="AU27" s="448"/>
      <c r="AV27" s="424"/>
      <c r="AX27" s="450"/>
      <c r="AY27" s="450"/>
      <c r="AZ27" s="424"/>
    </row>
    <row r="28" spans="1:52" ht="15.75" x14ac:dyDescent="0.2">
      <c r="A28" s="461" t="s">
        <v>303</v>
      </c>
      <c r="D28" s="447" t="s">
        <v>1079</v>
      </c>
      <c r="E28" s="447"/>
      <c r="F28" s="631">
        <f>'Catatan 02'!J613</f>
        <v>265128957</v>
      </c>
      <c r="G28" s="447"/>
      <c r="H28" s="432">
        <f>'Catatan 02'!L613</f>
        <v>17531964</v>
      </c>
      <c r="I28" s="432" t="e">
        <f>'Catatan 02'!#REF!</f>
        <v>#REF!</v>
      </c>
      <c r="J28" s="432"/>
      <c r="K28" s="432"/>
      <c r="L28" s="432"/>
      <c r="M28" s="424"/>
      <c r="N28" s="432"/>
      <c r="O28" s="448"/>
      <c r="P28" s="431"/>
      <c r="Q28" s="424"/>
      <c r="R28" s="448"/>
      <c r="S28" s="448"/>
      <c r="T28" s="431"/>
      <c r="U28" s="424"/>
      <c r="V28" s="448"/>
      <c r="W28" s="424"/>
      <c r="X28" s="431"/>
      <c r="Y28" s="424"/>
      <c r="Z28" s="448"/>
      <c r="AA28" s="424"/>
      <c r="AB28" s="424"/>
      <c r="AC28" s="424"/>
      <c r="AD28" s="448"/>
      <c r="AE28" s="424"/>
      <c r="AF28" s="424"/>
      <c r="AG28" s="424"/>
      <c r="AH28" s="448"/>
      <c r="AI28" s="424"/>
      <c r="AJ28" s="424"/>
      <c r="AK28" s="424"/>
      <c r="AL28" s="448"/>
      <c r="AM28" s="424"/>
      <c r="AN28" s="424"/>
      <c r="AP28" s="448"/>
      <c r="AQ28" s="448"/>
      <c r="AR28" s="424"/>
      <c r="AS28" s="448"/>
      <c r="AT28" s="424"/>
      <c r="AU28" s="448"/>
      <c r="AV28" s="424"/>
      <c r="AX28" s="450"/>
      <c r="AY28" s="450"/>
      <c r="AZ28" s="427"/>
    </row>
    <row r="29" spans="1:52" ht="15.75" x14ac:dyDescent="0.2">
      <c r="A29" s="461" t="s">
        <v>310</v>
      </c>
      <c r="D29" s="447" t="s">
        <v>1080</v>
      </c>
      <c r="E29" s="447"/>
      <c r="F29" s="631">
        <f>-'Catatan 02'!J621</f>
        <v>-455709812</v>
      </c>
      <c r="G29" s="447"/>
      <c r="H29" s="432">
        <f>-'Catatan 02'!L621</f>
        <v>-5105220</v>
      </c>
      <c r="I29" s="432" t="e">
        <f>'Catatan 02'!#REF!</f>
        <v>#REF!</v>
      </c>
      <c r="J29" s="432"/>
      <c r="K29" s="432"/>
      <c r="L29" s="432"/>
      <c r="M29" s="424"/>
      <c r="N29" s="432"/>
      <c r="O29" s="448"/>
      <c r="P29" s="431"/>
      <c r="Q29" s="424"/>
      <c r="R29" s="448"/>
      <c r="S29" s="448"/>
      <c r="T29" s="431"/>
      <c r="U29" s="424"/>
      <c r="V29" s="448"/>
      <c r="W29" s="424"/>
      <c r="X29" s="431"/>
      <c r="Y29" s="424"/>
      <c r="Z29" s="448"/>
      <c r="AA29" s="424"/>
      <c r="AB29" s="424"/>
      <c r="AC29" s="424"/>
      <c r="AD29" s="448"/>
      <c r="AE29" s="424"/>
      <c r="AF29" s="424"/>
      <c r="AG29" s="424"/>
      <c r="AH29" s="448"/>
      <c r="AI29" s="424"/>
      <c r="AJ29" s="424"/>
      <c r="AK29" s="424"/>
      <c r="AL29" s="448"/>
      <c r="AM29" s="424"/>
      <c r="AN29" s="424"/>
      <c r="AP29" s="448"/>
      <c r="AQ29" s="448"/>
      <c r="AR29" s="424"/>
      <c r="AS29" s="448"/>
      <c r="AT29" s="424"/>
      <c r="AU29" s="448"/>
      <c r="AV29" s="424"/>
      <c r="AX29" s="450"/>
      <c r="AY29" s="450"/>
      <c r="AZ29" s="427"/>
    </row>
    <row r="30" spans="1:52" ht="6" customHeight="1" x14ac:dyDescent="0.2">
      <c r="A30" s="461"/>
      <c r="D30" s="447"/>
      <c r="E30" s="447"/>
      <c r="F30" s="631"/>
      <c r="G30" s="447"/>
      <c r="H30" s="432"/>
      <c r="I30" s="432"/>
      <c r="J30" s="432"/>
      <c r="K30" s="432"/>
      <c r="L30" s="431"/>
      <c r="M30" s="424"/>
      <c r="N30" s="432"/>
      <c r="O30" s="448"/>
      <c r="P30" s="431"/>
      <c r="Q30" s="424"/>
      <c r="R30" s="448"/>
      <c r="S30" s="448"/>
      <c r="T30" s="431"/>
      <c r="U30" s="424"/>
      <c r="V30" s="448"/>
      <c r="W30" s="424"/>
      <c r="X30" s="431"/>
      <c r="Y30" s="424"/>
      <c r="Z30" s="448"/>
      <c r="AA30" s="424"/>
      <c r="AB30" s="424"/>
      <c r="AC30" s="424"/>
      <c r="AD30" s="448"/>
      <c r="AE30" s="424"/>
      <c r="AF30" s="424"/>
      <c r="AG30" s="424"/>
      <c r="AH30" s="448"/>
      <c r="AI30" s="424"/>
      <c r="AJ30" s="424"/>
      <c r="AK30" s="424"/>
      <c r="AL30" s="448"/>
      <c r="AM30" s="424"/>
      <c r="AN30" s="424"/>
      <c r="AP30" s="448"/>
      <c r="AQ30" s="448"/>
      <c r="AR30" s="424"/>
      <c r="AS30" s="448"/>
      <c r="AT30" s="424"/>
      <c r="AU30" s="448"/>
      <c r="AV30" s="424"/>
      <c r="AX30" s="450"/>
      <c r="AY30" s="450"/>
      <c r="AZ30" s="427"/>
    </row>
    <row r="31" spans="1:52" ht="15.75" x14ac:dyDescent="0.2">
      <c r="B31" s="455" t="s">
        <v>187</v>
      </c>
      <c r="D31" s="447"/>
      <c r="E31" s="447"/>
      <c r="F31" s="456">
        <f>SUM(F28:F29)</f>
        <v>-190580855</v>
      </c>
      <c r="G31" s="447"/>
      <c r="H31" s="456">
        <f>SUM(H28:H29)</f>
        <v>12426744</v>
      </c>
      <c r="I31" s="457" t="e">
        <f>SUM(I28:I29)</f>
        <v>#REF!</v>
      </c>
      <c r="J31" s="420"/>
      <c r="K31" s="420"/>
      <c r="L31" s="427"/>
      <c r="M31" s="428"/>
      <c r="N31" s="420"/>
      <c r="O31" s="454"/>
      <c r="P31" s="427"/>
      <c r="Q31" s="428"/>
      <c r="R31" s="454"/>
      <c r="S31" s="454"/>
      <c r="T31" s="427"/>
      <c r="U31" s="428"/>
      <c r="V31" s="454"/>
      <c r="W31" s="428"/>
      <c r="X31" s="427"/>
      <c r="Y31" s="428"/>
      <c r="Z31" s="454"/>
      <c r="AA31" s="428"/>
      <c r="AB31" s="428"/>
      <c r="AC31" s="428"/>
      <c r="AD31" s="454"/>
      <c r="AE31" s="454"/>
      <c r="AF31" s="428"/>
      <c r="AG31" s="428"/>
      <c r="AH31" s="454"/>
      <c r="AI31" s="428"/>
      <c r="AJ31" s="428"/>
      <c r="AK31" s="428"/>
      <c r="AL31" s="454"/>
      <c r="AM31" s="428"/>
      <c r="AN31" s="428"/>
      <c r="AO31" s="428"/>
      <c r="AP31" s="454"/>
      <c r="AQ31" s="454"/>
      <c r="AR31" s="428"/>
      <c r="AS31" s="454"/>
      <c r="AT31" s="428"/>
      <c r="AU31" s="454"/>
      <c r="AV31" s="428"/>
      <c r="AW31" s="428"/>
      <c r="AX31" s="454"/>
      <c r="AY31" s="454"/>
      <c r="AZ31" s="427"/>
    </row>
    <row r="32" spans="1:52" ht="15.75" x14ac:dyDescent="0.2">
      <c r="B32" s="462"/>
      <c r="D32" s="447"/>
      <c r="E32" s="447"/>
      <c r="F32" s="631"/>
      <c r="G32" s="447"/>
      <c r="H32" s="463"/>
      <c r="I32" s="463"/>
      <c r="J32" s="463"/>
      <c r="K32" s="463"/>
      <c r="L32" s="431"/>
      <c r="M32" s="424"/>
      <c r="N32" s="463"/>
      <c r="O32" s="450"/>
      <c r="P32" s="431"/>
      <c r="Q32" s="424"/>
      <c r="R32" s="450"/>
      <c r="S32" s="450"/>
      <c r="T32" s="431"/>
      <c r="U32" s="424"/>
      <c r="V32" s="450"/>
      <c r="W32" s="424"/>
      <c r="X32" s="431"/>
      <c r="Y32" s="424"/>
      <c r="Z32" s="450"/>
      <c r="AA32" s="424"/>
      <c r="AB32" s="424"/>
      <c r="AC32" s="424"/>
      <c r="AD32" s="450"/>
      <c r="AE32" s="450"/>
      <c r="AF32" s="424"/>
      <c r="AG32" s="424"/>
      <c r="AH32" s="450"/>
      <c r="AI32" s="424"/>
      <c r="AJ32" s="424"/>
      <c r="AK32" s="424"/>
      <c r="AL32" s="450"/>
      <c r="AM32" s="424"/>
      <c r="AN32" s="424"/>
      <c r="AP32" s="450"/>
      <c r="AQ32" s="450"/>
      <c r="AR32" s="424"/>
      <c r="AS32" s="450"/>
      <c r="AT32" s="424"/>
      <c r="AU32" s="450"/>
      <c r="AV32" s="424"/>
      <c r="AX32" s="450"/>
      <c r="AY32" s="450"/>
      <c r="AZ32" s="424"/>
    </row>
    <row r="33" spans="1:52" ht="16.5" thickBot="1" x14ac:dyDescent="0.25">
      <c r="A33" s="455" t="s">
        <v>144</v>
      </c>
      <c r="D33" s="447"/>
      <c r="E33" s="447"/>
      <c r="F33" s="453">
        <f>F25+F31</f>
        <v>1247887323</v>
      </c>
      <c r="G33" s="447"/>
      <c r="H33" s="453">
        <f>H25+H31</f>
        <v>603784157</v>
      </c>
      <c r="I33" s="453" t="e">
        <f>#REF!-I23+I31</f>
        <v>#REF!</v>
      </c>
      <c r="J33" s="432"/>
      <c r="K33" s="420"/>
      <c r="L33" s="431"/>
      <c r="M33" s="424"/>
      <c r="N33" s="463"/>
      <c r="O33" s="450"/>
      <c r="P33" s="431"/>
      <c r="Q33" s="424"/>
      <c r="R33" s="450"/>
      <c r="S33" s="450"/>
      <c r="T33" s="431"/>
      <c r="U33" s="424"/>
      <c r="V33" s="450"/>
      <c r="W33" s="424"/>
      <c r="X33" s="431"/>
      <c r="Y33" s="424"/>
      <c r="Z33" s="450"/>
      <c r="AA33" s="424"/>
      <c r="AB33" s="424"/>
      <c r="AC33" s="424"/>
      <c r="AD33" s="450"/>
      <c r="AE33" s="450"/>
      <c r="AF33" s="424"/>
      <c r="AG33" s="424"/>
      <c r="AH33" s="450"/>
      <c r="AI33" s="424"/>
      <c r="AJ33" s="424"/>
      <c r="AK33" s="424"/>
      <c r="AL33" s="450"/>
      <c r="AM33" s="424"/>
      <c r="AN33" s="424"/>
      <c r="AP33" s="450"/>
      <c r="AQ33" s="450"/>
      <c r="AR33" s="424"/>
      <c r="AS33" s="450"/>
      <c r="AT33" s="424"/>
      <c r="AU33" s="450"/>
      <c r="AV33" s="424"/>
      <c r="AX33" s="450"/>
      <c r="AY33" s="450"/>
      <c r="AZ33" s="424"/>
    </row>
    <row r="34" spans="1:52" ht="16.5" thickTop="1" x14ac:dyDescent="0.2">
      <c r="A34" s="462"/>
      <c r="D34" s="447"/>
      <c r="E34" s="447"/>
      <c r="F34" s="631"/>
      <c r="G34" s="447"/>
      <c r="H34" s="463"/>
      <c r="I34" s="463"/>
      <c r="J34" s="463"/>
      <c r="K34" s="463"/>
      <c r="L34" s="431"/>
      <c r="M34" s="424"/>
      <c r="N34" s="463"/>
      <c r="O34" s="450"/>
      <c r="P34" s="431"/>
      <c r="Q34" s="424"/>
      <c r="R34" s="450"/>
      <c r="S34" s="450"/>
      <c r="T34" s="431"/>
      <c r="U34" s="424"/>
      <c r="V34" s="450"/>
      <c r="W34" s="424"/>
      <c r="X34" s="431"/>
      <c r="Y34" s="424"/>
      <c r="Z34" s="450"/>
      <c r="AA34" s="424"/>
      <c r="AB34" s="424"/>
      <c r="AC34" s="424"/>
      <c r="AD34" s="450"/>
      <c r="AE34" s="450"/>
      <c r="AF34" s="424"/>
      <c r="AG34" s="424"/>
      <c r="AH34" s="450"/>
      <c r="AI34" s="424"/>
      <c r="AJ34" s="424"/>
      <c r="AK34" s="424"/>
      <c r="AL34" s="450"/>
      <c r="AM34" s="424"/>
      <c r="AN34" s="424"/>
      <c r="AP34" s="450"/>
      <c r="AQ34" s="450"/>
      <c r="AR34" s="424"/>
      <c r="AS34" s="450"/>
      <c r="AT34" s="424"/>
      <c r="AU34" s="450"/>
      <c r="AV34" s="424"/>
      <c r="AX34" s="450"/>
      <c r="AY34" s="450"/>
      <c r="AZ34" s="424"/>
    </row>
    <row r="35" spans="1:52" x14ac:dyDescent="0.2">
      <c r="B35" s="430" t="s">
        <v>354</v>
      </c>
      <c r="D35" s="447"/>
      <c r="E35" s="447"/>
      <c r="F35" s="631">
        <f>'WBS '!R259</f>
        <v>-391589000</v>
      </c>
      <c r="G35" s="447"/>
      <c r="H35" s="463">
        <f>'Catatan 02'!L628</f>
        <v>-113105925</v>
      </c>
      <c r="I35" s="463">
        <v>0</v>
      </c>
      <c r="J35" s="463"/>
      <c r="K35" s="463"/>
      <c r="L35" s="431"/>
      <c r="M35" s="424"/>
      <c r="N35" s="463"/>
      <c r="O35" s="450"/>
      <c r="P35" s="431"/>
      <c r="Q35" s="424"/>
      <c r="R35" s="450"/>
      <c r="S35" s="450"/>
      <c r="T35" s="431"/>
      <c r="U35" s="424"/>
      <c r="V35" s="450"/>
      <c r="W35" s="424"/>
      <c r="X35" s="431"/>
      <c r="Y35" s="424"/>
      <c r="Z35" s="450"/>
      <c r="AA35" s="424"/>
      <c r="AB35" s="424"/>
      <c r="AC35" s="424"/>
      <c r="AD35" s="450"/>
      <c r="AE35" s="450"/>
      <c r="AF35" s="424"/>
      <c r="AG35" s="424"/>
      <c r="AH35" s="450"/>
      <c r="AI35" s="424"/>
      <c r="AJ35" s="424"/>
      <c r="AK35" s="424"/>
      <c r="AL35" s="450"/>
      <c r="AM35" s="424"/>
      <c r="AN35" s="424"/>
      <c r="AP35" s="450"/>
      <c r="AQ35" s="450"/>
      <c r="AR35" s="424"/>
      <c r="AS35" s="450"/>
      <c r="AT35" s="424"/>
      <c r="AU35" s="450"/>
      <c r="AV35" s="424"/>
      <c r="AX35" s="450"/>
      <c r="AY35" s="450"/>
      <c r="AZ35" s="424"/>
    </row>
    <row r="36" spans="1:52" hidden="1" x14ac:dyDescent="0.2">
      <c r="B36" s="161" t="s">
        <v>188</v>
      </c>
      <c r="D36" s="447"/>
      <c r="E36" s="447"/>
      <c r="F36" s="631"/>
      <c r="G36" s="447"/>
      <c r="H36" s="463"/>
      <c r="I36" s="463"/>
      <c r="J36" s="463"/>
      <c r="K36" s="463"/>
      <c r="L36" s="431"/>
      <c r="M36" s="424"/>
      <c r="N36" s="463"/>
      <c r="O36" s="450"/>
      <c r="P36" s="431"/>
      <c r="Q36" s="424"/>
      <c r="R36" s="450"/>
      <c r="S36" s="450"/>
      <c r="T36" s="431"/>
      <c r="U36" s="424"/>
      <c r="V36" s="450"/>
      <c r="W36" s="424"/>
      <c r="X36" s="431"/>
      <c r="Y36" s="424"/>
      <c r="Z36" s="450"/>
      <c r="AA36" s="424"/>
      <c r="AB36" s="424"/>
      <c r="AC36" s="424"/>
      <c r="AD36" s="450"/>
      <c r="AE36" s="450"/>
      <c r="AF36" s="424"/>
      <c r="AG36" s="424"/>
      <c r="AH36" s="450"/>
      <c r="AI36" s="424"/>
      <c r="AJ36" s="424"/>
      <c r="AK36" s="424"/>
      <c r="AL36" s="450"/>
      <c r="AM36" s="424"/>
      <c r="AN36" s="424"/>
      <c r="AP36" s="450"/>
      <c r="AQ36" s="450"/>
      <c r="AR36" s="424"/>
      <c r="AS36" s="450"/>
      <c r="AT36" s="424"/>
      <c r="AU36" s="450"/>
      <c r="AV36" s="424"/>
      <c r="AX36" s="450"/>
      <c r="AY36" s="450"/>
      <c r="AZ36" s="424"/>
    </row>
    <row r="37" spans="1:52" hidden="1" x14ac:dyDescent="0.2">
      <c r="B37" s="161" t="s">
        <v>189</v>
      </c>
      <c r="D37" s="447"/>
      <c r="E37" s="447"/>
      <c r="F37" s="631"/>
      <c r="G37" s="447"/>
      <c r="H37" s="463"/>
      <c r="I37" s="463"/>
      <c r="J37" s="463"/>
      <c r="K37" s="463"/>
      <c r="L37" s="431"/>
      <c r="M37" s="424"/>
      <c r="N37" s="463"/>
      <c r="O37" s="450"/>
      <c r="P37" s="431"/>
      <c r="Q37" s="424"/>
      <c r="R37" s="450"/>
      <c r="S37" s="450"/>
      <c r="T37" s="431"/>
      <c r="U37" s="424"/>
      <c r="V37" s="450"/>
      <c r="W37" s="424"/>
      <c r="X37" s="431"/>
      <c r="Y37" s="424"/>
      <c r="Z37" s="450"/>
      <c r="AA37" s="424"/>
      <c r="AB37" s="424"/>
      <c r="AC37" s="424"/>
      <c r="AD37" s="450"/>
      <c r="AE37" s="450"/>
      <c r="AF37" s="424"/>
      <c r="AG37" s="424"/>
      <c r="AH37" s="450"/>
      <c r="AI37" s="424"/>
      <c r="AJ37" s="424"/>
      <c r="AK37" s="424"/>
      <c r="AL37" s="450"/>
      <c r="AM37" s="424"/>
      <c r="AN37" s="424"/>
      <c r="AP37" s="450"/>
      <c r="AQ37" s="450"/>
      <c r="AR37" s="424"/>
      <c r="AS37" s="450"/>
      <c r="AT37" s="424"/>
      <c r="AU37" s="450"/>
      <c r="AV37" s="424"/>
      <c r="AX37" s="450"/>
      <c r="AY37" s="450"/>
      <c r="AZ37" s="424"/>
    </row>
    <row r="38" spans="1:52" ht="15.75" thickBot="1" x14ac:dyDescent="0.25">
      <c r="B38" s="161"/>
      <c r="D38" s="447"/>
      <c r="E38" s="447"/>
      <c r="F38" s="631"/>
      <c r="G38" s="447"/>
      <c r="H38" s="463"/>
      <c r="I38" s="463"/>
      <c r="J38" s="463"/>
      <c r="K38" s="463"/>
      <c r="L38" s="431"/>
      <c r="M38" s="424"/>
      <c r="N38" s="463"/>
      <c r="O38" s="450"/>
      <c r="P38" s="431"/>
      <c r="Q38" s="424"/>
      <c r="R38" s="450"/>
      <c r="S38" s="450"/>
      <c r="T38" s="431"/>
      <c r="U38" s="424"/>
      <c r="V38" s="450"/>
      <c r="W38" s="424"/>
      <c r="X38" s="431"/>
      <c r="Y38" s="424"/>
      <c r="Z38" s="450"/>
      <c r="AA38" s="424"/>
      <c r="AB38" s="424"/>
      <c r="AC38" s="424"/>
      <c r="AD38" s="450"/>
      <c r="AE38" s="450"/>
      <c r="AF38" s="424"/>
      <c r="AG38" s="424"/>
      <c r="AH38" s="450"/>
      <c r="AI38" s="424"/>
      <c r="AJ38" s="424"/>
      <c r="AK38" s="424"/>
      <c r="AL38" s="450"/>
      <c r="AM38" s="424"/>
      <c r="AN38" s="424"/>
      <c r="AP38" s="450"/>
      <c r="AQ38" s="450"/>
      <c r="AR38" s="424"/>
      <c r="AS38" s="450"/>
      <c r="AT38" s="424"/>
      <c r="AU38" s="450"/>
      <c r="AV38" s="424"/>
      <c r="AX38" s="450"/>
      <c r="AY38" s="450"/>
      <c r="AZ38" s="424"/>
    </row>
    <row r="39" spans="1:52" s="100" customFormat="1" ht="15" customHeight="1" thickBot="1" x14ac:dyDescent="0.25">
      <c r="A39" s="100" t="s">
        <v>190</v>
      </c>
      <c r="D39" s="447"/>
      <c r="E39" s="447"/>
      <c r="F39" s="464">
        <f>F33+F35</f>
        <v>856298323</v>
      </c>
      <c r="G39" s="447"/>
      <c r="H39" s="464">
        <f>SUM(H33:H38)</f>
        <v>490678232</v>
      </c>
      <c r="I39" s="464" t="e">
        <f>I33-I35</f>
        <v>#REF!</v>
      </c>
      <c r="J39" s="667"/>
      <c r="K39" s="420"/>
      <c r="L39" s="427"/>
      <c r="M39" s="428"/>
      <c r="N39" s="420"/>
      <c r="O39" s="454"/>
      <c r="P39" s="427"/>
      <c r="Q39" s="428"/>
      <c r="R39" s="454"/>
      <c r="S39" s="454"/>
      <c r="T39" s="427"/>
      <c r="U39" s="428"/>
      <c r="V39" s="454"/>
      <c r="W39" s="428"/>
      <c r="X39" s="427"/>
      <c r="Y39" s="427"/>
      <c r="Z39" s="454"/>
      <c r="AA39" s="427"/>
      <c r="AB39" s="427"/>
      <c r="AC39" s="427"/>
      <c r="AD39" s="454"/>
      <c r="AE39" s="454"/>
      <c r="AF39" s="427"/>
      <c r="AG39" s="427"/>
      <c r="AH39" s="454"/>
      <c r="AI39" s="427"/>
      <c r="AJ39" s="427"/>
      <c r="AK39" s="427"/>
      <c r="AL39" s="454"/>
      <c r="AM39" s="427"/>
      <c r="AN39" s="427"/>
      <c r="AO39" s="427"/>
      <c r="AP39" s="454"/>
      <c r="AQ39" s="454"/>
      <c r="AR39" s="427"/>
      <c r="AS39" s="454"/>
      <c r="AT39" s="427"/>
      <c r="AU39" s="454"/>
      <c r="AV39" s="428"/>
      <c r="AW39" s="428"/>
      <c r="AX39" s="454"/>
      <c r="AY39" s="454"/>
      <c r="AZ39" s="427"/>
    </row>
    <row r="40" spans="1:52" ht="15.75" x14ac:dyDescent="0.2">
      <c r="B40" s="462"/>
      <c r="D40" s="465"/>
      <c r="E40" s="465"/>
      <c r="F40" s="631"/>
      <c r="G40" s="447"/>
      <c r="H40" s="432"/>
      <c r="I40" s="432"/>
      <c r="J40" s="432"/>
      <c r="K40" s="432"/>
      <c r="L40" s="431"/>
      <c r="M40" s="424"/>
      <c r="N40" s="432"/>
      <c r="O40" s="448"/>
      <c r="P40" s="431"/>
      <c r="Q40" s="424"/>
      <c r="R40" s="448"/>
      <c r="S40" s="448"/>
      <c r="T40" s="431"/>
      <c r="U40" s="424"/>
      <c r="V40" s="448"/>
      <c r="W40" s="424"/>
      <c r="X40" s="431"/>
      <c r="Y40" s="424"/>
      <c r="Z40" s="448"/>
      <c r="AA40" s="424"/>
      <c r="AB40" s="424"/>
      <c r="AC40" s="424"/>
      <c r="AD40" s="448"/>
      <c r="AE40" s="424"/>
      <c r="AF40" s="424"/>
      <c r="AG40" s="424"/>
      <c r="AH40" s="448"/>
      <c r="AI40" s="424"/>
      <c r="AJ40" s="424"/>
      <c r="AK40" s="424"/>
      <c r="AL40" s="448"/>
      <c r="AM40" s="424"/>
      <c r="AN40" s="424"/>
      <c r="AP40" s="448"/>
      <c r="AQ40" s="448"/>
      <c r="AR40" s="424"/>
      <c r="AS40" s="448"/>
      <c r="AT40" s="424"/>
      <c r="AU40" s="448"/>
      <c r="AV40" s="424"/>
      <c r="AX40" s="437"/>
      <c r="AY40" s="437"/>
      <c r="AZ40" s="424"/>
    </row>
    <row r="41" spans="1:52" x14ac:dyDescent="0.2">
      <c r="A41" s="1030"/>
      <c r="B41" s="1030"/>
      <c r="C41" s="1030"/>
      <c r="D41" s="1030"/>
      <c r="E41" s="1030"/>
      <c r="F41" s="631"/>
      <c r="G41" s="1030"/>
      <c r="L41" s="431"/>
      <c r="M41" s="424"/>
      <c r="N41" s="432"/>
      <c r="O41" s="424"/>
      <c r="P41" s="431"/>
      <c r="Q41" s="424"/>
      <c r="R41" s="424"/>
      <c r="S41" s="424"/>
      <c r="T41" s="431"/>
      <c r="U41" s="424"/>
      <c r="V41" s="424"/>
      <c r="W41" s="424"/>
      <c r="X41" s="431"/>
      <c r="Y41" s="424"/>
      <c r="Z41" s="424"/>
      <c r="AA41" s="424"/>
      <c r="AB41" s="424"/>
      <c r="AC41" s="424"/>
      <c r="AD41" s="424"/>
      <c r="AE41" s="424"/>
      <c r="AF41" s="424"/>
      <c r="AG41" s="424"/>
      <c r="AH41" s="424"/>
      <c r="AI41" s="424"/>
      <c r="AJ41" s="424"/>
      <c r="AK41" s="424"/>
      <c r="AL41" s="424"/>
      <c r="AM41" s="424"/>
      <c r="AN41" s="424"/>
      <c r="AP41" s="424"/>
      <c r="AR41" s="424"/>
      <c r="AS41" s="424"/>
      <c r="AT41" s="424"/>
      <c r="AU41" s="448"/>
      <c r="AV41" s="424"/>
    </row>
    <row r="42" spans="1:52" x14ac:dyDescent="0.2">
      <c r="C42" s="430" t="s">
        <v>792</v>
      </c>
      <c r="F42" s="628">
        <f>F39*55%</f>
        <v>470964077.65000004</v>
      </c>
      <c r="L42" s="431"/>
      <c r="M42" s="424"/>
      <c r="N42" s="432"/>
      <c r="O42" s="424"/>
      <c r="P42" s="431"/>
      <c r="Q42" s="424"/>
      <c r="R42" s="424"/>
      <c r="S42" s="424"/>
      <c r="T42" s="431"/>
      <c r="U42" s="424"/>
      <c r="V42" s="424"/>
      <c r="W42" s="424"/>
      <c r="X42" s="431"/>
      <c r="Y42" s="424"/>
      <c r="Z42" s="424"/>
      <c r="AA42" s="424"/>
      <c r="AB42" s="424"/>
      <c r="AC42" s="424"/>
      <c r="AD42" s="424"/>
      <c r="AE42" s="424"/>
      <c r="AF42" s="424"/>
      <c r="AG42" s="424"/>
      <c r="AH42" s="424"/>
      <c r="AI42" s="424"/>
      <c r="AJ42" s="424"/>
      <c r="AK42" s="424"/>
      <c r="AL42" s="424"/>
      <c r="AM42" s="424"/>
      <c r="AN42" s="424"/>
      <c r="AP42" s="424"/>
      <c r="AR42" s="424"/>
      <c r="AS42" s="424"/>
      <c r="AT42" s="424"/>
      <c r="AU42" s="424"/>
      <c r="AV42" s="424"/>
    </row>
    <row r="43" spans="1:52" x14ac:dyDescent="0.2">
      <c r="C43" s="430" t="s">
        <v>793</v>
      </c>
      <c r="F43" s="628">
        <f>F39*3%</f>
        <v>25688949.689999998</v>
      </c>
      <c r="H43" s="433"/>
      <c r="L43" s="431"/>
      <c r="M43" s="424"/>
      <c r="N43" s="432"/>
      <c r="O43" s="424"/>
      <c r="P43" s="431"/>
      <c r="Q43" s="424"/>
      <c r="R43" s="424"/>
      <c r="S43" s="424"/>
      <c r="T43" s="431"/>
      <c r="U43" s="424"/>
      <c r="V43" s="424"/>
      <c r="W43" s="424"/>
      <c r="X43" s="431"/>
      <c r="Y43" s="424"/>
      <c r="Z43" s="424"/>
      <c r="AA43" s="424"/>
      <c r="AB43" s="424"/>
      <c r="AC43" s="424"/>
      <c r="AD43" s="424"/>
      <c r="AE43" s="424"/>
      <c r="AF43" s="424"/>
      <c r="AG43" s="424"/>
      <c r="AH43" s="424"/>
      <c r="AI43" s="424"/>
      <c r="AJ43" s="424"/>
      <c r="AK43" s="424"/>
      <c r="AL43" s="424"/>
      <c r="AM43" s="424"/>
      <c r="AN43" s="424"/>
      <c r="AP43" s="424"/>
      <c r="AR43" s="424"/>
      <c r="AS43" s="424"/>
      <c r="AT43" s="424"/>
      <c r="AU43" s="424"/>
      <c r="AV43" s="424"/>
    </row>
    <row r="44" spans="1:52" x14ac:dyDescent="0.2">
      <c r="C44" s="430" t="s">
        <v>794</v>
      </c>
      <c r="D44" s="466"/>
      <c r="E44" s="466"/>
      <c r="F44" s="634">
        <f>F39*12.5%</f>
        <v>107037290.375</v>
      </c>
      <c r="H44" s="467"/>
      <c r="I44" s="468"/>
      <c r="J44" s="468"/>
      <c r="K44" s="468"/>
      <c r="L44" s="431"/>
      <c r="M44" s="424"/>
      <c r="N44" s="432"/>
      <c r="O44" s="424"/>
      <c r="P44" s="431"/>
      <c r="Q44" s="424"/>
      <c r="R44" s="424"/>
      <c r="S44" s="424"/>
      <c r="T44" s="431"/>
      <c r="U44" s="424"/>
      <c r="V44" s="424"/>
      <c r="W44" s="424"/>
      <c r="X44" s="431"/>
      <c r="Y44" s="424"/>
      <c r="Z44" s="424"/>
      <c r="AA44" s="424"/>
      <c r="AB44" s="424"/>
      <c r="AC44" s="424"/>
      <c r="AD44" s="424"/>
      <c r="AE44" s="424"/>
      <c r="AF44" s="424"/>
      <c r="AG44" s="424"/>
      <c r="AH44" s="424"/>
      <c r="AI44" s="424"/>
      <c r="AJ44" s="424"/>
      <c r="AK44" s="424"/>
      <c r="AL44" s="424"/>
      <c r="AM44" s="424"/>
      <c r="AN44" s="424"/>
      <c r="AP44" s="424"/>
      <c r="AR44" s="424"/>
      <c r="AS44" s="424"/>
      <c r="AT44" s="424"/>
      <c r="AU44" s="424"/>
      <c r="AV44" s="424"/>
    </row>
    <row r="45" spans="1:52" x14ac:dyDescent="0.2">
      <c r="C45" s="430" t="s">
        <v>789</v>
      </c>
      <c r="F45" s="628">
        <f>F39*12%</f>
        <v>102755798.75999999</v>
      </c>
      <c r="L45" s="431"/>
      <c r="M45" s="424"/>
      <c r="N45" s="432"/>
      <c r="O45" s="424"/>
      <c r="P45" s="431"/>
      <c r="Q45" s="424"/>
      <c r="R45" s="424"/>
      <c r="S45" s="424"/>
      <c r="T45" s="431"/>
      <c r="U45" s="424"/>
      <c r="V45" s="424"/>
      <c r="W45" s="424"/>
      <c r="X45" s="431"/>
      <c r="Y45" s="424"/>
      <c r="Z45" s="424"/>
      <c r="AA45" s="424"/>
      <c r="AB45" s="424"/>
      <c r="AC45" s="424"/>
      <c r="AD45" s="424"/>
      <c r="AE45" s="424"/>
      <c r="AF45" s="424"/>
      <c r="AG45" s="424"/>
      <c r="AH45" s="424"/>
      <c r="AI45" s="424"/>
      <c r="AJ45" s="424"/>
      <c r="AK45" s="424"/>
      <c r="AL45" s="424"/>
      <c r="AM45" s="424"/>
      <c r="AN45" s="424"/>
      <c r="AP45" s="424"/>
      <c r="AR45" s="424"/>
      <c r="AS45" s="424"/>
      <c r="AT45" s="424"/>
      <c r="AU45" s="424"/>
      <c r="AV45" s="424"/>
    </row>
    <row r="46" spans="1:52" x14ac:dyDescent="0.2">
      <c r="C46" s="430" t="s">
        <v>795</v>
      </c>
      <c r="F46" s="628">
        <f>F39*10%</f>
        <v>85629832.300000012</v>
      </c>
      <c r="L46" s="431"/>
      <c r="M46" s="424"/>
      <c r="N46" s="432"/>
      <c r="O46" s="424"/>
      <c r="P46" s="431"/>
      <c r="Q46" s="424"/>
      <c r="R46" s="424"/>
      <c r="S46" s="424"/>
      <c r="T46" s="431"/>
      <c r="U46" s="424"/>
      <c r="V46" s="424"/>
      <c r="W46" s="424"/>
      <c r="X46" s="431"/>
      <c r="Y46" s="424"/>
      <c r="Z46" s="424"/>
      <c r="AA46" s="424"/>
      <c r="AB46" s="424"/>
      <c r="AC46" s="424"/>
      <c r="AD46" s="424"/>
      <c r="AE46" s="424"/>
      <c r="AF46" s="424"/>
      <c r="AG46" s="424"/>
      <c r="AH46" s="424"/>
      <c r="AI46" s="424"/>
      <c r="AJ46" s="424"/>
      <c r="AK46" s="424"/>
      <c r="AL46" s="424"/>
      <c r="AM46" s="424"/>
      <c r="AN46" s="424"/>
      <c r="AP46" s="424"/>
      <c r="AR46" s="424"/>
      <c r="AS46" s="424"/>
      <c r="AT46" s="424"/>
      <c r="AU46" s="424"/>
      <c r="AV46" s="424"/>
    </row>
    <row r="47" spans="1:52" x14ac:dyDescent="0.2">
      <c r="C47" s="430" t="s">
        <v>796</v>
      </c>
      <c r="F47" s="628">
        <f>F39*7.5%</f>
        <v>64222374.224999994</v>
      </c>
      <c r="L47" s="431"/>
      <c r="M47" s="424"/>
      <c r="N47" s="432"/>
      <c r="O47" s="424"/>
      <c r="P47" s="431"/>
      <c r="Q47" s="424"/>
      <c r="R47" s="424"/>
      <c r="S47" s="424"/>
      <c r="T47" s="431"/>
      <c r="U47" s="424"/>
      <c r="V47" s="424"/>
      <c r="W47" s="424"/>
      <c r="X47" s="431"/>
      <c r="Y47" s="424"/>
      <c r="Z47" s="424"/>
      <c r="AA47" s="424"/>
      <c r="AB47" s="424"/>
      <c r="AC47" s="424"/>
      <c r="AD47" s="424"/>
      <c r="AE47" s="424"/>
      <c r="AF47" s="424"/>
      <c r="AG47" s="424"/>
      <c r="AH47" s="424"/>
      <c r="AI47" s="424"/>
      <c r="AJ47" s="424"/>
      <c r="AK47" s="424"/>
      <c r="AL47" s="424"/>
      <c r="AM47" s="424"/>
      <c r="AN47" s="424"/>
      <c r="AP47" s="424"/>
      <c r="AR47" s="424"/>
      <c r="AS47" s="424"/>
      <c r="AT47" s="424"/>
      <c r="AU47" s="424"/>
      <c r="AV47" s="424"/>
    </row>
    <row r="48" spans="1:52" x14ac:dyDescent="0.2">
      <c r="L48" s="431"/>
      <c r="M48" s="424"/>
      <c r="N48" s="432"/>
      <c r="O48" s="424"/>
      <c r="P48" s="431"/>
      <c r="Q48" s="424"/>
      <c r="R48" s="424"/>
      <c r="S48" s="424"/>
      <c r="T48" s="431"/>
      <c r="U48" s="424"/>
      <c r="V48" s="424"/>
      <c r="W48" s="424"/>
      <c r="X48" s="431"/>
      <c r="Y48" s="424"/>
      <c r="Z48" s="424"/>
      <c r="AA48" s="424"/>
      <c r="AB48" s="424"/>
      <c r="AC48" s="424"/>
      <c r="AD48" s="424"/>
      <c r="AE48" s="424"/>
      <c r="AF48" s="424"/>
      <c r="AG48" s="424"/>
      <c r="AH48" s="424"/>
      <c r="AI48" s="424"/>
      <c r="AJ48" s="424"/>
      <c r="AK48" s="424"/>
      <c r="AL48" s="424"/>
      <c r="AM48" s="424"/>
      <c r="AN48" s="424"/>
      <c r="AP48" s="424"/>
      <c r="AR48" s="424"/>
      <c r="AS48" s="424"/>
      <c r="AT48" s="424"/>
      <c r="AU48" s="424"/>
      <c r="AV48" s="424"/>
    </row>
    <row r="49" spans="12:48" x14ac:dyDescent="0.2">
      <c r="L49" s="431"/>
      <c r="M49" s="424"/>
      <c r="N49" s="432"/>
      <c r="O49" s="424"/>
      <c r="P49" s="431"/>
      <c r="Q49" s="424"/>
      <c r="R49" s="424"/>
      <c r="S49" s="424"/>
      <c r="T49" s="431"/>
      <c r="U49" s="424"/>
      <c r="V49" s="424"/>
      <c r="W49" s="424"/>
      <c r="X49" s="431"/>
      <c r="Y49" s="424"/>
      <c r="Z49" s="424"/>
      <c r="AA49" s="424"/>
      <c r="AB49" s="424"/>
      <c r="AC49" s="424"/>
      <c r="AD49" s="424"/>
      <c r="AE49" s="424"/>
      <c r="AF49" s="424"/>
      <c r="AG49" s="424"/>
      <c r="AH49" s="424"/>
      <c r="AI49" s="424"/>
      <c r="AJ49" s="424"/>
      <c r="AK49" s="424"/>
      <c r="AL49" s="424"/>
      <c r="AM49" s="424"/>
      <c r="AN49" s="424"/>
      <c r="AP49" s="424"/>
      <c r="AR49" s="424"/>
      <c r="AS49" s="424"/>
      <c r="AT49" s="424"/>
      <c r="AU49" s="424"/>
      <c r="AV49" s="424"/>
    </row>
    <row r="50" spans="12:48" x14ac:dyDescent="0.2">
      <c r="L50" s="431"/>
      <c r="M50" s="424"/>
      <c r="N50" s="432"/>
      <c r="O50" s="424"/>
      <c r="P50" s="431"/>
      <c r="Q50" s="424"/>
      <c r="R50" s="424"/>
      <c r="S50" s="424"/>
      <c r="T50" s="431"/>
      <c r="U50" s="424"/>
      <c r="V50" s="424"/>
      <c r="W50" s="424"/>
      <c r="X50" s="431"/>
      <c r="Y50" s="424"/>
      <c r="Z50" s="424"/>
      <c r="AA50" s="424"/>
      <c r="AB50" s="424"/>
      <c r="AC50" s="424"/>
      <c r="AD50" s="424"/>
      <c r="AE50" s="424"/>
      <c r="AF50" s="424"/>
      <c r="AG50" s="424"/>
      <c r="AH50" s="424"/>
      <c r="AI50" s="424"/>
      <c r="AJ50" s="424"/>
      <c r="AK50" s="424"/>
      <c r="AL50" s="424"/>
      <c r="AM50" s="424"/>
      <c r="AN50" s="424"/>
      <c r="AP50" s="424"/>
      <c r="AR50" s="424"/>
      <c r="AS50" s="424"/>
      <c r="AT50" s="424"/>
      <c r="AU50" s="424"/>
      <c r="AV50" s="424"/>
    </row>
    <row r="51" spans="12:48" x14ac:dyDescent="0.2">
      <c r="L51" s="431"/>
      <c r="M51" s="424"/>
      <c r="N51" s="432"/>
      <c r="O51" s="424"/>
      <c r="P51" s="431"/>
      <c r="Q51" s="424"/>
      <c r="R51" s="424"/>
      <c r="S51" s="424"/>
      <c r="T51" s="431"/>
      <c r="U51" s="424"/>
      <c r="V51" s="424"/>
      <c r="W51" s="424"/>
      <c r="X51" s="431"/>
      <c r="Y51" s="424"/>
      <c r="Z51" s="424"/>
      <c r="AA51" s="424"/>
      <c r="AB51" s="424"/>
      <c r="AC51" s="424"/>
      <c r="AD51" s="424"/>
      <c r="AE51" s="424"/>
      <c r="AF51" s="424"/>
      <c r="AG51" s="424"/>
      <c r="AH51" s="424"/>
      <c r="AI51" s="424"/>
      <c r="AJ51" s="424"/>
      <c r="AK51" s="424"/>
      <c r="AL51" s="424"/>
      <c r="AM51" s="424"/>
      <c r="AN51" s="424"/>
      <c r="AP51" s="424"/>
      <c r="AR51" s="424"/>
      <c r="AS51" s="424"/>
      <c r="AT51" s="424"/>
      <c r="AU51" s="424"/>
      <c r="AV51" s="424"/>
    </row>
    <row r="52" spans="12:48" x14ac:dyDescent="0.2">
      <c r="L52" s="431"/>
      <c r="M52" s="424"/>
      <c r="N52" s="432"/>
      <c r="O52" s="424"/>
      <c r="P52" s="431"/>
      <c r="Q52" s="424"/>
      <c r="R52" s="424"/>
      <c r="S52" s="424"/>
      <c r="T52" s="431"/>
      <c r="U52" s="424"/>
      <c r="V52" s="424"/>
      <c r="W52" s="424"/>
      <c r="X52" s="431"/>
      <c r="Y52" s="424"/>
      <c r="Z52" s="424"/>
      <c r="AA52" s="424"/>
      <c r="AB52" s="424"/>
      <c r="AC52" s="424"/>
      <c r="AD52" s="424"/>
      <c r="AE52" s="424"/>
      <c r="AF52" s="424"/>
      <c r="AG52" s="424"/>
      <c r="AH52" s="424"/>
      <c r="AI52" s="424"/>
      <c r="AJ52" s="424"/>
      <c r="AK52" s="424"/>
      <c r="AL52" s="424"/>
      <c r="AM52" s="424"/>
      <c r="AN52" s="424"/>
      <c r="AP52" s="424"/>
      <c r="AR52" s="424"/>
      <c r="AS52" s="424"/>
      <c r="AT52" s="424"/>
      <c r="AU52" s="424"/>
      <c r="AV52" s="424"/>
    </row>
    <row r="53" spans="12:48" x14ac:dyDescent="0.2">
      <c r="L53" s="431"/>
      <c r="M53" s="424"/>
      <c r="N53" s="432"/>
      <c r="O53" s="424"/>
      <c r="P53" s="431"/>
      <c r="Q53" s="424"/>
      <c r="R53" s="424"/>
      <c r="S53" s="424"/>
      <c r="T53" s="431"/>
      <c r="U53" s="424"/>
      <c r="V53" s="424"/>
      <c r="W53" s="424"/>
      <c r="X53" s="431"/>
      <c r="Y53" s="424"/>
      <c r="Z53" s="424"/>
      <c r="AA53" s="424"/>
      <c r="AB53" s="424"/>
      <c r="AC53" s="424"/>
      <c r="AD53" s="424"/>
      <c r="AE53" s="424"/>
      <c r="AF53" s="424"/>
      <c r="AG53" s="424"/>
      <c r="AH53" s="424"/>
      <c r="AI53" s="424"/>
      <c r="AJ53" s="424"/>
      <c r="AK53" s="424"/>
      <c r="AL53" s="424"/>
      <c r="AM53" s="424"/>
      <c r="AN53" s="424"/>
      <c r="AP53" s="424"/>
      <c r="AR53" s="424"/>
      <c r="AS53" s="424"/>
      <c r="AT53" s="424"/>
      <c r="AU53" s="424"/>
      <c r="AV53" s="424"/>
    </row>
    <row r="54" spans="12:48" x14ac:dyDescent="0.2">
      <c r="L54" s="431"/>
      <c r="M54" s="424"/>
      <c r="N54" s="432"/>
      <c r="O54" s="424"/>
      <c r="P54" s="431"/>
      <c r="Q54" s="424"/>
      <c r="R54" s="424"/>
      <c r="S54" s="424"/>
      <c r="T54" s="431"/>
      <c r="U54" s="424"/>
      <c r="V54" s="424"/>
      <c r="W54" s="424"/>
      <c r="X54" s="431"/>
      <c r="Y54" s="424"/>
      <c r="Z54" s="424"/>
      <c r="AA54" s="424"/>
      <c r="AB54" s="424"/>
      <c r="AC54" s="424"/>
      <c r="AD54" s="424"/>
      <c r="AE54" s="424"/>
      <c r="AF54" s="424"/>
      <c r="AG54" s="424"/>
      <c r="AH54" s="424"/>
      <c r="AI54" s="424"/>
      <c r="AJ54" s="424"/>
      <c r="AK54" s="424"/>
      <c r="AL54" s="424"/>
      <c r="AM54" s="424"/>
      <c r="AN54" s="424"/>
      <c r="AP54" s="424"/>
      <c r="AR54" s="424"/>
      <c r="AS54" s="424"/>
      <c r="AT54" s="424"/>
      <c r="AU54" s="424"/>
      <c r="AV54" s="424"/>
    </row>
    <row r="55" spans="12:48" x14ac:dyDescent="0.2">
      <c r="L55" s="431"/>
      <c r="M55" s="424"/>
      <c r="N55" s="432"/>
      <c r="O55" s="424"/>
      <c r="P55" s="431"/>
      <c r="Q55" s="424"/>
      <c r="R55" s="424"/>
      <c r="S55" s="424"/>
      <c r="T55" s="431"/>
      <c r="U55" s="424"/>
      <c r="V55" s="424"/>
      <c r="W55" s="424"/>
      <c r="X55" s="431"/>
      <c r="Y55" s="424"/>
      <c r="Z55" s="424"/>
      <c r="AA55" s="424"/>
      <c r="AB55" s="424"/>
      <c r="AC55" s="424"/>
      <c r="AD55" s="424"/>
      <c r="AE55" s="424"/>
      <c r="AF55" s="424"/>
      <c r="AG55" s="424"/>
      <c r="AH55" s="424"/>
      <c r="AI55" s="424"/>
      <c r="AJ55" s="424"/>
      <c r="AK55" s="424"/>
      <c r="AL55" s="424"/>
      <c r="AM55" s="424"/>
      <c r="AN55" s="424"/>
      <c r="AP55" s="424"/>
      <c r="AR55" s="424"/>
      <c r="AS55" s="424"/>
      <c r="AT55" s="424"/>
      <c r="AU55" s="424"/>
      <c r="AV55" s="424"/>
    </row>
    <row r="56" spans="12:48" x14ac:dyDescent="0.2">
      <c r="L56" s="431"/>
      <c r="M56" s="424"/>
      <c r="N56" s="432"/>
      <c r="O56" s="424"/>
      <c r="P56" s="431"/>
      <c r="Q56" s="424"/>
      <c r="R56" s="424"/>
      <c r="S56" s="424"/>
      <c r="T56" s="431"/>
      <c r="U56" s="424"/>
      <c r="V56" s="424"/>
      <c r="W56" s="424"/>
      <c r="X56" s="431"/>
      <c r="Y56" s="424"/>
      <c r="Z56" s="424"/>
      <c r="AA56" s="424"/>
      <c r="AB56" s="424"/>
      <c r="AC56" s="424"/>
      <c r="AD56" s="424"/>
      <c r="AE56" s="424"/>
      <c r="AF56" s="424"/>
      <c r="AG56" s="424"/>
      <c r="AH56" s="424"/>
      <c r="AI56" s="424"/>
      <c r="AJ56" s="424"/>
      <c r="AK56" s="424"/>
      <c r="AL56" s="424"/>
      <c r="AM56" s="424"/>
      <c r="AN56" s="424"/>
      <c r="AP56" s="424"/>
      <c r="AR56" s="424"/>
      <c r="AS56" s="424"/>
      <c r="AT56" s="424"/>
      <c r="AU56" s="424"/>
      <c r="AV56" s="424"/>
    </row>
    <row r="57" spans="12:48" x14ac:dyDescent="0.2">
      <c r="L57" s="431"/>
      <c r="M57" s="424"/>
      <c r="N57" s="432"/>
      <c r="O57" s="424"/>
      <c r="P57" s="431"/>
      <c r="Q57" s="424"/>
      <c r="R57" s="424"/>
      <c r="S57" s="424"/>
      <c r="T57" s="431"/>
      <c r="U57" s="424"/>
      <c r="V57" s="424"/>
      <c r="W57" s="424"/>
      <c r="X57" s="431"/>
      <c r="Y57" s="424"/>
      <c r="Z57" s="424"/>
      <c r="AA57" s="424"/>
      <c r="AB57" s="424"/>
      <c r="AC57" s="424"/>
      <c r="AD57" s="424"/>
      <c r="AE57" s="424"/>
      <c r="AF57" s="424"/>
      <c r="AG57" s="424"/>
      <c r="AH57" s="424"/>
      <c r="AI57" s="424"/>
      <c r="AJ57" s="424"/>
      <c r="AK57" s="424"/>
      <c r="AL57" s="424"/>
      <c r="AM57" s="424"/>
      <c r="AN57" s="424"/>
      <c r="AP57" s="424"/>
      <c r="AR57" s="424"/>
      <c r="AS57" s="424"/>
      <c r="AT57" s="424"/>
      <c r="AU57" s="424"/>
      <c r="AV57" s="424"/>
    </row>
    <row r="58" spans="12:48" x14ac:dyDescent="0.2">
      <c r="L58" s="431"/>
      <c r="M58" s="424"/>
      <c r="N58" s="432"/>
      <c r="O58" s="424"/>
      <c r="P58" s="431"/>
      <c r="Q58" s="424"/>
      <c r="R58" s="424"/>
      <c r="S58" s="424"/>
      <c r="T58" s="431"/>
      <c r="U58" s="424"/>
      <c r="V58" s="424"/>
      <c r="W58" s="424"/>
      <c r="X58" s="431"/>
      <c r="Y58" s="424"/>
      <c r="Z58" s="424"/>
      <c r="AA58" s="424"/>
      <c r="AB58" s="424"/>
      <c r="AC58" s="424"/>
      <c r="AD58" s="424"/>
      <c r="AE58" s="424"/>
      <c r="AF58" s="424"/>
      <c r="AG58" s="424"/>
      <c r="AH58" s="424"/>
      <c r="AI58" s="424"/>
      <c r="AJ58" s="424"/>
      <c r="AK58" s="424"/>
      <c r="AL58" s="424"/>
      <c r="AM58" s="424"/>
      <c r="AN58" s="424"/>
      <c r="AP58" s="424"/>
      <c r="AR58" s="424"/>
      <c r="AS58" s="424"/>
      <c r="AT58" s="424"/>
      <c r="AU58" s="424"/>
      <c r="AV58" s="424"/>
    </row>
    <row r="59" spans="12:48" x14ac:dyDescent="0.2">
      <c r="L59" s="431"/>
      <c r="M59" s="424"/>
      <c r="N59" s="432"/>
      <c r="O59" s="424"/>
      <c r="P59" s="431"/>
      <c r="Q59" s="424"/>
      <c r="R59" s="424"/>
      <c r="S59" s="424"/>
      <c r="T59" s="431"/>
      <c r="U59" s="424"/>
      <c r="V59" s="424"/>
      <c r="W59" s="424"/>
      <c r="X59" s="431"/>
      <c r="Y59" s="424"/>
      <c r="Z59" s="424"/>
      <c r="AA59" s="424"/>
      <c r="AB59" s="424"/>
      <c r="AC59" s="424"/>
      <c r="AD59" s="424"/>
      <c r="AE59" s="424"/>
      <c r="AF59" s="424"/>
      <c r="AG59" s="424"/>
      <c r="AH59" s="424"/>
      <c r="AI59" s="424"/>
      <c r="AJ59" s="424"/>
      <c r="AK59" s="424"/>
      <c r="AL59" s="424"/>
      <c r="AM59" s="424"/>
      <c r="AN59" s="424"/>
      <c r="AP59" s="424"/>
      <c r="AR59" s="424"/>
      <c r="AS59" s="424"/>
      <c r="AT59" s="424"/>
      <c r="AU59" s="424"/>
      <c r="AV59" s="424"/>
    </row>
    <row r="60" spans="12:48" x14ac:dyDescent="0.2">
      <c r="L60" s="431"/>
      <c r="M60" s="424"/>
      <c r="N60" s="432"/>
      <c r="O60" s="424"/>
      <c r="P60" s="431"/>
      <c r="Q60" s="424"/>
      <c r="R60" s="424"/>
      <c r="S60" s="424"/>
      <c r="T60" s="431"/>
      <c r="U60" s="424"/>
      <c r="V60" s="424"/>
      <c r="W60" s="424"/>
      <c r="X60" s="431"/>
      <c r="Y60" s="424"/>
      <c r="Z60" s="424"/>
      <c r="AA60" s="424"/>
      <c r="AB60" s="424"/>
      <c r="AC60" s="424"/>
      <c r="AD60" s="424"/>
      <c r="AE60" s="424"/>
      <c r="AF60" s="424"/>
      <c r="AG60" s="424"/>
      <c r="AH60" s="424"/>
      <c r="AI60" s="424"/>
      <c r="AJ60" s="424"/>
      <c r="AK60" s="424"/>
      <c r="AL60" s="424"/>
      <c r="AM60" s="424"/>
      <c r="AN60" s="424"/>
      <c r="AP60" s="424"/>
      <c r="AR60" s="424"/>
      <c r="AS60" s="424"/>
      <c r="AT60" s="424"/>
      <c r="AU60" s="424"/>
      <c r="AV60" s="424"/>
    </row>
    <row r="61" spans="12:48" x14ac:dyDescent="0.2">
      <c r="L61" s="431"/>
      <c r="M61" s="424"/>
      <c r="N61" s="432"/>
      <c r="O61" s="424"/>
      <c r="P61" s="431"/>
      <c r="Q61" s="424"/>
      <c r="R61" s="424"/>
      <c r="S61" s="424"/>
      <c r="T61" s="431"/>
      <c r="U61" s="424"/>
      <c r="V61" s="424"/>
      <c r="W61" s="424"/>
      <c r="X61" s="431"/>
      <c r="Y61" s="424"/>
      <c r="Z61" s="424"/>
      <c r="AA61" s="424"/>
      <c r="AB61" s="424"/>
      <c r="AC61" s="424"/>
      <c r="AD61" s="424"/>
      <c r="AE61" s="424"/>
      <c r="AF61" s="424"/>
      <c r="AG61" s="424"/>
      <c r="AH61" s="424"/>
      <c r="AI61" s="424"/>
      <c r="AJ61" s="424"/>
      <c r="AK61" s="424"/>
      <c r="AL61" s="424"/>
      <c r="AM61" s="424"/>
      <c r="AN61" s="424"/>
      <c r="AP61" s="424"/>
      <c r="AR61" s="424"/>
      <c r="AS61" s="424"/>
      <c r="AT61" s="424"/>
      <c r="AU61" s="424"/>
      <c r="AV61" s="424"/>
    </row>
    <row r="62" spans="12:48" x14ac:dyDescent="0.2">
      <c r="L62" s="431"/>
      <c r="M62" s="424"/>
      <c r="N62" s="432"/>
      <c r="O62" s="424"/>
      <c r="P62" s="431"/>
      <c r="Q62" s="424"/>
      <c r="R62" s="424"/>
      <c r="S62" s="424"/>
      <c r="T62" s="431"/>
      <c r="U62" s="424"/>
      <c r="V62" s="424"/>
      <c r="W62" s="424"/>
      <c r="X62" s="431"/>
      <c r="Y62" s="424"/>
      <c r="Z62" s="424"/>
      <c r="AA62" s="424"/>
      <c r="AB62" s="424"/>
      <c r="AC62" s="424"/>
      <c r="AD62" s="424"/>
      <c r="AE62" s="424"/>
      <c r="AF62" s="424"/>
      <c r="AG62" s="424"/>
      <c r="AH62" s="424"/>
      <c r="AI62" s="424"/>
      <c r="AJ62" s="424"/>
      <c r="AK62" s="424"/>
      <c r="AL62" s="424"/>
      <c r="AM62" s="424"/>
      <c r="AN62" s="424"/>
      <c r="AP62" s="424"/>
      <c r="AR62" s="424"/>
      <c r="AS62" s="424"/>
      <c r="AT62" s="424"/>
      <c r="AU62" s="424"/>
      <c r="AV62" s="424"/>
    </row>
    <row r="63" spans="12:48" x14ac:dyDescent="0.2">
      <c r="L63" s="431"/>
      <c r="M63" s="424"/>
      <c r="N63" s="432"/>
      <c r="O63" s="424"/>
      <c r="P63" s="431"/>
      <c r="Q63" s="424"/>
      <c r="R63" s="424"/>
      <c r="S63" s="424"/>
      <c r="T63" s="431"/>
      <c r="U63" s="424"/>
      <c r="V63" s="424"/>
      <c r="W63" s="424"/>
      <c r="X63" s="431"/>
      <c r="Y63" s="424"/>
      <c r="Z63" s="424"/>
      <c r="AA63" s="424"/>
      <c r="AB63" s="424"/>
      <c r="AC63" s="424"/>
      <c r="AD63" s="424"/>
      <c r="AE63" s="424"/>
      <c r="AF63" s="424"/>
      <c r="AG63" s="424"/>
      <c r="AH63" s="424"/>
      <c r="AI63" s="424"/>
      <c r="AJ63" s="424"/>
      <c r="AK63" s="424"/>
      <c r="AL63" s="424"/>
      <c r="AM63" s="424"/>
      <c r="AN63" s="424"/>
      <c r="AP63" s="424"/>
      <c r="AR63" s="424"/>
      <c r="AS63" s="424"/>
      <c r="AT63" s="424"/>
      <c r="AU63" s="424"/>
      <c r="AV63" s="424"/>
    </row>
    <row r="64" spans="12:48" x14ac:dyDescent="0.2">
      <c r="L64" s="431"/>
      <c r="M64" s="424"/>
      <c r="N64" s="432"/>
      <c r="O64" s="424"/>
      <c r="P64" s="431"/>
      <c r="Q64" s="424"/>
      <c r="R64" s="424"/>
      <c r="S64" s="424"/>
      <c r="T64" s="431"/>
      <c r="U64" s="424"/>
      <c r="V64" s="424"/>
      <c r="W64" s="424"/>
      <c r="X64" s="431"/>
      <c r="Y64" s="424"/>
      <c r="Z64" s="424"/>
      <c r="AA64" s="424"/>
      <c r="AB64" s="424"/>
      <c r="AC64" s="424"/>
      <c r="AD64" s="424"/>
      <c r="AE64" s="424"/>
      <c r="AF64" s="424"/>
      <c r="AG64" s="424"/>
      <c r="AH64" s="424"/>
      <c r="AI64" s="424"/>
      <c r="AJ64" s="424"/>
      <c r="AK64" s="424"/>
      <c r="AL64" s="424"/>
      <c r="AM64" s="424"/>
      <c r="AN64" s="424"/>
      <c r="AP64" s="424"/>
      <c r="AR64" s="424"/>
      <c r="AS64" s="424"/>
      <c r="AT64" s="424"/>
      <c r="AU64" s="424"/>
      <c r="AV64" s="424"/>
    </row>
    <row r="65" spans="12:48" x14ac:dyDescent="0.2">
      <c r="L65" s="431"/>
      <c r="M65" s="424"/>
      <c r="N65" s="432"/>
      <c r="O65" s="424"/>
      <c r="P65" s="431"/>
      <c r="Q65" s="424"/>
      <c r="R65" s="424"/>
      <c r="S65" s="424"/>
      <c r="T65" s="431"/>
      <c r="U65" s="424"/>
      <c r="V65" s="424"/>
      <c r="W65" s="424"/>
      <c r="X65" s="431"/>
      <c r="Y65" s="424"/>
      <c r="Z65" s="424"/>
      <c r="AA65" s="424"/>
      <c r="AB65" s="424"/>
      <c r="AC65" s="424"/>
      <c r="AD65" s="424"/>
      <c r="AE65" s="424"/>
      <c r="AF65" s="424"/>
      <c r="AG65" s="424"/>
      <c r="AH65" s="424"/>
      <c r="AI65" s="424"/>
      <c r="AJ65" s="424"/>
      <c r="AK65" s="424"/>
      <c r="AL65" s="424"/>
      <c r="AM65" s="424"/>
      <c r="AN65" s="424"/>
      <c r="AP65" s="424"/>
      <c r="AR65" s="424"/>
      <c r="AS65" s="424"/>
      <c r="AT65" s="424"/>
      <c r="AU65" s="424"/>
      <c r="AV65" s="424"/>
    </row>
    <row r="66" spans="12:48" x14ac:dyDescent="0.2">
      <c r="L66" s="431"/>
      <c r="M66" s="424"/>
      <c r="N66" s="432"/>
      <c r="O66" s="424"/>
      <c r="P66" s="431"/>
      <c r="Q66" s="424"/>
      <c r="R66" s="424"/>
      <c r="S66" s="424"/>
      <c r="T66" s="431"/>
      <c r="U66" s="424"/>
      <c r="V66" s="424"/>
      <c r="W66" s="424"/>
      <c r="X66" s="431"/>
      <c r="Y66" s="424"/>
      <c r="Z66" s="424"/>
      <c r="AA66" s="424"/>
      <c r="AB66" s="424"/>
      <c r="AC66" s="424"/>
      <c r="AD66" s="424"/>
      <c r="AE66" s="424"/>
      <c r="AF66" s="424"/>
      <c r="AG66" s="424"/>
      <c r="AH66" s="424"/>
      <c r="AI66" s="424"/>
      <c r="AJ66" s="424"/>
      <c r="AK66" s="424"/>
      <c r="AL66" s="424"/>
      <c r="AM66" s="424"/>
      <c r="AN66" s="424"/>
      <c r="AP66" s="424"/>
      <c r="AR66" s="424"/>
      <c r="AS66" s="424"/>
      <c r="AT66" s="424"/>
      <c r="AU66" s="424"/>
      <c r="AV66" s="424"/>
    </row>
    <row r="67" spans="12:48" x14ac:dyDescent="0.2">
      <c r="L67" s="431"/>
      <c r="M67" s="424"/>
      <c r="N67" s="432"/>
      <c r="O67" s="424"/>
      <c r="P67" s="431"/>
      <c r="Q67" s="424"/>
      <c r="R67" s="424"/>
      <c r="S67" s="424"/>
      <c r="T67" s="431"/>
      <c r="U67" s="424"/>
      <c r="V67" s="424"/>
      <c r="W67" s="424"/>
      <c r="X67" s="431"/>
      <c r="Y67" s="424"/>
      <c r="Z67" s="424"/>
      <c r="AA67" s="424"/>
      <c r="AB67" s="424"/>
      <c r="AC67" s="424"/>
      <c r="AD67" s="424"/>
      <c r="AE67" s="424"/>
      <c r="AF67" s="424"/>
      <c r="AG67" s="424"/>
      <c r="AH67" s="424"/>
      <c r="AI67" s="424"/>
      <c r="AJ67" s="424"/>
      <c r="AK67" s="424"/>
      <c r="AL67" s="424"/>
      <c r="AM67" s="424"/>
      <c r="AN67" s="424"/>
      <c r="AP67" s="424"/>
      <c r="AR67" s="424"/>
      <c r="AS67" s="424"/>
      <c r="AT67" s="424"/>
      <c r="AU67" s="424"/>
      <c r="AV67" s="424"/>
    </row>
    <row r="68" spans="12:48" x14ac:dyDescent="0.2">
      <c r="L68" s="431"/>
      <c r="M68" s="424"/>
      <c r="N68" s="432"/>
      <c r="O68" s="424"/>
      <c r="P68" s="431"/>
      <c r="Q68" s="424"/>
      <c r="R68" s="424"/>
      <c r="S68" s="424"/>
      <c r="T68" s="431"/>
      <c r="U68" s="424"/>
      <c r="V68" s="424"/>
      <c r="W68" s="424"/>
      <c r="X68" s="431"/>
      <c r="Y68" s="424"/>
      <c r="Z68" s="424"/>
      <c r="AA68" s="424"/>
      <c r="AB68" s="424"/>
      <c r="AC68" s="424"/>
      <c r="AD68" s="424"/>
      <c r="AE68" s="424"/>
      <c r="AF68" s="424"/>
      <c r="AG68" s="424"/>
      <c r="AH68" s="424"/>
      <c r="AI68" s="424"/>
      <c r="AJ68" s="424"/>
      <c r="AK68" s="424"/>
      <c r="AL68" s="424"/>
      <c r="AM68" s="424"/>
      <c r="AN68" s="424"/>
      <c r="AP68" s="424"/>
      <c r="AR68" s="424"/>
      <c r="AS68" s="424"/>
      <c r="AT68" s="424"/>
      <c r="AU68" s="424"/>
      <c r="AV68" s="424"/>
    </row>
    <row r="69" spans="12:48" x14ac:dyDescent="0.2">
      <c r="L69" s="431"/>
      <c r="M69" s="424"/>
      <c r="N69" s="432"/>
      <c r="O69" s="424"/>
      <c r="P69" s="431"/>
      <c r="Q69" s="424"/>
      <c r="R69" s="424"/>
      <c r="S69" s="424"/>
      <c r="T69" s="431"/>
      <c r="U69" s="424"/>
      <c r="V69" s="424"/>
      <c r="W69" s="424"/>
      <c r="X69" s="431"/>
      <c r="Y69" s="424"/>
      <c r="Z69" s="424"/>
      <c r="AA69" s="424"/>
      <c r="AB69" s="424"/>
      <c r="AC69" s="424"/>
      <c r="AD69" s="424"/>
      <c r="AE69" s="424"/>
      <c r="AF69" s="424"/>
      <c r="AG69" s="424"/>
      <c r="AH69" s="424"/>
      <c r="AI69" s="424"/>
      <c r="AJ69" s="424"/>
      <c r="AK69" s="424"/>
      <c r="AL69" s="424"/>
      <c r="AM69" s="424"/>
      <c r="AN69" s="424"/>
      <c r="AP69" s="424"/>
      <c r="AR69" s="424"/>
      <c r="AS69" s="424"/>
      <c r="AT69" s="424"/>
      <c r="AU69" s="424"/>
      <c r="AV69" s="424"/>
    </row>
    <row r="70" spans="12:48" x14ac:dyDescent="0.2">
      <c r="L70" s="431"/>
      <c r="M70" s="424"/>
      <c r="N70" s="432"/>
      <c r="O70" s="424"/>
      <c r="P70" s="431"/>
      <c r="Q70" s="424"/>
      <c r="R70" s="424"/>
      <c r="S70" s="424"/>
      <c r="T70" s="431"/>
      <c r="U70" s="424"/>
      <c r="V70" s="424"/>
      <c r="W70" s="424"/>
      <c r="X70" s="431"/>
      <c r="Y70" s="424"/>
      <c r="Z70" s="424"/>
      <c r="AA70" s="424"/>
      <c r="AB70" s="424"/>
      <c r="AC70" s="424"/>
      <c r="AD70" s="424"/>
      <c r="AE70" s="424"/>
      <c r="AF70" s="424"/>
      <c r="AG70" s="424"/>
      <c r="AH70" s="424"/>
      <c r="AI70" s="424"/>
      <c r="AJ70" s="424"/>
      <c r="AK70" s="424"/>
      <c r="AL70" s="424"/>
      <c r="AM70" s="424"/>
      <c r="AN70" s="424"/>
      <c r="AP70" s="424"/>
      <c r="AR70" s="424"/>
      <c r="AS70" s="424"/>
      <c r="AT70" s="424"/>
      <c r="AU70" s="424"/>
      <c r="AV70" s="424"/>
    </row>
    <row r="71" spans="12:48" x14ac:dyDescent="0.2">
      <c r="L71" s="431"/>
      <c r="M71" s="424"/>
      <c r="N71" s="432"/>
      <c r="O71" s="424"/>
      <c r="P71" s="431"/>
      <c r="Q71" s="424"/>
      <c r="R71" s="424"/>
      <c r="S71" s="424"/>
      <c r="T71" s="431"/>
      <c r="U71" s="424"/>
      <c r="V71" s="424"/>
      <c r="W71" s="424"/>
      <c r="X71" s="431"/>
      <c r="Y71" s="424"/>
      <c r="Z71" s="424"/>
      <c r="AA71" s="424"/>
      <c r="AB71" s="424"/>
      <c r="AC71" s="424"/>
      <c r="AD71" s="424"/>
      <c r="AE71" s="424"/>
      <c r="AF71" s="424"/>
      <c r="AG71" s="424"/>
      <c r="AH71" s="424"/>
      <c r="AI71" s="424"/>
      <c r="AJ71" s="424"/>
      <c r="AK71" s="424"/>
      <c r="AL71" s="424"/>
      <c r="AM71" s="424"/>
      <c r="AN71" s="424"/>
      <c r="AP71" s="424"/>
      <c r="AR71" s="424"/>
      <c r="AS71" s="424"/>
      <c r="AT71" s="424"/>
      <c r="AU71" s="424"/>
      <c r="AV71" s="424"/>
    </row>
    <row r="72" spans="12:48" x14ac:dyDescent="0.2">
      <c r="L72" s="431"/>
      <c r="M72" s="424"/>
      <c r="N72" s="432"/>
      <c r="O72" s="424"/>
      <c r="P72" s="431"/>
      <c r="Q72" s="424"/>
      <c r="R72" s="424"/>
      <c r="S72" s="424"/>
      <c r="T72" s="431"/>
      <c r="U72" s="424"/>
      <c r="V72" s="424"/>
      <c r="W72" s="424"/>
      <c r="X72" s="431"/>
      <c r="Y72" s="424"/>
      <c r="Z72" s="424"/>
      <c r="AA72" s="424"/>
      <c r="AB72" s="424"/>
      <c r="AC72" s="424"/>
      <c r="AD72" s="424"/>
      <c r="AE72" s="424"/>
      <c r="AF72" s="424"/>
      <c r="AG72" s="424"/>
      <c r="AH72" s="424"/>
      <c r="AI72" s="424"/>
      <c r="AJ72" s="424"/>
      <c r="AK72" s="424"/>
      <c r="AL72" s="424"/>
      <c r="AM72" s="424"/>
      <c r="AN72" s="424"/>
      <c r="AP72" s="424"/>
      <c r="AR72" s="424"/>
      <c r="AS72" s="424"/>
      <c r="AT72" s="424"/>
      <c r="AU72" s="424"/>
      <c r="AV72" s="424"/>
    </row>
    <row r="73" spans="12:48" x14ac:dyDescent="0.2">
      <c r="L73" s="431"/>
      <c r="M73" s="424"/>
      <c r="N73" s="432"/>
      <c r="O73" s="424"/>
      <c r="P73" s="431"/>
      <c r="Q73" s="424"/>
      <c r="R73" s="424"/>
      <c r="S73" s="424"/>
      <c r="T73" s="431"/>
      <c r="U73" s="424"/>
      <c r="V73" s="424"/>
      <c r="W73" s="424"/>
      <c r="X73" s="431"/>
      <c r="Y73" s="424"/>
      <c r="Z73" s="424"/>
      <c r="AA73" s="424"/>
      <c r="AB73" s="424"/>
      <c r="AC73" s="424"/>
      <c r="AD73" s="424"/>
      <c r="AE73" s="424"/>
      <c r="AF73" s="424"/>
      <c r="AG73" s="424"/>
      <c r="AH73" s="424"/>
      <c r="AI73" s="424"/>
      <c r="AJ73" s="424"/>
      <c r="AK73" s="424"/>
      <c r="AL73" s="424"/>
      <c r="AM73" s="424"/>
      <c r="AN73" s="424"/>
      <c r="AP73" s="424"/>
      <c r="AR73" s="424"/>
      <c r="AS73" s="424"/>
      <c r="AT73" s="424"/>
      <c r="AU73" s="424"/>
      <c r="AV73" s="424"/>
    </row>
    <row r="74" spans="12:48" x14ac:dyDescent="0.2">
      <c r="L74" s="431"/>
      <c r="M74" s="424"/>
      <c r="N74" s="432"/>
      <c r="O74" s="424"/>
      <c r="P74" s="431"/>
      <c r="Q74" s="424"/>
      <c r="R74" s="424"/>
      <c r="S74" s="424"/>
      <c r="T74" s="431"/>
      <c r="U74" s="424"/>
      <c r="V74" s="424"/>
      <c r="W74" s="424"/>
      <c r="X74" s="431"/>
      <c r="Y74" s="424"/>
      <c r="Z74" s="424"/>
      <c r="AA74" s="424"/>
      <c r="AB74" s="424"/>
      <c r="AC74" s="424"/>
      <c r="AD74" s="424"/>
      <c r="AE74" s="424"/>
      <c r="AF74" s="424"/>
      <c r="AG74" s="424"/>
      <c r="AH74" s="424"/>
      <c r="AI74" s="424"/>
      <c r="AJ74" s="424"/>
      <c r="AK74" s="424"/>
      <c r="AL74" s="424"/>
      <c r="AM74" s="424"/>
      <c r="AN74" s="424"/>
      <c r="AP74" s="424"/>
      <c r="AR74" s="424"/>
      <c r="AS74" s="424"/>
      <c r="AT74" s="424"/>
      <c r="AU74" s="424"/>
      <c r="AV74" s="424"/>
    </row>
  </sheetData>
  <phoneticPr fontId="0" type="noConversion"/>
  <pageMargins left="0.511811023622047" right="0.511811023622047" top="0.70866141732283505" bottom="0.98425196850393704" header="0.15748031496063" footer="0"/>
  <pageSetup paperSize="9" scale="80" firstPageNumber="2" orientation="portrait" useFirstPageNumber="1" r:id="rId1"/>
  <headerFooter alignWithMargins="0">
    <oddFooter xml:space="preserve">&amp;CLihat catatan atas laporan keuangan yang merupakan bagian tak terpisahkan dari laporan keuangan ini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3399"/>
  </sheetPr>
  <dimension ref="A1:R45"/>
  <sheetViews>
    <sheetView view="pageBreakPreview" topLeftCell="A10" zoomScale="90" zoomScaleSheetLayoutView="90" workbookViewId="0">
      <selection activeCell="I17" sqref="I17"/>
    </sheetView>
  </sheetViews>
  <sheetFormatPr defaultColWidth="8.85546875" defaultRowHeight="15" x14ac:dyDescent="0.2"/>
  <cols>
    <col min="1" max="2" width="8.85546875" style="430"/>
    <col min="3" max="3" width="24.42578125" style="430" customWidth="1"/>
    <col min="4" max="4" width="0.85546875" style="430" customWidth="1"/>
    <col min="5" max="5" width="9.7109375" style="430" hidden="1" customWidth="1"/>
    <col min="6" max="6" width="0.85546875" style="430" hidden="1" customWidth="1"/>
    <col min="7" max="7" width="23.85546875" style="430" customWidth="1"/>
    <col min="8" max="8" width="0.85546875" style="430" customWidth="1"/>
    <col min="9" max="9" width="23.85546875" style="430" customWidth="1"/>
    <col min="10" max="10" width="0.85546875" style="430" customWidth="1"/>
    <col min="11" max="11" width="23.85546875" style="430" customWidth="1"/>
    <col min="12" max="12" width="0.85546875" style="430" customWidth="1"/>
    <col min="13" max="13" width="24.7109375" style="430" customWidth="1"/>
    <col min="14" max="14" width="13.28515625" style="430" bestFit="1" customWidth="1"/>
    <col min="15" max="16" width="8.85546875" style="430"/>
    <col min="17" max="17" width="14.28515625" style="430" bestFit="1" customWidth="1"/>
    <col min="18" max="18" width="15.42578125" style="430" bestFit="1" customWidth="1"/>
    <col min="19" max="16384" width="8.85546875" style="430"/>
  </cols>
  <sheetData>
    <row r="1" spans="1:14" ht="15.75" customHeight="1" x14ac:dyDescent="0.2">
      <c r="A1" s="100" t="str">
        <f>Neraca!A1</f>
        <v>PERUSAHAAN DAERAH PARKIR MAKASSAR RAYA</v>
      </c>
      <c r="B1" s="478"/>
      <c r="C1" s="478"/>
      <c r="D1" s="478"/>
      <c r="E1" s="478"/>
      <c r="F1" s="478"/>
      <c r="G1" s="478"/>
      <c r="H1" s="478"/>
      <c r="I1" s="478"/>
      <c r="J1" s="478"/>
      <c r="K1" s="478"/>
      <c r="L1" s="478"/>
    </row>
    <row r="2" spans="1:14" ht="15.75" customHeight="1" x14ac:dyDescent="0.2">
      <c r="A2" s="100" t="s">
        <v>141</v>
      </c>
      <c r="B2" s="478"/>
      <c r="C2" s="478"/>
      <c r="D2" s="478"/>
      <c r="E2" s="478"/>
      <c r="F2" s="478"/>
      <c r="G2" s="478"/>
      <c r="H2" s="478"/>
      <c r="I2" s="478"/>
      <c r="J2" s="478"/>
      <c r="K2" s="478"/>
      <c r="L2" s="478"/>
    </row>
    <row r="3" spans="1:14" ht="15.75" customHeight="1" x14ac:dyDescent="0.2">
      <c r="A3" s="430" t="str">
        <f>'Laba Rugi'!A3</f>
        <v>Untuk Tahun yang Berakhir Pada 31 Desember 2021 dan 2020</v>
      </c>
      <c r="B3" s="479"/>
      <c r="C3" s="479"/>
      <c r="D3" s="479"/>
      <c r="E3" s="479"/>
      <c r="F3" s="479"/>
      <c r="G3" s="479"/>
      <c r="H3" s="479"/>
      <c r="I3" s="479"/>
      <c r="J3" s="479"/>
      <c r="K3" s="479"/>
      <c r="L3" s="479"/>
    </row>
    <row r="4" spans="1:14" ht="15.75" customHeight="1" x14ac:dyDescent="0.2">
      <c r="A4" s="434" t="s">
        <v>160</v>
      </c>
      <c r="B4" s="480"/>
      <c r="C4" s="480"/>
      <c r="D4" s="480"/>
      <c r="E4" s="480"/>
      <c r="F4" s="480"/>
      <c r="G4" s="480"/>
      <c r="H4" s="481"/>
      <c r="I4" s="482"/>
      <c r="J4" s="482"/>
      <c r="K4" s="482"/>
      <c r="L4" s="483"/>
    </row>
    <row r="5" spans="1:14" ht="15.75" x14ac:dyDescent="0.2">
      <c r="A5" s="478"/>
      <c r="B5" s="478"/>
      <c r="C5" s="478"/>
      <c r="D5" s="478"/>
      <c r="E5" s="478"/>
      <c r="F5" s="478"/>
      <c r="G5" s="478"/>
      <c r="H5" s="479"/>
      <c r="I5" s="483"/>
      <c r="J5" s="483"/>
      <c r="K5" s="483"/>
      <c r="L5" s="483"/>
    </row>
    <row r="6" spans="1:14" ht="12.75" customHeight="1" x14ac:dyDescent="0.2">
      <c r="A6" s="484"/>
      <c r="B6" s="484"/>
      <c r="C6" s="484"/>
      <c r="D6" s="1131"/>
      <c r="E6" s="485"/>
      <c r="F6" s="485"/>
      <c r="G6" s="1129" t="s">
        <v>142</v>
      </c>
      <c r="H6" s="485"/>
      <c r="I6" s="1129" t="s">
        <v>161</v>
      </c>
      <c r="J6" s="486"/>
      <c r="K6" s="1129" t="s">
        <v>143</v>
      </c>
      <c r="L6" s="1053"/>
    </row>
    <row r="7" spans="1:14" ht="15.75" x14ac:dyDescent="0.2">
      <c r="A7" s="484"/>
      <c r="B7" s="484"/>
      <c r="C7" s="484"/>
      <c r="D7" s="1131"/>
      <c r="F7" s="485"/>
      <c r="G7" s="1129"/>
      <c r="H7" s="485"/>
      <c r="I7" s="1129"/>
      <c r="J7" s="486"/>
      <c r="K7" s="1129"/>
      <c r="L7" s="1053"/>
    </row>
    <row r="8" spans="1:14" ht="15.75" x14ac:dyDescent="0.2">
      <c r="A8" s="484"/>
      <c r="B8" s="484"/>
      <c r="C8" s="484"/>
      <c r="D8" s="1054"/>
      <c r="E8" s="442" t="s">
        <v>24</v>
      </c>
      <c r="F8" s="485"/>
      <c r="G8" s="1130"/>
      <c r="H8" s="485"/>
      <c r="I8" s="1130"/>
      <c r="J8" s="486"/>
      <c r="K8" s="1130"/>
      <c r="L8" s="1053"/>
    </row>
    <row r="9" spans="1:14" ht="15.75" x14ac:dyDescent="0.2">
      <c r="A9" s="484"/>
      <c r="B9" s="484"/>
      <c r="C9" s="484"/>
      <c r="D9" s="1054"/>
      <c r="E9" s="485"/>
      <c r="F9" s="485"/>
      <c r="G9" s="1053"/>
      <c r="H9" s="485"/>
      <c r="I9" s="1053"/>
      <c r="J9" s="486"/>
      <c r="K9" s="1053"/>
      <c r="L9" s="1053"/>
    </row>
    <row r="10" spans="1:14" ht="15.75" x14ac:dyDescent="0.2">
      <c r="A10" s="484"/>
      <c r="B10" s="484"/>
      <c r="C10" s="484"/>
      <c r="D10" s="1054"/>
      <c r="E10" s="485"/>
      <c r="F10" s="485"/>
      <c r="G10" s="1053"/>
      <c r="H10" s="485"/>
      <c r="I10" s="1053"/>
      <c r="J10" s="486"/>
      <c r="K10" s="1053"/>
      <c r="L10" s="1053"/>
    </row>
    <row r="11" spans="1:14" ht="15.75" x14ac:dyDescent="0.2">
      <c r="A11" s="485" t="s">
        <v>530</v>
      </c>
      <c r="B11" s="484"/>
      <c r="C11" s="484"/>
      <c r="D11" s="484"/>
      <c r="E11" s="487" t="s">
        <v>176</v>
      </c>
      <c r="F11" s="485"/>
      <c r="G11" s="471">
        <v>2079027500</v>
      </c>
      <c r="H11" s="471"/>
      <c r="I11" s="474">
        <f>'Catatan 02'!L478</f>
        <v>0</v>
      </c>
      <c r="J11" s="471"/>
      <c r="K11" s="471">
        <f>G11+I11</f>
        <v>2079027500</v>
      </c>
      <c r="L11" s="471"/>
      <c r="N11" s="488"/>
    </row>
    <row r="12" spans="1:14" ht="15.75" x14ac:dyDescent="0.2">
      <c r="A12" s="484"/>
      <c r="B12" s="484"/>
      <c r="C12" s="484"/>
      <c r="D12" s="475"/>
      <c r="E12" s="485"/>
      <c r="F12" s="485"/>
      <c r="G12" s="476"/>
      <c r="H12" s="489"/>
      <c r="I12" s="474"/>
      <c r="J12" s="489"/>
      <c r="K12" s="471"/>
      <c r="L12" s="474"/>
    </row>
    <row r="13" spans="1:14" ht="15.75" x14ac:dyDescent="0.2">
      <c r="A13" s="484" t="s">
        <v>785</v>
      </c>
      <c r="B13" s="484"/>
      <c r="C13" s="484"/>
      <c r="D13" s="475"/>
      <c r="E13" s="485"/>
      <c r="F13" s="485"/>
      <c r="G13" s="477">
        <v>1258945600</v>
      </c>
      <c r="H13" s="489"/>
      <c r="I13" s="474">
        <v>0</v>
      </c>
      <c r="J13" s="489"/>
      <c r="K13" s="471">
        <f t="shared" ref="K13:K28" si="0">G13+I13</f>
        <v>1258945600</v>
      </c>
      <c r="L13" s="474"/>
    </row>
    <row r="14" spans="1:14" ht="15.75" x14ac:dyDescent="0.2">
      <c r="A14" s="484"/>
      <c r="B14" s="484"/>
      <c r="C14" s="484"/>
      <c r="D14" s="475"/>
      <c r="E14" s="485"/>
      <c r="F14" s="485"/>
      <c r="G14" s="476"/>
      <c r="H14" s="489"/>
      <c r="I14" s="474"/>
      <c r="J14" s="489"/>
      <c r="K14" s="471"/>
      <c r="L14" s="474"/>
    </row>
    <row r="15" spans="1:14" ht="15.75" x14ac:dyDescent="0.2">
      <c r="A15" s="485" t="s">
        <v>786</v>
      </c>
      <c r="B15" s="484"/>
      <c r="C15" s="484"/>
      <c r="D15" s="475"/>
      <c r="E15" s="485"/>
      <c r="F15" s="485"/>
      <c r="G15" s="476"/>
      <c r="H15" s="489"/>
      <c r="I15" s="474"/>
      <c r="J15" s="489"/>
      <c r="K15" s="471"/>
      <c r="L15" s="474"/>
    </row>
    <row r="16" spans="1:14" ht="15.75" x14ac:dyDescent="0.2">
      <c r="A16" s="626" t="s">
        <v>787</v>
      </c>
      <c r="B16" s="484"/>
      <c r="C16" s="484"/>
      <c r="D16" s="475"/>
      <c r="E16" s="485"/>
      <c r="F16" s="485"/>
      <c r="G16" s="476">
        <v>0</v>
      </c>
      <c r="H16" s="489"/>
      <c r="I16" s="474">
        <v>184187754</v>
      </c>
      <c r="J16" s="489"/>
      <c r="K16" s="471">
        <f t="shared" si="0"/>
        <v>184187754</v>
      </c>
      <c r="L16" s="474"/>
    </row>
    <row r="17" spans="1:13" ht="15.75" x14ac:dyDescent="0.2">
      <c r="A17" s="626" t="s">
        <v>788</v>
      </c>
      <c r="B17" s="484"/>
      <c r="C17" s="484"/>
      <c r="D17" s="475"/>
      <c r="E17" s="485"/>
      <c r="F17" s="485"/>
      <c r="G17" s="476">
        <v>0</v>
      </c>
      <c r="H17" s="489"/>
      <c r="I17" s="627">
        <v>385755016</v>
      </c>
      <c r="J17" s="489"/>
      <c r="K17" s="471">
        <f t="shared" si="0"/>
        <v>385755016</v>
      </c>
      <c r="L17" s="474"/>
    </row>
    <row r="18" spans="1:13" ht="15.75" x14ac:dyDescent="0.2">
      <c r="A18" s="626" t="s">
        <v>789</v>
      </c>
      <c r="B18" s="484"/>
      <c r="C18" s="484"/>
      <c r="D18" s="475"/>
      <c r="E18" s="485"/>
      <c r="F18" s="485"/>
      <c r="G18" s="476">
        <v>0</v>
      </c>
      <c r="H18" s="489"/>
      <c r="I18" s="627">
        <v>384501480</v>
      </c>
      <c r="J18" s="489"/>
      <c r="K18" s="471">
        <f t="shared" si="0"/>
        <v>384501480</v>
      </c>
      <c r="L18" s="474"/>
    </row>
    <row r="19" spans="1:13" ht="15.75" x14ac:dyDescent="0.2">
      <c r="A19" s="626" t="s">
        <v>790</v>
      </c>
      <c r="B19" s="484"/>
      <c r="C19" s="484"/>
      <c r="D19" s="475"/>
      <c r="E19" s="485"/>
      <c r="F19" s="485"/>
      <c r="G19" s="476">
        <v>0</v>
      </c>
      <c r="H19" s="489"/>
      <c r="I19" s="627">
        <v>1329805671</v>
      </c>
      <c r="J19" s="489"/>
      <c r="K19" s="471">
        <f t="shared" si="0"/>
        <v>1329805671</v>
      </c>
      <c r="L19" s="474"/>
    </row>
    <row r="20" spans="1:13" ht="15.75" x14ac:dyDescent="0.2">
      <c r="A20" s="484"/>
      <c r="B20" s="484"/>
      <c r="C20" s="484"/>
      <c r="D20" s="475"/>
      <c r="E20" s="485"/>
      <c r="F20" s="485"/>
      <c r="G20" s="476"/>
      <c r="H20" s="489"/>
      <c r="I20" s="474"/>
      <c r="J20" s="489"/>
      <c r="K20" s="471"/>
      <c r="L20" s="474"/>
    </row>
    <row r="21" spans="1:13" ht="15.75" x14ac:dyDescent="0.2">
      <c r="A21" s="485" t="s">
        <v>791</v>
      </c>
      <c r="B21" s="484"/>
      <c r="C21" s="484"/>
      <c r="D21" s="475"/>
      <c r="E21" s="485"/>
      <c r="F21" s="485"/>
      <c r="G21" s="476"/>
      <c r="H21" s="489"/>
      <c r="I21" s="474"/>
      <c r="J21" s="489"/>
      <c r="K21" s="471"/>
      <c r="L21" s="474"/>
    </row>
    <row r="22" spans="1:13" ht="15.75" x14ac:dyDescent="0.2">
      <c r="A22" s="626" t="s">
        <v>792</v>
      </c>
      <c r="B22" s="484"/>
      <c r="C22" s="484"/>
      <c r="D22" s="475"/>
      <c r="E22" s="485"/>
      <c r="F22" s="485"/>
      <c r="G22" s="476">
        <v>0</v>
      </c>
      <c r="H22" s="489"/>
      <c r="I22" s="474">
        <v>269873027</v>
      </c>
      <c r="J22" s="489"/>
      <c r="K22" s="471">
        <f t="shared" si="0"/>
        <v>269873027</v>
      </c>
      <c r="L22" s="474"/>
    </row>
    <row r="23" spans="1:13" ht="15.75" x14ac:dyDescent="0.2">
      <c r="A23" s="626" t="s">
        <v>793</v>
      </c>
      <c r="B23" s="484"/>
      <c r="C23" s="484"/>
      <c r="D23" s="475"/>
      <c r="E23" s="485"/>
      <c r="F23" s="485"/>
      <c r="G23" s="476">
        <v>0</v>
      </c>
      <c r="H23" s="489"/>
      <c r="I23" s="474">
        <v>14720347</v>
      </c>
      <c r="J23" s="489"/>
      <c r="K23" s="471">
        <f t="shared" si="0"/>
        <v>14720347</v>
      </c>
      <c r="L23" s="474"/>
    </row>
    <row r="24" spans="1:13" ht="15.75" x14ac:dyDescent="0.2">
      <c r="A24" s="626" t="s">
        <v>794</v>
      </c>
      <c r="B24" s="484"/>
      <c r="C24" s="484"/>
      <c r="D24" s="475"/>
      <c r="E24" s="485"/>
      <c r="F24" s="485"/>
      <c r="G24" s="476">
        <v>0</v>
      </c>
      <c r="H24" s="489"/>
      <c r="I24" s="474">
        <v>61334779</v>
      </c>
      <c r="J24" s="489"/>
      <c r="K24" s="471">
        <f t="shared" si="0"/>
        <v>61334779</v>
      </c>
      <c r="L24" s="474"/>
    </row>
    <row r="25" spans="1:13" ht="15.75" x14ac:dyDescent="0.2">
      <c r="A25" s="626" t="s">
        <v>789</v>
      </c>
      <c r="B25" s="484"/>
      <c r="C25" s="484"/>
      <c r="D25" s="475"/>
      <c r="E25" s="485"/>
      <c r="F25" s="485"/>
      <c r="G25" s="476">
        <v>0</v>
      </c>
      <c r="H25" s="489"/>
      <c r="I25" s="474">
        <v>58881388</v>
      </c>
      <c r="J25" s="489"/>
      <c r="K25" s="471">
        <f t="shared" si="0"/>
        <v>58881388</v>
      </c>
      <c r="L25" s="474"/>
    </row>
    <row r="26" spans="1:13" ht="15.75" x14ac:dyDescent="0.2">
      <c r="A26" s="626" t="s">
        <v>795</v>
      </c>
      <c r="B26" s="484"/>
      <c r="C26" s="484"/>
      <c r="D26" s="475"/>
      <c r="E26" s="485"/>
      <c r="F26" s="485"/>
      <c r="G26" s="476">
        <v>0</v>
      </c>
      <c r="H26" s="489"/>
      <c r="I26" s="474">
        <v>49067823</v>
      </c>
      <c r="J26" s="489"/>
      <c r="K26" s="471">
        <f t="shared" si="0"/>
        <v>49067823</v>
      </c>
      <c r="L26" s="474"/>
    </row>
    <row r="27" spans="1:13" ht="15.75" x14ac:dyDescent="0.2">
      <c r="A27" s="626" t="s">
        <v>796</v>
      </c>
      <c r="B27" s="484"/>
      <c r="C27" s="484"/>
      <c r="D27" s="475"/>
      <c r="E27" s="485"/>
      <c r="F27" s="485"/>
      <c r="G27" s="476">
        <v>0</v>
      </c>
      <c r="H27" s="489"/>
      <c r="I27" s="474">
        <v>36800867</v>
      </c>
      <c r="J27" s="489"/>
      <c r="K27" s="471">
        <f t="shared" si="0"/>
        <v>36800867</v>
      </c>
      <c r="L27" s="474"/>
    </row>
    <row r="28" spans="1:13" ht="15.75" x14ac:dyDescent="0.2">
      <c r="A28" s="484"/>
      <c r="B28" s="484"/>
      <c r="C28" s="484"/>
      <c r="D28" s="475"/>
      <c r="E28" s="487"/>
      <c r="F28" s="485"/>
      <c r="G28" s="477"/>
      <c r="H28" s="474"/>
      <c r="I28" s="474"/>
      <c r="J28" s="474"/>
      <c r="K28" s="471">
        <f t="shared" si="0"/>
        <v>0</v>
      </c>
      <c r="L28" s="474"/>
    </row>
    <row r="29" spans="1:13" ht="16.5" thickBot="1" x14ac:dyDescent="0.25">
      <c r="A29" s="485" t="s">
        <v>444</v>
      </c>
      <c r="B29" s="484"/>
      <c r="C29" s="484"/>
      <c r="D29" s="475"/>
      <c r="E29" s="484"/>
      <c r="F29" s="484"/>
      <c r="G29" s="473">
        <f>SUM(G11:G27)</f>
        <v>3337973100</v>
      </c>
      <c r="H29" s="489"/>
      <c r="I29" s="473">
        <f>SUM(I11:I27)</f>
        <v>2774928152</v>
      </c>
      <c r="J29" s="489"/>
      <c r="K29" s="473">
        <f>SUM(K11:K27)</f>
        <v>6112901252</v>
      </c>
      <c r="L29" s="472"/>
      <c r="M29" s="490">
        <f>'Catatan 02'!L459+'Catatan 02'!L470+'Catatan 02'!L481-'Perubahan Ekuitas'!K29</f>
        <v>-1</v>
      </c>
    </row>
    <row r="30" spans="1:13" ht="15.75" thickTop="1" x14ac:dyDescent="0.2"/>
    <row r="31" spans="1:13" ht="15.75" x14ac:dyDescent="0.2">
      <c r="A31" s="100" t="s">
        <v>1042</v>
      </c>
    </row>
    <row r="32" spans="1:13" x14ac:dyDescent="0.2">
      <c r="A32" s="856" t="s">
        <v>790</v>
      </c>
      <c r="G32" s="628"/>
      <c r="H32" s="628"/>
      <c r="I32" s="628">
        <v>239464586</v>
      </c>
      <c r="J32" s="628"/>
      <c r="K32" s="628">
        <f>I32</f>
        <v>239464586</v>
      </c>
    </row>
    <row r="33" spans="1:18" x14ac:dyDescent="0.2">
      <c r="A33" s="856" t="s">
        <v>1041</v>
      </c>
      <c r="G33" s="628"/>
      <c r="H33" s="628"/>
      <c r="I33" s="628">
        <f>'Catatan 02'!O479</f>
        <v>1352936</v>
      </c>
      <c r="J33" s="628"/>
      <c r="K33" s="628">
        <f>I33</f>
        <v>1352936</v>
      </c>
    </row>
    <row r="34" spans="1:18" x14ac:dyDescent="0.2">
      <c r="G34" s="628"/>
      <c r="H34" s="628"/>
      <c r="I34" s="628"/>
      <c r="J34" s="628"/>
      <c r="K34" s="628"/>
    </row>
    <row r="35" spans="1:18" ht="15.75" x14ac:dyDescent="0.2">
      <c r="A35" s="100" t="s">
        <v>791</v>
      </c>
      <c r="E35" s="430" t="s">
        <v>177</v>
      </c>
      <c r="G35" s="628"/>
      <c r="H35" s="628"/>
      <c r="I35" s="628"/>
      <c r="J35" s="628"/>
      <c r="K35" s="628"/>
    </row>
    <row r="36" spans="1:18" x14ac:dyDescent="0.2">
      <c r="A36" s="856" t="s">
        <v>792</v>
      </c>
      <c r="G36" s="628">
        <v>0</v>
      </c>
      <c r="H36" s="628"/>
      <c r="I36" s="628">
        <f>'Laba Rugi'!F42</f>
        <v>470964077.65000004</v>
      </c>
      <c r="J36" s="628"/>
      <c r="K36" s="628">
        <f t="shared" ref="K36:K41" si="1">I36</f>
        <v>470964077.65000004</v>
      </c>
    </row>
    <row r="37" spans="1:18" x14ac:dyDescent="0.2">
      <c r="A37" s="856" t="s">
        <v>793</v>
      </c>
      <c r="G37" s="628">
        <v>0</v>
      </c>
      <c r="H37" s="628"/>
      <c r="I37" s="628">
        <f>'Laba Rugi'!F43</f>
        <v>25688949.689999998</v>
      </c>
      <c r="J37" s="628"/>
      <c r="K37" s="628">
        <f t="shared" si="1"/>
        <v>25688949.689999998</v>
      </c>
    </row>
    <row r="38" spans="1:18" x14ac:dyDescent="0.2">
      <c r="A38" s="856" t="s">
        <v>794</v>
      </c>
      <c r="G38" s="628">
        <v>0</v>
      </c>
      <c r="H38" s="628"/>
      <c r="I38" s="628">
        <f>'Laba Rugi'!F44</f>
        <v>107037290.375</v>
      </c>
      <c r="J38" s="628"/>
      <c r="K38" s="628">
        <f t="shared" si="1"/>
        <v>107037290.375</v>
      </c>
    </row>
    <row r="39" spans="1:18" x14ac:dyDescent="0.2">
      <c r="A39" s="856" t="s">
        <v>789</v>
      </c>
      <c r="G39" s="628">
        <v>0</v>
      </c>
      <c r="H39" s="628"/>
      <c r="I39" s="628">
        <f>'Laba Rugi'!F45</f>
        <v>102755798.75999999</v>
      </c>
      <c r="J39" s="628"/>
      <c r="K39" s="628">
        <f t="shared" si="1"/>
        <v>102755798.75999999</v>
      </c>
    </row>
    <row r="40" spans="1:18" x14ac:dyDescent="0.2">
      <c r="A40" s="856" t="s">
        <v>795</v>
      </c>
      <c r="G40" s="628">
        <v>0</v>
      </c>
      <c r="H40" s="628"/>
      <c r="I40" s="628">
        <f>'Laba Rugi'!F46</f>
        <v>85629832.300000012</v>
      </c>
      <c r="J40" s="628"/>
      <c r="K40" s="628">
        <f t="shared" si="1"/>
        <v>85629832.300000012</v>
      </c>
    </row>
    <row r="41" spans="1:18" x14ac:dyDescent="0.2">
      <c r="A41" s="856" t="s">
        <v>796</v>
      </c>
      <c r="G41" s="628">
        <v>0</v>
      </c>
      <c r="H41" s="628"/>
      <c r="I41" s="628">
        <f>'Laba Rugi'!F47</f>
        <v>64222374.224999994</v>
      </c>
      <c r="J41" s="628"/>
      <c r="K41" s="628">
        <f t="shared" si="1"/>
        <v>64222374.224999994</v>
      </c>
    </row>
    <row r="43" spans="1:18" ht="16.5" thickBot="1" x14ac:dyDescent="0.25">
      <c r="A43" s="485" t="s">
        <v>531</v>
      </c>
      <c r="B43" s="484"/>
      <c r="C43" s="484"/>
      <c r="G43" s="491">
        <f>SUM(G29:G42)</f>
        <v>3337973100</v>
      </c>
      <c r="I43" s="491">
        <f>SUM(I29:I42)</f>
        <v>3872043997.0000005</v>
      </c>
      <c r="K43" s="491">
        <f>SUM(K29:K41)</f>
        <v>7210017097</v>
      </c>
      <c r="L43" s="470"/>
      <c r="M43" s="490">
        <f>'Catatan 02'!L451+'Catatan 02'!J470+'Catatan 02'!J481-K43</f>
        <v>-1</v>
      </c>
      <c r="Q43" s="430">
        <v>3959232380</v>
      </c>
      <c r="R43" s="469">
        <f>Q43-I43</f>
        <v>87188382.999999523</v>
      </c>
    </row>
    <row r="44" spans="1:18" ht="15.75" thickTop="1" x14ac:dyDescent="0.2">
      <c r="A44" s="484"/>
    </row>
    <row r="45" spans="1:18" x14ac:dyDescent="0.2">
      <c r="I45" s="469"/>
    </row>
  </sheetData>
  <mergeCells count="4">
    <mergeCell ref="K6:K8"/>
    <mergeCell ref="D6:D7"/>
    <mergeCell ref="G6:G8"/>
    <mergeCell ref="I6:I8"/>
  </mergeCells>
  <pageMargins left="0.511811023622047" right="0.511811023622047" top="0.70866141732283505" bottom="0.98425196850393704" header="0.15748031496063" footer="0"/>
  <pageSetup paperSize="9" scale="80" firstPageNumber="3" orientation="portrait" useFirstPageNumber="1" r:id="rId1"/>
  <headerFooter alignWithMargins="0">
    <oddFooter xml:space="preserve">&amp;CLihat catatan atas laporan keuangan yang merupakan bagian tak terpisahkan dari laporan keuangan ini
&amp;P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3399"/>
  </sheetPr>
  <dimension ref="A1:K69"/>
  <sheetViews>
    <sheetView view="pageBreakPreview" zoomScale="90" zoomScaleNormal="80" zoomScaleSheetLayoutView="90" workbookViewId="0">
      <pane ySplit="4" topLeftCell="A14" activePane="bottomLeft" state="frozen"/>
      <selection activeCell="F26" activeCellId="1" sqref="B14 F26"/>
      <selection pane="bottomLeft" activeCell="F48" sqref="F48"/>
    </sheetView>
  </sheetViews>
  <sheetFormatPr defaultColWidth="9.140625" defaultRowHeight="15" x14ac:dyDescent="0.2"/>
  <cols>
    <col min="1" max="1" width="2.28515625" style="493" customWidth="1"/>
    <col min="2" max="2" width="2.28515625" style="492" customWidth="1"/>
    <col min="3" max="3" width="70.42578125" style="493" customWidth="1"/>
    <col min="4" max="4" width="19.42578125" style="493" customWidth="1"/>
    <col min="5" max="5" width="2" style="493" customWidth="1"/>
    <col min="6" max="6" width="19.42578125" style="503" customWidth="1"/>
    <col min="7" max="7" width="0.85546875" style="517" hidden="1" customWidth="1"/>
    <col min="8" max="8" width="20.140625" style="661" customWidth="1"/>
    <col min="9" max="9" width="0.85546875" style="661" customWidth="1"/>
    <col min="10" max="10" width="16.28515625" style="661" bestFit="1" customWidth="1"/>
    <col min="11" max="11" width="11.42578125" style="661" bestFit="1" customWidth="1"/>
    <col min="12" max="16384" width="9.140625" style="661"/>
  </cols>
  <sheetData>
    <row r="1" spans="1:11" ht="15.75" customHeight="1" x14ac:dyDescent="0.2">
      <c r="A1" s="244" t="str">
        <f>Neraca!A1</f>
        <v>PERUSAHAAN DAERAH PARKIR MAKASSAR RAYA</v>
      </c>
      <c r="B1" s="245"/>
      <c r="C1" s="245"/>
      <c r="D1" s="245"/>
      <c r="E1" s="245"/>
      <c r="F1" s="245"/>
      <c r="G1" s="661"/>
      <c r="H1" s="1060">
        <f>D47-Neraca!E9</f>
        <v>0</v>
      </c>
      <c r="I1" s="1061"/>
      <c r="J1" s="1060">
        <f>F47-Neraca!G9</f>
        <v>0</v>
      </c>
    </row>
    <row r="2" spans="1:11" ht="15.75" customHeight="1" x14ac:dyDescent="0.2">
      <c r="A2" s="244" t="s">
        <v>56</v>
      </c>
      <c r="B2" s="245"/>
      <c r="C2" s="245"/>
      <c r="D2" s="245"/>
      <c r="E2" s="245"/>
      <c r="F2" s="245"/>
      <c r="G2" s="661"/>
    </row>
    <row r="3" spans="1:11" ht="15.75" customHeight="1" x14ac:dyDescent="0.2">
      <c r="A3" s="492" t="s">
        <v>528</v>
      </c>
      <c r="B3" s="493"/>
      <c r="F3" s="493"/>
      <c r="G3" s="661"/>
    </row>
    <row r="4" spans="1:11" ht="15.75" customHeight="1" x14ac:dyDescent="0.2">
      <c r="A4" s="500" t="s">
        <v>160</v>
      </c>
      <c r="B4" s="500"/>
      <c r="C4" s="501"/>
      <c r="D4" s="501"/>
      <c r="F4" s="502"/>
      <c r="G4" s="661"/>
      <c r="H4" s="1062"/>
    </row>
    <row r="5" spans="1:11" x14ac:dyDescent="0.2">
      <c r="A5" s="492"/>
      <c r="G5" s="661"/>
    </row>
    <row r="6" spans="1:11" ht="15.75" x14ac:dyDescent="0.2">
      <c r="B6" s="244"/>
      <c r="C6" s="245"/>
      <c r="D6" s="522">
        <v>2021</v>
      </c>
      <c r="E6" s="523"/>
      <c r="F6" s="504">
        <v>2020</v>
      </c>
      <c r="G6" s="661"/>
    </row>
    <row r="7" spans="1:11" ht="15.75" x14ac:dyDescent="0.2">
      <c r="A7" s="245"/>
      <c r="B7" s="244"/>
      <c r="C7" s="245"/>
      <c r="D7" s="245"/>
      <c r="E7" s="245"/>
      <c r="F7" s="505"/>
      <c r="G7" s="661"/>
    </row>
    <row r="8" spans="1:11" ht="15.75" x14ac:dyDescent="0.2">
      <c r="A8" s="506" t="s">
        <v>192</v>
      </c>
      <c r="C8" s="245"/>
      <c r="D8" s="245"/>
      <c r="E8" s="245"/>
      <c r="G8" s="661"/>
    </row>
    <row r="9" spans="1:11" x14ac:dyDescent="0.2">
      <c r="A9" s="507"/>
      <c r="B9" s="492" t="s">
        <v>865</v>
      </c>
      <c r="D9" s="493">
        <f>'Catatan 02'!J627</f>
        <v>1247887323</v>
      </c>
      <c r="F9" s="493">
        <f>'Catatan 02'!L627</f>
        <v>603784156</v>
      </c>
      <c r="G9" s="661"/>
    </row>
    <row r="10" spans="1:11" ht="15.75" x14ac:dyDescent="0.2">
      <c r="A10" s="507"/>
      <c r="B10" s="661" t="s">
        <v>866</v>
      </c>
      <c r="C10" s="245"/>
      <c r="D10" s="493">
        <v>1299968038</v>
      </c>
      <c r="E10" s="245"/>
      <c r="F10" s="493">
        <v>898628373</v>
      </c>
      <c r="G10" s="661"/>
      <c r="H10" s="1063"/>
      <c r="J10" s="1064"/>
      <c r="K10" s="1063"/>
    </row>
    <row r="11" spans="1:11" ht="15.75" x14ac:dyDescent="0.2">
      <c r="B11" s="507"/>
      <c r="C11" s="245"/>
      <c r="E11" s="471"/>
      <c r="F11" s="474"/>
      <c r="G11" s="661"/>
    </row>
    <row r="12" spans="1:11" ht="15.75" x14ac:dyDescent="0.2">
      <c r="A12" s="513" t="s">
        <v>867</v>
      </c>
      <c r="B12" s="507"/>
      <c r="C12" s="509"/>
      <c r="E12" s="471"/>
      <c r="F12" s="474"/>
      <c r="G12" s="661"/>
    </row>
    <row r="13" spans="1:11" ht="15.75" x14ac:dyDescent="0.2">
      <c r="A13" s="492"/>
      <c r="B13" s="495" t="s">
        <v>536</v>
      </c>
      <c r="C13" s="509"/>
      <c r="D13" s="493">
        <v>585586385</v>
      </c>
      <c r="E13" s="510"/>
      <c r="F13" s="510">
        <v>59828000</v>
      </c>
      <c r="G13" s="661"/>
      <c r="H13" s="1063"/>
      <c r="J13" s="1063"/>
    </row>
    <row r="14" spans="1:11" ht="15.75" x14ac:dyDescent="0.2">
      <c r="A14" s="492"/>
      <c r="B14" s="495" t="s">
        <v>236</v>
      </c>
      <c r="C14" s="509"/>
      <c r="D14" s="493">
        <v>0</v>
      </c>
      <c r="E14" s="510"/>
      <c r="F14" s="510">
        <v>5153000</v>
      </c>
      <c r="G14" s="661"/>
    </row>
    <row r="15" spans="1:11" ht="15.75" x14ac:dyDescent="0.2">
      <c r="A15" s="492"/>
      <c r="B15" s="495" t="s">
        <v>883</v>
      </c>
      <c r="C15" s="509"/>
      <c r="D15" s="493">
        <v>-3608500</v>
      </c>
      <c r="E15" s="510"/>
      <c r="F15" s="510">
        <v>0</v>
      </c>
      <c r="G15" s="661"/>
    </row>
    <row r="16" spans="1:11" ht="15.75" x14ac:dyDescent="0.2">
      <c r="A16" s="492"/>
      <c r="B16" s="495" t="s">
        <v>743</v>
      </c>
      <c r="C16" s="509"/>
      <c r="D16" s="510">
        <f>Neraca!H12</f>
        <v>0</v>
      </c>
      <c r="E16" s="463"/>
      <c r="F16" s="511">
        <v>-71396547</v>
      </c>
      <c r="G16" s="661"/>
    </row>
    <row r="17" spans="1:7" ht="15.75" x14ac:dyDescent="0.2">
      <c r="A17" s="492"/>
      <c r="B17" s="495" t="s">
        <v>868</v>
      </c>
      <c r="C17" s="509"/>
      <c r="D17" s="493">
        <v>44400000</v>
      </c>
      <c r="E17" s="510"/>
      <c r="F17" s="510">
        <v>0</v>
      </c>
      <c r="G17" s="661"/>
    </row>
    <row r="18" spans="1:7" ht="15.75" x14ac:dyDescent="0.2">
      <c r="A18" s="492"/>
      <c r="B18" s="495" t="s">
        <v>749</v>
      </c>
      <c r="C18" s="509"/>
      <c r="D18" s="493">
        <v>-158212500</v>
      </c>
      <c r="E18" s="510"/>
      <c r="F18" s="510">
        <v>0</v>
      </c>
      <c r="G18" s="661"/>
    </row>
    <row r="19" spans="1:7" ht="15.75" x14ac:dyDescent="0.2">
      <c r="A19" s="512"/>
      <c r="B19" s="495" t="s">
        <v>683</v>
      </c>
      <c r="C19" s="245"/>
      <c r="D19" s="493">
        <f>Neraca!H31</f>
        <v>2</v>
      </c>
      <c r="E19" s="245"/>
      <c r="F19" s="493">
        <v>1000</v>
      </c>
      <c r="G19" s="661"/>
    </row>
    <row r="20" spans="1:7" ht="15.75" x14ac:dyDescent="0.2">
      <c r="A20" s="512"/>
      <c r="B20" s="495" t="s">
        <v>540</v>
      </c>
      <c r="C20" s="245"/>
      <c r="D20" s="493">
        <v>-56072482</v>
      </c>
      <c r="E20" s="245"/>
      <c r="F20" s="493">
        <v>0</v>
      </c>
      <c r="G20" s="661"/>
    </row>
    <row r="21" spans="1:7" ht="15.75" x14ac:dyDescent="0.2">
      <c r="A21" s="512"/>
      <c r="B21" s="495" t="s">
        <v>884</v>
      </c>
      <c r="C21" s="245"/>
      <c r="D21" s="493">
        <v>-207288575</v>
      </c>
      <c r="E21" s="245"/>
      <c r="F21" s="493">
        <v>0</v>
      </c>
      <c r="G21" s="661"/>
    </row>
    <row r="22" spans="1:7" ht="15.75" x14ac:dyDescent="0.2">
      <c r="A22" s="495"/>
      <c r="B22" s="495" t="s">
        <v>869</v>
      </c>
      <c r="C22" s="513"/>
      <c r="D22" s="493">
        <v>0</v>
      </c>
      <c r="E22" s="524"/>
      <c r="F22" s="503">
        <v>0</v>
      </c>
      <c r="G22" s="661"/>
    </row>
    <row r="23" spans="1:7" ht="15.75" x14ac:dyDescent="0.2">
      <c r="A23" s="492"/>
      <c r="B23" s="661" t="s">
        <v>870</v>
      </c>
      <c r="C23" s="513"/>
      <c r="D23" s="493">
        <v>0</v>
      </c>
      <c r="E23" s="513"/>
      <c r="F23" s="516">
        <v>-7954368</v>
      </c>
      <c r="G23" s="661"/>
    </row>
    <row r="24" spans="1:7" ht="15.75" x14ac:dyDescent="0.2">
      <c r="A24" s="244"/>
      <c r="B24" s="495" t="s">
        <v>688</v>
      </c>
      <c r="C24" s="513"/>
      <c r="D24" s="493">
        <v>0</v>
      </c>
      <c r="E24" s="513"/>
      <c r="F24" s="516">
        <v>-37317664</v>
      </c>
      <c r="G24" s="661"/>
    </row>
    <row r="25" spans="1:7" ht="15.75" x14ac:dyDescent="0.2">
      <c r="A25" s="492"/>
      <c r="B25" s="495" t="s">
        <v>36</v>
      </c>
      <c r="C25" s="513"/>
      <c r="D25" s="493">
        <v>0</v>
      </c>
      <c r="E25" s="513"/>
      <c r="F25" s="516">
        <v>19401075</v>
      </c>
      <c r="G25" s="661"/>
    </row>
    <row r="26" spans="1:7" ht="15.75" x14ac:dyDescent="0.2">
      <c r="A26" s="244" t="s">
        <v>871</v>
      </c>
      <c r="B26" s="495"/>
      <c r="C26" s="513"/>
      <c r="D26" s="494">
        <f>SUM(D9:D25)</f>
        <v>2752659691</v>
      </c>
      <c r="E26" s="513"/>
      <c r="F26" s="494">
        <f>SUM(F9:F25)</f>
        <v>1470127025</v>
      </c>
      <c r="G26" s="661"/>
    </row>
    <row r="27" spans="1:7" ht="15.75" x14ac:dyDescent="0.2">
      <c r="A27" s="492"/>
      <c r="B27" s="495"/>
      <c r="C27" s="513"/>
      <c r="E27" s="514"/>
      <c r="F27" s="514"/>
      <c r="G27" s="661"/>
    </row>
    <row r="28" spans="1:7" ht="15.75" x14ac:dyDescent="0.2">
      <c r="A28" s="512" t="s">
        <v>872</v>
      </c>
      <c r="B28" s="508"/>
      <c r="C28" s="496"/>
      <c r="E28" s="496"/>
      <c r="F28" s="496"/>
      <c r="G28" s="661"/>
    </row>
    <row r="29" spans="1:7" ht="15.75" x14ac:dyDescent="0.2">
      <c r="A29" s="495"/>
      <c r="B29" s="661" t="s">
        <v>249</v>
      </c>
      <c r="C29" s="496"/>
      <c r="D29" s="493">
        <v>-176880000</v>
      </c>
      <c r="E29" s="496"/>
      <c r="F29" s="662">
        <v>-398111500</v>
      </c>
      <c r="G29" s="661"/>
    </row>
    <row r="30" spans="1:7" ht="15.75" x14ac:dyDescent="0.2">
      <c r="A30" s="495"/>
      <c r="B30" s="661" t="s">
        <v>873</v>
      </c>
      <c r="C30" s="496"/>
      <c r="D30" s="493">
        <v>0</v>
      </c>
      <c r="E30" s="496"/>
      <c r="F30" s="662">
        <v>0</v>
      </c>
      <c r="G30" s="661"/>
    </row>
    <row r="31" spans="1:7" ht="15.75" x14ac:dyDescent="0.2">
      <c r="A31" s="244"/>
      <c r="B31" s="512"/>
      <c r="C31" s="513"/>
      <c r="E31" s="513"/>
      <c r="F31" s="513"/>
      <c r="G31" s="661"/>
    </row>
    <row r="32" spans="1:7" ht="15.75" x14ac:dyDescent="0.2">
      <c r="A32" s="244" t="s">
        <v>874</v>
      </c>
      <c r="B32" s="512"/>
      <c r="C32" s="513"/>
      <c r="D32" s="494">
        <f>SUM(D29:D30)</f>
        <v>-176880000</v>
      </c>
      <c r="E32" s="524"/>
      <c r="F32" s="494">
        <f>SUM(F29:F30)</f>
        <v>-398111500</v>
      </c>
      <c r="G32" s="661"/>
    </row>
    <row r="33" spans="1:10" ht="15.75" x14ac:dyDescent="0.2">
      <c r="A33" s="492"/>
      <c r="B33" s="495"/>
      <c r="C33" s="513"/>
      <c r="E33" s="513"/>
      <c r="F33" s="513"/>
      <c r="G33" s="661"/>
    </row>
    <row r="34" spans="1:10" ht="15.75" x14ac:dyDescent="0.2">
      <c r="A34" s="512" t="s">
        <v>875</v>
      </c>
      <c r="B34" s="495"/>
      <c r="F34" s="493"/>
      <c r="G34" s="661"/>
    </row>
    <row r="35" spans="1:10" x14ac:dyDescent="0.2">
      <c r="A35" s="495"/>
      <c r="B35" s="495" t="s">
        <v>876</v>
      </c>
      <c r="D35" s="493">
        <f>Neraca!H44</f>
        <v>0</v>
      </c>
      <c r="F35" s="493">
        <v>-184187754</v>
      </c>
      <c r="G35" s="661"/>
    </row>
    <row r="36" spans="1:10" x14ac:dyDescent="0.2">
      <c r="A36" s="495"/>
      <c r="B36" s="495" t="s">
        <v>877</v>
      </c>
      <c r="D36" s="493">
        <f>Neraca!H44</f>
        <v>0</v>
      </c>
      <c r="F36" s="493">
        <v>-472092749</v>
      </c>
      <c r="G36" s="661"/>
    </row>
    <row r="37" spans="1:10" x14ac:dyDescent="0.2">
      <c r="A37" s="495"/>
      <c r="B37" s="495" t="s">
        <v>878</v>
      </c>
      <c r="D37" s="493">
        <v>0</v>
      </c>
      <c r="F37" s="493">
        <v>-384501480</v>
      </c>
      <c r="G37" s="661"/>
    </row>
    <row r="38" spans="1:10" x14ac:dyDescent="0.2">
      <c r="A38" s="495"/>
      <c r="B38" s="495" t="s">
        <v>600</v>
      </c>
      <c r="D38" s="493">
        <v>0</v>
      </c>
      <c r="F38" s="493">
        <v>-517895469</v>
      </c>
      <c r="G38" s="661"/>
    </row>
    <row r="39" spans="1:10" x14ac:dyDescent="0.2">
      <c r="A39" s="495"/>
      <c r="B39" s="495" t="s">
        <v>885</v>
      </c>
      <c r="D39" s="493">
        <v>-439044201</v>
      </c>
      <c r="F39" s="493">
        <v>0</v>
      </c>
      <c r="G39" s="661"/>
    </row>
    <row r="40" spans="1:10" x14ac:dyDescent="0.2">
      <c r="A40" s="495"/>
      <c r="B40" s="495"/>
      <c r="F40" s="493"/>
      <c r="G40" s="661"/>
    </row>
    <row r="41" spans="1:10" ht="15.75" x14ac:dyDescent="0.2">
      <c r="A41" s="512" t="s">
        <v>879</v>
      </c>
      <c r="B41" s="495"/>
      <c r="D41" s="494">
        <f>SUM(D35:D39)</f>
        <v>-439044201</v>
      </c>
      <c r="F41" s="494">
        <f>SUM(F35:F39)</f>
        <v>-1558677452</v>
      </c>
      <c r="G41" s="661"/>
    </row>
    <row r="42" spans="1:10" x14ac:dyDescent="0.2">
      <c r="A42" s="495"/>
      <c r="B42" s="495"/>
      <c r="E42" s="514"/>
      <c r="F42" s="514"/>
      <c r="G42" s="661"/>
    </row>
    <row r="43" spans="1:10" ht="15.75" x14ac:dyDescent="0.2">
      <c r="A43" s="512" t="s">
        <v>880</v>
      </c>
      <c r="B43" s="495"/>
      <c r="D43" s="245">
        <f>D26+D32+D41</f>
        <v>2136735490</v>
      </c>
      <c r="F43" s="245">
        <f>F26+F32+F41</f>
        <v>-486661927</v>
      </c>
      <c r="G43" s="661"/>
    </row>
    <row r="44" spans="1:10" ht="15.75" x14ac:dyDescent="0.2">
      <c r="B44" s="508"/>
      <c r="C44" s="496"/>
      <c r="E44" s="496"/>
      <c r="F44" s="496"/>
      <c r="G44" s="661"/>
    </row>
    <row r="45" spans="1:10" ht="15.75" x14ac:dyDescent="0.2">
      <c r="A45" s="244" t="s">
        <v>881</v>
      </c>
      <c r="B45" s="515"/>
      <c r="C45" s="515"/>
      <c r="D45" s="245">
        <f>F47</f>
        <v>494357986</v>
      </c>
      <c r="E45" s="515"/>
      <c r="F45" s="515">
        <v>981019913</v>
      </c>
      <c r="G45" s="661"/>
    </row>
    <row r="46" spans="1:10" ht="15.75" x14ac:dyDescent="0.2">
      <c r="A46" s="492"/>
      <c r="B46" s="495"/>
      <c r="C46" s="513"/>
      <c r="E46" s="513"/>
      <c r="F46" s="513"/>
      <c r="G46" s="661"/>
    </row>
    <row r="47" spans="1:10" ht="16.5" thickBot="1" x14ac:dyDescent="0.25">
      <c r="A47" s="244" t="s">
        <v>882</v>
      </c>
      <c r="B47" s="495"/>
      <c r="C47" s="513"/>
      <c r="D47" s="498">
        <f>SUM(D43:D46)</f>
        <v>2631093476</v>
      </c>
      <c r="E47" s="513"/>
      <c r="F47" s="498">
        <f>SUM(F43:F45)</f>
        <v>494357986</v>
      </c>
      <c r="G47" s="661"/>
      <c r="H47" s="1065"/>
      <c r="J47" s="1065"/>
    </row>
    <row r="48" spans="1:10" ht="16.5" thickTop="1" x14ac:dyDescent="0.2">
      <c r="A48" s="492"/>
      <c r="B48" s="495"/>
      <c r="C48" s="513"/>
      <c r="E48" s="513"/>
      <c r="F48" s="513"/>
      <c r="G48" s="661"/>
    </row>
    <row r="49" spans="1:7" ht="15.75" x14ac:dyDescent="0.2">
      <c r="A49" s="244"/>
      <c r="B49" s="495"/>
      <c r="C49" s="513"/>
      <c r="D49" s="497"/>
      <c r="E49" s="497"/>
      <c r="F49" s="497"/>
      <c r="G49" s="661"/>
    </row>
    <row r="50" spans="1:7" ht="15.75" x14ac:dyDescent="0.2">
      <c r="A50" s="492"/>
      <c r="B50" s="508"/>
      <c r="C50" s="496"/>
      <c r="E50" s="496"/>
      <c r="F50" s="496"/>
      <c r="G50" s="661"/>
    </row>
    <row r="51" spans="1:7" ht="15.75" x14ac:dyDescent="0.2">
      <c r="A51" s="512"/>
      <c r="B51" s="515"/>
      <c r="C51" s="515"/>
      <c r="D51" s="245"/>
      <c r="E51" s="497"/>
      <c r="F51" s="245"/>
      <c r="G51" s="661"/>
    </row>
    <row r="52" spans="1:7" ht="15.75" x14ac:dyDescent="0.2">
      <c r="A52" s="508"/>
      <c r="B52" s="495"/>
      <c r="C52" s="516"/>
      <c r="E52" s="516"/>
      <c r="F52" s="516"/>
      <c r="G52" s="661"/>
    </row>
    <row r="53" spans="1:7" ht="15.75" x14ac:dyDescent="0.2">
      <c r="A53" s="508"/>
      <c r="B53" s="495"/>
      <c r="C53" s="516"/>
      <c r="E53" s="516"/>
      <c r="F53" s="516"/>
      <c r="G53" s="661"/>
    </row>
    <row r="54" spans="1:7" ht="15.75" x14ac:dyDescent="0.2">
      <c r="A54" s="508"/>
      <c r="B54" s="512"/>
      <c r="C54" s="513"/>
      <c r="E54" s="499"/>
    </row>
    <row r="55" spans="1:7" ht="15.75" x14ac:dyDescent="0.2">
      <c r="A55" s="508"/>
      <c r="B55" s="512"/>
      <c r="C55" s="513"/>
      <c r="D55" s="513"/>
      <c r="E55" s="513"/>
      <c r="F55" s="518"/>
    </row>
    <row r="56" spans="1:7" ht="15.75" x14ac:dyDescent="0.2">
      <c r="A56" s="244"/>
      <c r="B56" s="512"/>
      <c r="C56" s="513"/>
      <c r="D56" s="499">
        <f>D47-'Catatan 02'!J29</f>
        <v>0</v>
      </c>
      <c r="E56" s="499"/>
      <c r="F56" s="499">
        <f>F47-'Catatan 02'!L29</f>
        <v>0</v>
      </c>
    </row>
    <row r="57" spans="1:7" s="492" customFormat="1" x14ac:dyDescent="0.2">
      <c r="C57" s="493"/>
      <c r="D57" s="519"/>
      <c r="E57" s="519"/>
      <c r="F57" s="519"/>
      <c r="G57" s="1066"/>
    </row>
    <row r="58" spans="1:7" x14ac:dyDescent="0.2">
      <c r="A58" s="492"/>
      <c r="F58" s="520"/>
    </row>
    <row r="59" spans="1:7" x14ac:dyDescent="0.2">
      <c r="A59" s="492"/>
      <c r="F59" s="493"/>
    </row>
    <row r="60" spans="1:7" x14ac:dyDescent="0.2">
      <c r="A60" s="492"/>
    </row>
    <row r="61" spans="1:7" x14ac:dyDescent="0.2">
      <c r="A61" s="492"/>
    </row>
    <row r="62" spans="1:7" x14ac:dyDescent="0.2">
      <c r="A62" s="492"/>
    </row>
    <row r="63" spans="1:7" x14ac:dyDescent="0.2">
      <c r="A63" s="492"/>
    </row>
    <row r="64" spans="1:7" x14ac:dyDescent="0.2">
      <c r="A64" s="492"/>
    </row>
    <row r="65" spans="1:1" x14ac:dyDescent="0.2">
      <c r="A65" s="492"/>
    </row>
    <row r="66" spans="1:1" x14ac:dyDescent="0.2">
      <c r="A66" s="492"/>
    </row>
    <row r="67" spans="1:1" x14ac:dyDescent="0.2">
      <c r="A67" s="492"/>
    </row>
    <row r="68" spans="1:1" x14ac:dyDescent="0.2">
      <c r="A68" s="492"/>
    </row>
    <row r="69" spans="1:1" x14ac:dyDescent="0.2">
      <c r="A69" s="492"/>
    </row>
  </sheetData>
  <pageMargins left="0.511811023622047" right="0.511811023622047" top="0.70866141732283505" bottom="0.98425196850393704" header="0.15748031496063" footer="0"/>
  <pageSetup paperSize="9" scale="80" firstPageNumber="4" orientation="portrait" useFirstPageNumber="1" r:id="rId1"/>
  <headerFooter alignWithMargins="0">
    <oddFooter xml:space="preserve">&amp;CLihat catatan atas laporan keuangan yang merupakan bagian tak terpisahkan dari laporan keuangan ini
&amp;P
</oddFooter>
  </headerFooter>
  <rowBreaks count="1" manualBreakCount="1">
    <brk id="55" max="6"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3399"/>
  </sheetPr>
  <dimension ref="B1:B8"/>
  <sheetViews>
    <sheetView view="pageBreakPreview" workbookViewId="0">
      <selection activeCell="B8" sqref="B8"/>
    </sheetView>
  </sheetViews>
  <sheetFormatPr defaultColWidth="9.140625" defaultRowHeight="20.25" x14ac:dyDescent="0.3"/>
  <cols>
    <col min="1" max="1" width="5.140625" style="74" customWidth="1"/>
    <col min="2" max="2" width="78.140625" style="75" customWidth="1"/>
    <col min="3" max="3" width="2.85546875" style="74" customWidth="1"/>
    <col min="4" max="16384" width="9.140625" style="74"/>
  </cols>
  <sheetData>
    <row r="1" spans="2:2" ht="23.25" customHeight="1" x14ac:dyDescent="0.3"/>
    <row r="2" spans="2:2" ht="23.25" customHeight="1" x14ac:dyDescent="0.3">
      <c r="B2" s="75" t="s">
        <v>59</v>
      </c>
    </row>
    <row r="3" spans="2:2" ht="23.25" customHeight="1" x14ac:dyDescent="0.3"/>
    <row r="4" spans="2:2" ht="23.25" customHeight="1" x14ac:dyDescent="0.3">
      <c r="B4" s="75" t="s">
        <v>3</v>
      </c>
    </row>
    <row r="5" spans="2:2" ht="23.25" customHeight="1" x14ac:dyDescent="0.3"/>
    <row r="6" spans="2:2" ht="23.25" customHeight="1" x14ac:dyDescent="0.3">
      <c r="B6" s="75" t="s">
        <v>4</v>
      </c>
    </row>
    <row r="7" spans="2:2" ht="23.25" customHeight="1" x14ac:dyDescent="0.3"/>
    <row r="8" spans="2:2" ht="23.25" customHeight="1" x14ac:dyDescent="0.3">
      <c r="B8" s="75" t="s">
        <v>197</v>
      </c>
    </row>
  </sheetData>
  <pageMargins left="0.94488188976377963" right="0.74803149606299213" top="4.9212598425196852" bottom="0.78740157480314965" header="0.51181102362204722" footer="0.51181102362204722"/>
  <pageSetup paperSize="9" orientation="portrait" horizontalDpi="4294967294" verticalDpi="360" r:id="rId1"/>
  <headerFooter alignWithMargins="0"/>
  <rowBreaks count="4" manualBreakCount="4">
    <brk id="2" max="16383" man="1"/>
    <brk id="4" max="16383" man="1"/>
    <brk id="6" max="16383" man="1"/>
    <brk id="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66"/>
  </sheetPr>
  <dimension ref="A1:M208"/>
  <sheetViews>
    <sheetView view="pageBreakPreview" topLeftCell="A72" zoomScale="90" zoomScaleNormal="100" zoomScaleSheetLayoutView="90" workbookViewId="0">
      <selection activeCell="O196" sqref="O196"/>
    </sheetView>
  </sheetViews>
  <sheetFormatPr defaultColWidth="8.85546875" defaultRowHeight="15" x14ac:dyDescent="0.2"/>
  <cols>
    <col min="1" max="1" width="2.7109375" style="638" customWidth="1"/>
    <col min="2" max="2" width="2.7109375" style="641" customWidth="1"/>
    <col min="3" max="4" width="2.7109375" style="638" customWidth="1"/>
    <col min="5" max="5" width="17.42578125" style="638" customWidth="1"/>
    <col min="6" max="6" width="1.7109375" style="638" customWidth="1"/>
    <col min="7" max="7" width="20.85546875" style="638" customWidth="1"/>
    <col min="8" max="8" width="9.28515625" style="638" customWidth="1"/>
    <col min="9" max="9" width="5.42578125" style="638" customWidth="1"/>
    <col min="10" max="10" width="8.140625" style="638" customWidth="1"/>
    <col min="11" max="11" width="10.85546875" style="638" customWidth="1"/>
    <col min="12" max="12" width="8.42578125" style="638" customWidth="1"/>
    <col min="13" max="13" width="23.140625" style="638" customWidth="1"/>
    <col min="14" max="14" width="9.140625" style="638"/>
    <col min="15" max="15" width="18.85546875" style="638" bestFit="1" customWidth="1"/>
    <col min="16" max="17" width="9.140625" style="638"/>
    <col min="18" max="18" width="15.85546875" style="638" customWidth="1"/>
    <col min="19" max="256" width="9.140625" style="638"/>
    <col min="257" max="260" width="2.7109375" style="638" customWidth="1"/>
    <col min="261" max="261" width="14.85546875" style="638" customWidth="1"/>
    <col min="262" max="262" width="1.7109375" style="638" customWidth="1"/>
    <col min="263" max="263" width="15.42578125" style="638" customWidth="1"/>
    <col min="264" max="264" width="7.7109375" style="638" customWidth="1"/>
    <col min="265" max="265" width="3.7109375" style="638" customWidth="1"/>
    <col min="266" max="266" width="15" style="638" customWidth="1"/>
    <col min="267" max="267" width="8.28515625" style="638" customWidth="1"/>
    <col min="268" max="268" width="6.42578125" style="638" customWidth="1"/>
    <col min="269" max="269" width="8" style="638" customWidth="1"/>
    <col min="270" max="270" width="9.140625" style="638"/>
    <col min="271" max="271" width="17.7109375" style="638" bestFit="1" customWidth="1"/>
    <col min="272" max="273" width="9.140625" style="638"/>
    <col min="274" max="274" width="15.85546875" style="638" customWidth="1"/>
    <col min="275" max="512" width="9.140625" style="638"/>
    <col min="513" max="516" width="2.7109375" style="638" customWidth="1"/>
    <col min="517" max="517" width="14.85546875" style="638" customWidth="1"/>
    <col min="518" max="518" width="1.7109375" style="638" customWidth="1"/>
    <col min="519" max="519" width="15.42578125" style="638" customWidth="1"/>
    <col min="520" max="520" width="7.7109375" style="638" customWidth="1"/>
    <col min="521" max="521" width="3.7109375" style="638" customWidth="1"/>
    <col min="522" max="522" width="15" style="638" customWidth="1"/>
    <col min="523" max="523" width="8.28515625" style="638" customWidth="1"/>
    <col min="524" max="524" width="6.42578125" style="638" customWidth="1"/>
    <col min="525" max="525" width="8" style="638" customWidth="1"/>
    <col min="526" max="526" width="9.140625" style="638"/>
    <col min="527" max="527" width="17.7109375" style="638" bestFit="1" customWidth="1"/>
    <col min="528" max="529" width="9.140625" style="638"/>
    <col min="530" max="530" width="15.85546875" style="638" customWidth="1"/>
    <col min="531" max="768" width="9.140625" style="638"/>
    <col min="769" max="772" width="2.7109375" style="638" customWidth="1"/>
    <col min="773" max="773" width="14.85546875" style="638" customWidth="1"/>
    <col min="774" max="774" width="1.7109375" style="638" customWidth="1"/>
    <col min="775" max="775" width="15.42578125" style="638" customWidth="1"/>
    <col min="776" max="776" width="7.7109375" style="638" customWidth="1"/>
    <col min="777" max="777" width="3.7109375" style="638" customWidth="1"/>
    <col min="778" max="778" width="15" style="638" customWidth="1"/>
    <col min="779" max="779" width="8.28515625" style="638" customWidth="1"/>
    <col min="780" max="780" width="6.42578125" style="638" customWidth="1"/>
    <col min="781" max="781" width="8" style="638" customWidth="1"/>
    <col min="782" max="782" width="9.140625" style="638"/>
    <col min="783" max="783" width="17.7109375" style="638" bestFit="1" customWidth="1"/>
    <col min="784" max="785" width="9.140625" style="638"/>
    <col min="786" max="786" width="15.85546875" style="638" customWidth="1"/>
    <col min="787" max="1024" width="9.140625" style="638"/>
    <col min="1025" max="1028" width="2.7109375" style="638" customWidth="1"/>
    <col min="1029" max="1029" width="14.85546875" style="638" customWidth="1"/>
    <col min="1030" max="1030" width="1.7109375" style="638" customWidth="1"/>
    <col min="1031" max="1031" width="15.42578125" style="638" customWidth="1"/>
    <col min="1032" max="1032" width="7.7109375" style="638" customWidth="1"/>
    <col min="1033" max="1033" width="3.7109375" style="638" customWidth="1"/>
    <col min="1034" max="1034" width="15" style="638" customWidth="1"/>
    <col min="1035" max="1035" width="8.28515625" style="638" customWidth="1"/>
    <col min="1036" max="1036" width="6.42578125" style="638" customWidth="1"/>
    <col min="1037" max="1037" width="8" style="638" customWidth="1"/>
    <col min="1038" max="1038" width="9.140625" style="638"/>
    <col min="1039" max="1039" width="17.7109375" style="638" bestFit="1" customWidth="1"/>
    <col min="1040" max="1041" width="9.140625" style="638"/>
    <col min="1042" max="1042" width="15.85546875" style="638" customWidth="1"/>
    <col min="1043" max="1280" width="9.140625" style="638"/>
    <col min="1281" max="1284" width="2.7109375" style="638" customWidth="1"/>
    <col min="1285" max="1285" width="14.85546875" style="638" customWidth="1"/>
    <col min="1286" max="1286" width="1.7109375" style="638" customWidth="1"/>
    <col min="1287" max="1287" width="15.42578125" style="638" customWidth="1"/>
    <col min="1288" max="1288" width="7.7109375" style="638" customWidth="1"/>
    <col min="1289" max="1289" width="3.7109375" style="638" customWidth="1"/>
    <col min="1290" max="1290" width="15" style="638" customWidth="1"/>
    <col min="1291" max="1291" width="8.28515625" style="638" customWidth="1"/>
    <col min="1292" max="1292" width="6.42578125" style="638" customWidth="1"/>
    <col min="1293" max="1293" width="8" style="638" customWidth="1"/>
    <col min="1294" max="1294" width="9.140625" style="638"/>
    <col min="1295" max="1295" width="17.7109375" style="638" bestFit="1" customWidth="1"/>
    <col min="1296" max="1297" width="9.140625" style="638"/>
    <col min="1298" max="1298" width="15.85546875" style="638" customWidth="1"/>
    <col min="1299" max="1536" width="9.140625" style="638"/>
    <col min="1537" max="1540" width="2.7109375" style="638" customWidth="1"/>
    <col min="1541" max="1541" width="14.85546875" style="638" customWidth="1"/>
    <col min="1542" max="1542" width="1.7109375" style="638" customWidth="1"/>
    <col min="1543" max="1543" width="15.42578125" style="638" customWidth="1"/>
    <col min="1544" max="1544" width="7.7109375" style="638" customWidth="1"/>
    <col min="1545" max="1545" width="3.7109375" style="638" customWidth="1"/>
    <col min="1546" max="1546" width="15" style="638" customWidth="1"/>
    <col min="1547" max="1547" width="8.28515625" style="638" customWidth="1"/>
    <col min="1548" max="1548" width="6.42578125" style="638" customWidth="1"/>
    <col min="1549" max="1549" width="8" style="638" customWidth="1"/>
    <col min="1550" max="1550" width="9.140625" style="638"/>
    <col min="1551" max="1551" width="17.7109375" style="638" bestFit="1" customWidth="1"/>
    <col min="1552" max="1553" width="9.140625" style="638"/>
    <col min="1554" max="1554" width="15.85546875" style="638" customWidth="1"/>
    <col min="1555" max="1792" width="9.140625" style="638"/>
    <col min="1793" max="1796" width="2.7109375" style="638" customWidth="1"/>
    <col min="1797" max="1797" width="14.85546875" style="638" customWidth="1"/>
    <col min="1798" max="1798" width="1.7109375" style="638" customWidth="1"/>
    <col min="1799" max="1799" width="15.42578125" style="638" customWidth="1"/>
    <col min="1800" max="1800" width="7.7109375" style="638" customWidth="1"/>
    <col min="1801" max="1801" width="3.7109375" style="638" customWidth="1"/>
    <col min="1802" max="1802" width="15" style="638" customWidth="1"/>
    <col min="1803" max="1803" width="8.28515625" style="638" customWidth="1"/>
    <col min="1804" max="1804" width="6.42578125" style="638" customWidth="1"/>
    <col min="1805" max="1805" width="8" style="638" customWidth="1"/>
    <col min="1806" max="1806" width="9.140625" style="638"/>
    <col min="1807" max="1807" width="17.7109375" style="638" bestFit="1" customWidth="1"/>
    <col min="1808" max="1809" width="9.140625" style="638"/>
    <col min="1810" max="1810" width="15.85546875" style="638" customWidth="1"/>
    <col min="1811" max="2048" width="9.140625" style="638"/>
    <col min="2049" max="2052" width="2.7109375" style="638" customWidth="1"/>
    <col min="2053" max="2053" width="14.85546875" style="638" customWidth="1"/>
    <col min="2054" max="2054" width="1.7109375" style="638" customWidth="1"/>
    <col min="2055" max="2055" width="15.42578125" style="638" customWidth="1"/>
    <col min="2056" max="2056" width="7.7109375" style="638" customWidth="1"/>
    <col min="2057" max="2057" width="3.7109375" style="638" customWidth="1"/>
    <col min="2058" max="2058" width="15" style="638" customWidth="1"/>
    <col min="2059" max="2059" width="8.28515625" style="638" customWidth="1"/>
    <col min="2060" max="2060" width="6.42578125" style="638" customWidth="1"/>
    <col min="2061" max="2061" width="8" style="638" customWidth="1"/>
    <col min="2062" max="2062" width="9.140625" style="638"/>
    <col min="2063" max="2063" width="17.7109375" style="638" bestFit="1" customWidth="1"/>
    <col min="2064" max="2065" width="9.140625" style="638"/>
    <col min="2066" max="2066" width="15.85546875" style="638" customWidth="1"/>
    <col min="2067" max="2304" width="9.140625" style="638"/>
    <col min="2305" max="2308" width="2.7109375" style="638" customWidth="1"/>
    <col min="2309" max="2309" width="14.85546875" style="638" customWidth="1"/>
    <col min="2310" max="2310" width="1.7109375" style="638" customWidth="1"/>
    <col min="2311" max="2311" width="15.42578125" style="638" customWidth="1"/>
    <col min="2312" max="2312" width="7.7109375" style="638" customWidth="1"/>
    <col min="2313" max="2313" width="3.7109375" style="638" customWidth="1"/>
    <col min="2314" max="2314" width="15" style="638" customWidth="1"/>
    <col min="2315" max="2315" width="8.28515625" style="638" customWidth="1"/>
    <col min="2316" max="2316" width="6.42578125" style="638" customWidth="1"/>
    <col min="2317" max="2317" width="8" style="638" customWidth="1"/>
    <col min="2318" max="2318" width="9.140625" style="638"/>
    <col min="2319" max="2319" width="17.7109375" style="638" bestFit="1" customWidth="1"/>
    <col min="2320" max="2321" width="9.140625" style="638"/>
    <col min="2322" max="2322" width="15.85546875" style="638" customWidth="1"/>
    <col min="2323" max="2560" width="9.140625" style="638"/>
    <col min="2561" max="2564" width="2.7109375" style="638" customWidth="1"/>
    <col min="2565" max="2565" width="14.85546875" style="638" customWidth="1"/>
    <col min="2566" max="2566" width="1.7109375" style="638" customWidth="1"/>
    <col min="2567" max="2567" width="15.42578125" style="638" customWidth="1"/>
    <col min="2568" max="2568" width="7.7109375" style="638" customWidth="1"/>
    <col min="2569" max="2569" width="3.7109375" style="638" customWidth="1"/>
    <col min="2570" max="2570" width="15" style="638" customWidth="1"/>
    <col min="2571" max="2571" width="8.28515625" style="638" customWidth="1"/>
    <col min="2572" max="2572" width="6.42578125" style="638" customWidth="1"/>
    <col min="2573" max="2573" width="8" style="638" customWidth="1"/>
    <col min="2574" max="2574" width="9.140625" style="638"/>
    <col min="2575" max="2575" width="17.7109375" style="638" bestFit="1" customWidth="1"/>
    <col min="2576" max="2577" width="9.140625" style="638"/>
    <col min="2578" max="2578" width="15.85546875" style="638" customWidth="1"/>
    <col min="2579" max="2816" width="9.140625" style="638"/>
    <col min="2817" max="2820" width="2.7109375" style="638" customWidth="1"/>
    <col min="2821" max="2821" width="14.85546875" style="638" customWidth="1"/>
    <col min="2822" max="2822" width="1.7109375" style="638" customWidth="1"/>
    <col min="2823" max="2823" width="15.42578125" style="638" customWidth="1"/>
    <col min="2824" max="2824" width="7.7109375" style="638" customWidth="1"/>
    <col min="2825" max="2825" width="3.7109375" style="638" customWidth="1"/>
    <col min="2826" max="2826" width="15" style="638" customWidth="1"/>
    <col min="2827" max="2827" width="8.28515625" style="638" customWidth="1"/>
    <col min="2828" max="2828" width="6.42578125" style="638" customWidth="1"/>
    <col min="2829" max="2829" width="8" style="638" customWidth="1"/>
    <col min="2830" max="2830" width="9.140625" style="638"/>
    <col min="2831" max="2831" width="17.7109375" style="638" bestFit="1" customWidth="1"/>
    <col min="2832" max="2833" width="9.140625" style="638"/>
    <col min="2834" max="2834" width="15.85546875" style="638" customWidth="1"/>
    <col min="2835" max="3072" width="9.140625" style="638"/>
    <col min="3073" max="3076" width="2.7109375" style="638" customWidth="1"/>
    <col min="3077" max="3077" width="14.85546875" style="638" customWidth="1"/>
    <col min="3078" max="3078" width="1.7109375" style="638" customWidth="1"/>
    <col min="3079" max="3079" width="15.42578125" style="638" customWidth="1"/>
    <col min="3080" max="3080" width="7.7109375" style="638" customWidth="1"/>
    <col min="3081" max="3081" width="3.7109375" style="638" customWidth="1"/>
    <col min="3082" max="3082" width="15" style="638" customWidth="1"/>
    <col min="3083" max="3083" width="8.28515625" style="638" customWidth="1"/>
    <col min="3084" max="3084" width="6.42578125" style="638" customWidth="1"/>
    <col min="3085" max="3085" width="8" style="638" customWidth="1"/>
    <col min="3086" max="3086" width="9.140625" style="638"/>
    <col min="3087" max="3087" width="17.7109375" style="638" bestFit="1" customWidth="1"/>
    <col min="3088" max="3089" width="9.140625" style="638"/>
    <col min="3090" max="3090" width="15.85546875" style="638" customWidth="1"/>
    <col min="3091" max="3328" width="9.140625" style="638"/>
    <col min="3329" max="3332" width="2.7109375" style="638" customWidth="1"/>
    <col min="3333" max="3333" width="14.85546875" style="638" customWidth="1"/>
    <col min="3334" max="3334" width="1.7109375" style="638" customWidth="1"/>
    <col min="3335" max="3335" width="15.42578125" style="638" customWidth="1"/>
    <col min="3336" max="3336" width="7.7109375" style="638" customWidth="1"/>
    <col min="3337" max="3337" width="3.7109375" style="638" customWidth="1"/>
    <col min="3338" max="3338" width="15" style="638" customWidth="1"/>
    <col min="3339" max="3339" width="8.28515625" style="638" customWidth="1"/>
    <col min="3340" max="3340" width="6.42578125" style="638" customWidth="1"/>
    <col min="3341" max="3341" width="8" style="638" customWidth="1"/>
    <col min="3342" max="3342" width="9.140625" style="638"/>
    <col min="3343" max="3343" width="17.7109375" style="638" bestFit="1" customWidth="1"/>
    <col min="3344" max="3345" width="9.140625" style="638"/>
    <col min="3346" max="3346" width="15.85546875" style="638" customWidth="1"/>
    <col min="3347" max="3584" width="9.140625" style="638"/>
    <col min="3585" max="3588" width="2.7109375" style="638" customWidth="1"/>
    <col min="3589" max="3589" width="14.85546875" style="638" customWidth="1"/>
    <col min="3590" max="3590" width="1.7109375" style="638" customWidth="1"/>
    <col min="3591" max="3591" width="15.42578125" style="638" customWidth="1"/>
    <col min="3592" max="3592" width="7.7109375" style="638" customWidth="1"/>
    <col min="3593" max="3593" width="3.7109375" style="638" customWidth="1"/>
    <col min="3594" max="3594" width="15" style="638" customWidth="1"/>
    <col min="3595" max="3595" width="8.28515625" style="638" customWidth="1"/>
    <col min="3596" max="3596" width="6.42578125" style="638" customWidth="1"/>
    <col min="3597" max="3597" width="8" style="638" customWidth="1"/>
    <col min="3598" max="3598" width="9.140625" style="638"/>
    <col min="3599" max="3599" width="17.7109375" style="638" bestFit="1" customWidth="1"/>
    <col min="3600" max="3601" width="9.140625" style="638"/>
    <col min="3602" max="3602" width="15.85546875" style="638" customWidth="1"/>
    <col min="3603" max="3840" width="9.140625" style="638"/>
    <col min="3841" max="3844" width="2.7109375" style="638" customWidth="1"/>
    <col min="3845" max="3845" width="14.85546875" style="638" customWidth="1"/>
    <col min="3846" max="3846" width="1.7109375" style="638" customWidth="1"/>
    <col min="3847" max="3847" width="15.42578125" style="638" customWidth="1"/>
    <col min="3848" max="3848" width="7.7109375" style="638" customWidth="1"/>
    <col min="3849" max="3849" width="3.7109375" style="638" customWidth="1"/>
    <col min="3850" max="3850" width="15" style="638" customWidth="1"/>
    <col min="3851" max="3851" width="8.28515625" style="638" customWidth="1"/>
    <col min="3852" max="3852" width="6.42578125" style="638" customWidth="1"/>
    <col min="3853" max="3853" width="8" style="638" customWidth="1"/>
    <col min="3854" max="3854" width="9.140625" style="638"/>
    <col min="3855" max="3855" width="17.7109375" style="638" bestFit="1" customWidth="1"/>
    <col min="3856" max="3857" width="9.140625" style="638"/>
    <col min="3858" max="3858" width="15.85546875" style="638" customWidth="1"/>
    <col min="3859" max="4096" width="9.140625" style="638"/>
    <col min="4097" max="4100" width="2.7109375" style="638" customWidth="1"/>
    <col min="4101" max="4101" width="14.85546875" style="638" customWidth="1"/>
    <col min="4102" max="4102" width="1.7109375" style="638" customWidth="1"/>
    <col min="4103" max="4103" width="15.42578125" style="638" customWidth="1"/>
    <col min="4104" max="4104" width="7.7109375" style="638" customWidth="1"/>
    <col min="4105" max="4105" width="3.7109375" style="638" customWidth="1"/>
    <col min="4106" max="4106" width="15" style="638" customWidth="1"/>
    <col min="4107" max="4107" width="8.28515625" style="638" customWidth="1"/>
    <col min="4108" max="4108" width="6.42578125" style="638" customWidth="1"/>
    <col min="4109" max="4109" width="8" style="638" customWidth="1"/>
    <col min="4110" max="4110" width="9.140625" style="638"/>
    <col min="4111" max="4111" width="17.7109375" style="638" bestFit="1" customWidth="1"/>
    <col min="4112" max="4113" width="9.140625" style="638"/>
    <col min="4114" max="4114" width="15.85546875" style="638" customWidth="1"/>
    <col min="4115" max="4352" width="9.140625" style="638"/>
    <col min="4353" max="4356" width="2.7109375" style="638" customWidth="1"/>
    <col min="4357" max="4357" width="14.85546875" style="638" customWidth="1"/>
    <col min="4358" max="4358" width="1.7109375" style="638" customWidth="1"/>
    <col min="4359" max="4359" width="15.42578125" style="638" customWidth="1"/>
    <col min="4360" max="4360" width="7.7109375" style="638" customWidth="1"/>
    <col min="4361" max="4361" width="3.7109375" style="638" customWidth="1"/>
    <col min="4362" max="4362" width="15" style="638" customWidth="1"/>
    <col min="4363" max="4363" width="8.28515625" style="638" customWidth="1"/>
    <col min="4364" max="4364" width="6.42578125" style="638" customWidth="1"/>
    <col min="4365" max="4365" width="8" style="638" customWidth="1"/>
    <col min="4366" max="4366" width="9.140625" style="638"/>
    <col min="4367" max="4367" width="17.7109375" style="638" bestFit="1" customWidth="1"/>
    <col min="4368" max="4369" width="9.140625" style="638"/>
    <col min="4370" max="4370" width="15.85546875" style="638" customWidth="1"/>
    <col min="4371" max="4608" width="9.140625" style="638"/>
    <col min="4609" max="4612" width="2.7109375" style="638" customWidth="1"/>
    <col min="4613" max="4613" width="14.85546875" style="638" customWidth="1"/>
    <col min="4614" max="4614" width="1.7109375" style="638" customWidth="1"/>
    <col min="4615" max="4615" width="15.42578125" style="638" customWidth="1"/>
    <col min="4616" max="4616" width="7.7109375" style="638" customWidth="1"/>
    <col min="4617" max="4617" width="3.7109375" style="638" customWidth="1"/>
    <col min="4618" max="4618" width="15" style="638" customWidth="1"/>
    <col min="4619" max="4619" width="8.28515625" style="638" customWidth="1"/>
    <col min="4620" max="4620" width="6.42578125" style="638" customWidth="1"/>
    <col min="4621" max="4621" width="8" style="638" customWidth="1"/>
    <col min="4622" max="4622" width="9.140625" style="638"/>
    <col min="4623" max="4623" width="17.7109375" style="638" bestFit="1" customWidth="1"/>
    <col min="4624" max="4625" width="9.140625" style="638"/>
    <col min="4626" max="4626" width="15.85546875" style="638" customWidth="1"/>
    <col min="4627" max="4864" width="9.140625" style="638"/>
    <col min="4865" max="4868" width="2.7109375" style="638" customWidth="1"/>
    <col min="4869" max="4869" width="14.85546875" style="638" customWidth="1"/>
    <col min="4870" max="4870" width="1.7109375" style="638" customWidth="1"/>
    <col min="4871" max="4871" width="15.42578125" style="638" customWidth="1"/>
    <col min="4872" max="4872" width="7.7109375" style="638" customWidth="1"/>
    <col min="4873" max="4873" width="3.7109375" style="638" customWidth="1"/>
    <col min="4874" max="4874" width="15" style="638" customWidth="1"/>
    <col min="4875" max="4875" width="8.28515625" style="638" customWidth="1"/>
    <col min="4876" max="4876" width="6.42578125" style="638" customWidth="1"/>
    <col min="4877" max="4877" width="8" style="638" customWidth="1"/>
    <col min="4878" max="4878" width="9.140625" style="638"/>
    <col min="4879" max="4879" width="17.7109375" style="638" bestFit="1" customWidth="1"/>
    <col min="4880" max="4881" width="9.140625" style="638"/>
    <col min="4882" max="4882" width="15.85546875" style="638" customWidth="1"/>
    <col min="4883" max="5120" width="9.140625" style="638"/>
    <col min="5121" max="5124" width="2.7109375" style="638" customWidth="1"/>
    <col min="5125" max="5125" width="14.85546875" style="638" customWidth="1"/>
    <col min="5126" max="5126" width="1.7109375" style="638" customWidth="1"/>
    <col min="5127" max="5127" width="15.42578125" style="638" customWidth="1"/>
    <col min="5128" max="5128" width="7.7109375" style="638" customWidth="1"/>
    <col min="5129" max="5129" width="3.7109375" style="638" customWidth="1"/>
    <col min="5130" max="5130" width="15" style="638" customWidth="1"/>
    <col min="5131" max="5131" width="8.28515625" style="638" customWidth="1"/>
    <col min="5132" max="5132" width="6.42578125" style="638" customWidth="1"/>
    <col min="5133" max="5133" width="8" style="638" customWidth="1"/>
    <col min="5134" max="5134" width="9.140625" style="638"/>
    <col min="5135" max="5135" width="17.7109375" style="638" bestFit="1" customWidth="1"/>
    <col min="5136" max="5137" width="9.140625" style="638"/>
    <col min="5138" max="5138" width="15.85546875" style="638" customWidth="1"/>
    <col min="5139" max="5376" width="9.140625" style="638"/>
    <col min="5377" max="5380" width="2.7109375" style="638" customWidth="1"/>
    <col min="5381" max="5381" width="14.85546875" style="638" customWidth="1"/>
    <col min="5382" max="5382" width="1.7109375" style="638" customWidth="1"/>
    <col min="5383" max="5383" width="15.42578125" style="638" customWidth="1"/>
    <col min="5384" max="5384" width="7.7109375" style="638" customWidth="1"/>
    <col min="5385" max="5385" width="3.7109375" style="638" customWidth="1"/>
    <col min="5386" max="5386" width="15" style="638" customWidth="1"/>
    <col min="5387" max="5387" width="8.28515625" style="638" customWidth="1"/>
    <col min="5388" max="5388" width="6.42578125" style="638" customWidth="1"/>
    <col min="5389" max="5389" width="8" style="638" customWidth="1"/>
    <col min="5390" max="5390" width="9.140625" style="638"/>
    <col min="5391" max="5391" width="17.7109375" style="638" bestFit="1" customWidth="1"/>
    <col min="5392" max="5393" width="9.140625" style="638"/>
    <col min="5394" max="5394" width="15.85546875" style="638" customWidth="1"/>
    <col min="5395" max="5632" width="9.140625" style="638"/>
    <col min="5633" max="5636" width="2.7109375" style="638" customWidth="1"/>
    <col min="5637" max="5637" width="14.85546875" style="638" customWidth="1"/>
    <col min="5638" max="5638" width="1.7109375" style="638" customWidth="1"/>
    <col min="5639" max="5639" width="15.42578125" style="638" customWidth="1"/>
    <col min="5640" max="5640" width="7.7109375" style="638" customWidth="1"/>
    <col min="5641" max="5641" width="3.7109375" style="638" customWidth="1"/>
    <col min="5642" max="5642" width="15" style="638" customWidth="1"/>
    <col min="5643" max="5643" width="8.28515625" style="638" customWidth="1"/>
    <col min="5644" max="5644" width="6.42578125" style="638" customWidth="1"/>
    <col min="5645" max="5645" width="8" style="638" customWidth="1"/>
    <col min="5646" max="5646" width="9.140625" style="638"/>
    <col min="5647" max="5647" width="17.7109375" style="638" bestFit="1" customWidth="1"/>
    <col min="5648" max="5649" width="9.140625" style="638"/>
    <col min="5650" max="5650" width="15.85546875" style="638" customWidth="1"/>
    <col min="5651" max="5888" width="9.140625" style="638"/>
    <col min="5889" max="5892" width="2.7109375" style="638" customWidth="1"/>
    <col min="5893" max="5893" width="14.85546875" style="638" customWidth="1"/>
    <col min="5894" max="5894" width="1.7109375" style="638" customWidth="1"/>
    <col min="5895" max="5895" width="15.42578125" style="638" customWidth="1"/>
    <col min="5896" max="5896" width="7.7109375" style="638" customWidth="1"/>
    <col min="5897" max="5897" width="3.7109375" style="638" customWidth="1"/>
    <col min="5898" max="5898" width="15" style="638" customWidth="1"/>
    <col min="5899" max="5899" width="8.28515625" style="638" customWidth="1"/>
    <col min="5900" max="5900" width="6.42578125" style="638" customWidth="1"/>
    <col min="5901" max="5901" width="8" style="638" customWidth="1"/>
    <col min="5902" max="5902" width="9.140625" style="638"/>
    <col min="5903" max="5903" width="17.7109375" style="638" bestFit="1" customWidth="1"/>
    <col min="5904" max="5905" width="9.140625" style="638"/>
    <col min="5906" max="5906" width="15.85546875" style="638" customWidth="1"/>
    <col min="5907" max="6144" width="9.140625" style="638"/>
    <col min="6145" max="6148" width="2.7109375" style="638" customWidth="1"/>
    <col min="6149" max="6149" width="14.85546875" style="638" customWidth="1"/>
    <col min="6150" max="6150" width="1.7109375" style="638" customWidth="1"/>
    <col min="6151" max="6151" width="15.42578125" style="638" customWidth="1"/>
    <col min="6152" max="6152" width="7.7109375" style="638" customWidth="1"/>
    <col min="6153" max="6153" width="3.7109375" style="638" customWidth="1"/>
    <col min="6154" max="6154" width="15" style="638" customWidth="1"/>
    <col min="6155" max="6155" width="8.28515625" style="638" customWidth="1"/>
    <col min="6156" max="6156" width="6.42578125" style="638" customWidth="1"/>
    <col min="6157" max="6157" width="8" style="638" customWidth="1"/>
    <col min="6158" max="6158" width="9.140625" style="638"/>
    <col min="6159" max="6159" width="17.7109375" style="638" bestFit="1" customWidth="1"/>
    <col min="6160" max="6161" width="9.140625" style="638"/>
    <col min="6162" max="6162" width="15.85546875" style="638" customWidth="1"/>
    <col min="6163" max="6400" width="9.140625" style="638"/>
    <col min="6401" max="6404" width="2.7109375" style="638" customWidth="1"/>
    <col min="6405" max="6405" width="14.85546875" style="638" customWidth="1"/>
    <col min="6406" max="6406" width="1.7109375" style="638" customWidth="1"/>
    <col min="6407" max="6407" width="15.42578125" style="638" customWidth="1"/>
    <col min="6408" max="6408" width="7.7109375" style="638" customWidth="1"/>
    <col min="6409" max="6409" width="3.7109375" style="638" customWidth="1"/>
    <col min="6410" max="6410" width="15" style="638" customWidth="1"/>
    <col min="6411" max="6411" width="8.28515625" style="638" customWidth="1"/>
    <col min="6412" max="6412" width="6.42578125" style="638" customWidth="1"/>
    <col min="6413" max="6413" width="8" style="638" customWidth="1"/>
    <col min="6414" max="6414" width="9.140625" style="638"/>
    <col min="6415" max="6415" width="17.7109375" style="638" bestFit="1" customWidth="1"/>
    <col min="6416" max="6417" width="9.140625" style="638"/>
    <col min="6418" max="6418" width="15.85546875" style="638" customWidth="1"/>
    <col min="6419" max="6656" width="9.140625" style="638"/>
    <col min="6657" max="6660" width="2.7109375" style="638" customWidth="1"/>
    <col min="6661" max="6661" width="14.85546875" style="638" customWidth="1"/>
    <col min="6662" max="6662" width="1.7109375" style="638" customWidth="1"/>
    <col min="6663" max="6663" width="15.42578125" style="638" customWidth="1"/>
    <col min="6664" max="6664" width="7.7109375" style="638" customWidth="1"/>
    <col min="6665" max="6665" width="3.7109375" style="638" customWidth="1"/>
    <col min="6666" max="6666" width="15" style="638" customWidth="1"/>
    <col min="6667" max="6667" width="8.28515625" style="638" customWidth="1"/>
    <col min="6668" max="6668" width="6.42578125" style="638" customWidth="1"/>
    <col min="6669" max="6669" width="8" style="638" customWidth="1"/>
    <col min="6670" max="6670" width="9.140625" style="638"/>
    <col min="6671" max="6671" width="17.7109375" style="638" bestFit="1" customWidth="1"/>
    <col min="6672" max="6673" width="9.140625" style="638"/>
    <col min="6674" max="6674" width="15.85546875" style="638" customWidth="1"/>
    <col min="6675" max="6912" width="9.140625" style="638"/>
    <col min="6913" max="6916" width="2.7109375" style="638" customWidth="1"/>
    <col min="6917" max="6917" width="14.85546875" style="638" customWidth="1"/>
    <col min="6918" max="6918" width="1.7109375" style="638" customWidth="1"/>
    <col min="6919" max="6919" width="15.42578125" style="638" customWidth="1"/>
    <col min="6920" max="6920" width="7.7109375" style="638" customWidth="1"/>
    <col min="6921" max="6921" width="3.7109375" style="638" customWidth="1"/>
    <col min="6922" max="6922" width="15" style="638" customWidth="1"/>
    <col min="6923" max="6923" width="8.28515625" style="638" customWidth="1"/>
    <col min="6924" max="6924" width="6.42578125" style="638" customWidth="1"/>
    <col min="6925" max="6925" width="8" style="638" customWidth="1"/>
    <col min="6926" max="6926" width="9.140625" style="638"/>
    <col min="6927" max="6927" width="17.7109375" style="638" bestFit="1" customWidth="1"/>
    <col min="6928" max="6929" width="9.140625" style="638"/>
    <col min="6930" max="6930" width="15.85546875" style="638" customWidth="1"/>
    <col min="6931" max="7168" width="9.140625" style="638"/>
    <col min="7169" max="7172" width="2.7109375" style="638" customWidth="1"/>
    <col min="7173" max="7173" width="14.85546875" style="638" customWidth="1"/>
    <col min="7174" max="7174" width="1.7109375" style="638" customWidth="1"/>
    <col min="7175" max="7175" width="15.42578125" style="638" customWidth="1"/>
    <col min="7176" max="7176" width="7.7109375" style="638" customWidth="1"/>
    <col min="7177" max="7177" width="3.7109375" style="638" customWidth="1"/>
    <col min="7178" max="7178" width="15" style="638" customWidth="1"/>
    <col min="7179" max="7179" width="8.28515625" style="638" customWidth="1"/>
    <col min="7180" max="7180" width="6.42578125" style="638" customWidth="1"/>
    <col min="7181" max="7181" width="8" style="638" customWidth="1"/>
    <col min="7182" max="7182" width="9.140625" style="638"/>
    <col min="7183" max="7183" width="17.7109375" style="638" bestFit="1" customWidth="1"/>
    <col min="7184" max="7185" width="9.140625" style="638"/>
    <col min="7186" max="7186" width="15.85546875" style="638" customWidth="1"/>
    <col min="7187" max="7424" width="9.140625" style="638"/>
    <col min="7425" max="7428" width="2.7109375" style="638" customWidth="1"/>
    <col min="7429" max="7429" width="14.85546875" style="638" customWidth="1"/>
    <col min="7430" max="7430" width="1.7109375" style="638" customWidth="1"/>
    <col min="7431" max="7431" width="15.42578125" style="638" customWidth="1"/>
    <col min="7432" max="7432" width="7.7109375" style="638" customWidth="1"/>
    <col min="7433" max="7433" width="3.7109375" style="638" customWidth="1"/>
    <col min="7434" max="7434" width="15" style="638" customWidth="1"/>
    <col min="7435" max="7435" width="8.28515625" style="638" customWidth="1"/>
    <col min="7436" max="7436" width="6.42578125" style="638" customWidth="1"/>
    <col min="7437" max="7437" width="8" style="638" customWidth="1"/>
    <col min="7438" max="7438" width="9.140625" style="638"/>
    <col min="7439" max="7439" width="17.7109375" style="638" bestFit="1" customWidth="1"/>
    <col min="7440" max="7441" width="9.140625" style="638"/>
    <col min="7442" max="7442" width="15.85546875" style="638" customWidth="1"/>
    <col min="7443" max="7680" width="9.140625" style="638"/>
    <col min="7681" max="7684" width="2.7109375" style="638" customWidth="1"/>
    <col min="7685" max="7685" width="14.85546875" style="638" customWidth="1"/>
    <col min="7686" max="7686" width="1.7109375" style="638" customWidth="1"/>
    <col min="7687" max="7687" width="15.42578125" style="638" customWidth="1"/>
    <col min="7688" max="7688" width="7.7109375" style="638" customWidth="1"/>
    <col min="7689" max="7689" width="3.7109375" style="638" customWidth="1"/>
    <col min="7690" max="7690" width="15" style="638" customWidth="1"/>
    <col min="7691" max="7691" width="8.28515625" style="638" customWidth="1"/>
    <col min="7692" max="7692" width="6.42578125" style="638" customWidth="1"/>
    <col min="7693" max="7693" width="8" style="638" customWidth="1"/>
    <col min="7694" max="7694" width="9.140625" style="638"/>
    <col min="7695" max="7695" width="17.7109375" style="638" bestFit="1" customWidth="1"/>
    <col min="7696" max="7697" width="9.140625" style="638"/>
    <col min="7698" max="7698" width="15.85546875" style="638" customWidth="1"/>
    <col min="7699" max="7936" width="9.140625" style="638"/>
    <col min="7937" max="7940" width="2.7109375" style="638" customWidth="1"/>
    <col min="7941" max="7941" width="14.85546875" style="638" customWidth="1"/>
    <col min="7942" max="7942" width="1.7109375" style="638" customWidth="1"/>
    <col min="7943" max="7943" width="15.42578125" style="638" customWidth="1"/>
    <col min="7944" max="7944" width="7.7109375" style="638" customWidth="1"/>
    <col min="7945" max="7945" width="3.7109375" style="638" customWidth="1"/>
    <col min="7946" max="7946" width="15" style="638" customWidth="1"/>
    <col min="7947" max="7947" width="8.28515625" style="638" customWidth="1"/>
    <col min="7948" max="7948" width="6.42578125" style="638" customWidth="1"/>
    <col min="7949" max="7949" width="8" style="638" customWidth="1"/>
    <col min="7950" max="7950" width="9.140625" style="638"/>
    <col min="7951" max="7951" width="17.7109375" style="638" bestFit="1" customWidth="1"/>
    <col min="7952" max="7953" width="9.140625" style="638"/>
    <col min="7954" max="7954" width="15.85546875" style="638" customWidth="1"/>
    <col min="7955" max="8192" width="9.140625" style="638"/>
    <col min="8193" max="8196" width="2.7109375" style="638" customWidth="1"/>
    <col min="8197" max="8197" width="14.85546875" style="638" customWidth="1"/>
    <col min="8198" max="8198" width="1.7109375" style="638" customWidth="1"/>
    <col min="8199" max="8199" width="15.42578125" style="638" customWidth="1"/>
    <col min="8200" max="8200" width="7.7109375" style="638" customWidth="1"/>
    <col min="8201" max="8201" width="3.7109375" style="638" customWidth="1"/>
    <col min="8202" max="8202" width="15" style="638" customWidth="1"/>
    <col min="8203" max="8203" width="8.28515625" style="638" customWidth="1"/>
    <col min="8204" max="8204" width="6.42578125" style="638" customWidth="1"/>
    <col min="8205" max="8205" width="8" style="638" customWidth="1"/>
    <col min="8206" max="8206" width="9.140625" style="638"/>
    <col min="8207" max="8207" width="17.7109375" style="638" bestFit="1" customWidth="1"/>
    <col min="8208" max="8209" width="9.140625" style="638"/>
    <col min="8210" max="8210" width="15.85546875" style="638" customWidth="1"/>
    <col min="8211" max="8448" width="9.140625" style="638"/>
    <col min="8449" max="8452" width="2.7109375" style="638" customWidth="1"/>
    <col min="8453" max="8453" width="14.85546875" style="638" customWidth="1"/>
    <col min="8454" max="8454" width="1.7109375" style="638" customWidth="1"/>
    <col min="8455" max="8455" width="15.42578125" style="638" customWidth="1"/>
    <col min="8456" max="8456" width="7.7109375" style="638" customWidth="1"/>
    <col min="8457" max="8457" width="3.7109375" style="638" customWidth="1"/>
    <col min="8458" max="8458" width="15" style="638" customWidth="1"/>
    <col min="8459" max="8459" width="8.28515625" style="638" customWidth="1"/>
    <col min="8460" max="8460" width="6.42578125" style="638" customWidth="1"/>
    <col min="8461" max="8461" width="8" style="638" customWidth="1"/>
    <col min="8462" max="8462" width="9.140625" style="638"/>
    <col min="8463" max="8463" width="17.7109375" style="638" bestFit="1" customWidth="1"/>
    <col min="8464" max="8465" width="9.140625" style="638"/>
    <col min="8466" max="8466" width="15.85546875" style="638" customWidth="1"/>
    <col min="8467" max="8704" width="9.140625" style="638"/>
    <col min="8705" max="8708" width="2.7109375" style="638" customWidth="1"/>
    <col min="8709" max="8709" width="14.85546875" style="638" customWidth="1"/>
    <col min="8710" max="8710" width="1.7109375" style="638" customWidth="1"/>
    <col min="8711" max="8711" width="15.42578125" style="638" customWidth="1"/>
    <col min="8712" max="8712" width="7.7109375" style="638" customWidth="1"/>
    <col min="8713" max="8713" width="3.7109375" style="638" customWidth="1"/>
    <col min="8714" max="8714" width="15" style="638" customWidth="1"/>
    <col min="8715" max="8715" width="8.28515625" style="638" customWidth="1"/>
    <col min="8716" max="8716" width="6.42578125" style="638" customWidth="1"/>
    <col min="8717" max="8717" width="8" style="638" customWidth="1"/>
    <col min="8718" max="8718" width="9.140625" style="638"/>
    <col min="8719" max="8719" width="17.7109375" style="638" bestFit="1" customWidth="1"/>
    <col min="8720" max="8721" width="9.140625" style="638"/>
    <col min="8722" max="8722" width="15.85546875" style="638" customWidth="1"/>
    <col min="8723" max="8960" width="9.140625" style="638"/>
    <col min="8961" max="8964" width="2.7109375" style="638" customWidth="1"/>
    <col min="8965" max="8965" width="14.85546875" style="638" customWidth="1"/>
    <col min="8966" max="8966" width="1.7109375" style="638" customWidth="1"/>
    <col min="8967" max="8967" width="15.42578125" style="638" customWidth="1"/>
    <col min="8968" max="8968" width="7.7109375" style="638" customWidth="1"/>
    <col min="8969" max="8969" width="3.7109375" style="638" customWidth="1"/>
    <col min="8970" max="8970" width="15" style="638" customWidth="1"/>
    <col min="8971" max="8971" width="8.28515625" style="638" customWidth="1"/>
    <col min="8972" max="8972" width="6.42578125" style="638" customWidth="1"/>
    <col min="8973" max="8973" width="8" style="638" customWidth="1"/>
    <col min="8974" max="8974" width="9.140625" style="638"/>
    <col min="8975" max="8975" width="17.7109375" style="638" bestFit="1" customWidth="1"/>
    <col min="8976" max="8977" width="9.140625" style="638"/>
    <col min="8978" max="8978" width="15.85546875" style="638" customWidth="1"/>
    <col min="8979" max="9216" width="9.140625" style="638"/>
    <col min="9217" max="9220" width="2.7109375" style="638" customWidth="1"/>
    <col min="9221" max="9221" width="14.85546875" style="638" customWidth="1"/>
    <col min="9222" max="9222" width="1.7109375" style="638" customWidth="1"/>
    <col min="9223" max="9223" width="15.42578125" style="638" customWidth="1"/>
    <col min="9224" max="9224" width="7.7109375" style="638" customWidth="1"/>
    <col min="9225" max="9225" width="3.7109375" style="638" customWidth="1"/>
    <col min="9226" max="9226" width="15" style="638" customWidth="1"/>
    <col min="9227" max="9227" width="8.28515625" style="638" customWidth="1"/>
    <col min="9228" max="9228" width="6.42578125" style="638" customWidth="1"/>
    <col min="9229" max="9229" width="8" style="638" customWidth="1"/>
    <col min="9230" max="9230" width="9.140625" style="638"/>
    <col min="9231" max="9231" width="17.7109375" style="638" bestFit="1" customWidth="1"/>
    <col min="9232" max="9233" width="9.140625" style="638"/>
    <col min="9234" max="9234" width="15.85546875" style="638" customWidth="1"/>
    <col min="9235" max="9472" width="9.140625" style="638"/>
    <col min="9473" max="9476" width="2.7109375" style="638" customWidth="1"/>
    <col min="9477" max="9477" width="14.85546875" style="638" customWidth="1"/>
    <col min="9478" max="9478" width="1.7109375" style="638" customWidth="1"/>
    <col min="9479" max="9479" width="15.42578125" style="638" customWidth="1"/>
    <col min="9480" max="9480" width="7.7109375" style="638" customWidth="1"/>
    <col min="9481" max="9481" width="3.7109375" style="638" customWidth="1"/>
    <col min="9482" max="9482" width="15" style="638" customWidth="1"/>
    <col min="9483" max="9483" width="8.28515625" style="638" customWidth="1"/>
    <col min="9484" max="9484" width="6.42578125" style="638" customWidth="1"/>
    <col min="9485" max="9485" width="8" style="638" customWidth="1"/>
    <col min="9486" max="9486" width="9.140625" style="638"/>
    <col min="9487" max="9487" width="17.7109375" style="638" bestFit="1" customWidth="1"/>
    <col min="9488" max="9489" width="9.140625" style="638"/>
    <col min="9490" max="9490" width="15.85546875" style="638" customWidth="1"/>
    <col min="9491" max="9728" width="9.140625" style="638"/>
    <col min="9729" max="9732" width="2.7109375" style="638" customWidth="1"/>
    <col min="9733" max="9733" width="14.85546875" style="638" customWidth="1"/>
    <col min="9734" max="9734" width="1.7109375" style="638" customWidth="1"/>
    <col min="9735" max="9735" width="15.42578125" style="638" customWidth="1"/>
    <col min="9736" max="9736" width="7.7109375" style="638" customWidth="1"/>
    <col min="9737" max="9737" width="3.7109375" style="638" customWidth="1"/>
    <col min="9738" max="9738" width="15" style="638" customWidth="1"/>
    <col min="9739" max="9739" width="8.28515625" style="638" customWidth="1"/>
    <col min="9740" max="9740" width="6.42578125" style="638" customWidth="1"/>
    <col min="9741" max="9741" width="8" style="638" customWidth="1"/>
    <col min="9742" max="9742" width="9.140625" style="638"/>
    <col min="9743" max="9743" width="17.7109375" style="638" bestFit="1" customWidth="1"/>
    <col min="9744" max="9745" width="9.140625" style="638"/>
    <col min="9746" max="9746" width="15.85546875" style="638" customWidth="1"/>
    <col min="9747" max="9984" width="9.140625" style="638"/>
    <col min="9985" max="9988" width="2.7109375" style="638" customWidth="1"/>
    <col min="9989" max="9989" width="14.85546875" style="638" customWidth="1"/>
    <col min="9990" max="9990" width="1.7109375" style="638" customWidth="1"/>
    <col min="9991" max="9991" width="15.42578125" style="638" customWidth="1"/>
    <col min="9992" max="9992" width="7.7109375" style="638" customWidth="1"/>
    <col min="9993" max="9993" width="3.7109375" style="638" customWidth="1"/>
    <col min="9994" max="9994" width="15" style="638" customWidth="1"/>
    <col min="9995" max="9995" width="8.28515625" style="638" customWidth="1"/>
    <col min="9996" max="9996" width="6.42578125" style="638" customWidth="1"/>
    <col min="9997" max="9997" width="8" style="638" customWidth="1"/>
    <col min="9998" max="9998" width="9.140625" style="638"/>
    <col min="9999" max="9999" width="17.7109375" style="638" bestFit="1" customWidth="1"/>
    <col min="10000" max="10001" width="9.140625" style="638"/>
    <col min="10002" max="10002" width="15.85546875" style="638" customWidth="1"/>
    <col min="10003" max="10240" width="9.140625" style="638"/>
    <col min="10241" max="10244" width="2.7109375" style="638" customWidth="1"/>
    <col min="10245" max="10245" width="14.85546875" style="638" customWidth="1"/>
    <col min="10246" max="10246" width="1.7109375" style="638" customWidth="1"/>
    <col min="10247" max="10247" width="15.42578125" style="638" customWidth="1"/>
    <col min="10248" max="10248" width="7.7109375" style="638" customWidth="1"/>
    <col min="10249" max="10249" width="3.7109375" style="638" customWidth="1"/>
    <col min="10250" max="10250" width="15" style="638" customWidth="1"/>
    <col min="10251" max="10251" width="8.28515625" style="638" customWidth="1"/>
    <col min="10252" max="10252" width="6.42578125" style="638" customWidth="1"/>
    <col min="10253" max="10253" width="8" style="638" customWidth="1"/>
    <col min="10254" max="10254" width="9.140625" style="638"/>
    <col min="10255" max="10255" width="17.7109375" style="638" bestFit="1" customWidth="1"/>
    <col min="10256" max="10257" width="9.140625" style="638"/>
    <col min="10258" max="10258" width="15.85546875" style="638" customWidth="1"/>
    <col min="10259" max="10496" width="9.140625" style="638"/>
    <col min="10497" max="10500" width="2.7109375" style="638" customWidth="1"/>
    <col min="10501" max="10501" width="14.85546875" style="638" customWidth="1"/>
    <col min="10502" max="10502" width="1.7109375" style="638" customWidth="1"/>
    <col min="10503" max="10503" width="15.42578125" style="638" customWidth="1"/>
    <col min="10504" max="10504" width="7.7109375" style="638" customWidth="1"/>
    <col min="10505" max="10505" width="3.7109375" style="638" customWidth="1"/>
    <col min="10506" max="10506" width="15" style="638" customWidth="1"/>
    <col min="10507" max="10507" width="8.28515625" style="638" customWidth="1"/>
    <col min="10508" max="10508" width="6.42578125" style="638" customWidth="1"/>
    <col min="10509" max="10509" width="8" style="638" customWidth="1"/>
    <col min="10510" max="10510" width="9.140625" style="638"/>
    <col min="10511" max="10511" width="17.7109375" style="638" bestFit="1" customWidth="1"/>
    <col min="10512" max="10513" width="9.140625" style="638"/>
    <col min="10514" max="10514" width="15.85546875" style="638" customWidth="1"/>
    <col min="10515" max="10752" width="9.140625" style="638"/>
    <col min="10753" max="10756" width="2.7109375" style="638" customWidth="1"/>
    <col min="10757" max="10757" width="14.85546875" style="638" customWidth="1"/>
    <col min="10758" max="10758" width="1.7109375" style="638" customWidth="1"/>
    <col min="10759" max="10759" width="15.42578125" style="638" customWidth="1"/>
    <col min="10760" max="10760" width="7.7109375" style="638" customWidth="1"/>
    <col min="10761" max="10761" width="3.7109375" style="638" customWidth="1"/>
    <col min="10762" max="10762" width="15" style="638" customWidth="1"/>
    <col min="10763" max="10763" width="8.28515625" style="638" customWidth="1"/>
    <col min="10764" max="10764" width="6.42578125" style="638" customWidth="1"/>
    <col min="10765" max="10765" width="8" style="638" customWidth="1"/>
    <col min="10766" max="10766" width="9.140625" style="638"/>
    <col min="10767" max="10767" width="17.7109375" style="638" bestFit="1" customWidth="1"/>
    <col min="10768" max="10769" width="9.140625" style="638"/>
    <col min="10770" max="10770" width="15.85546875" style="638" customWidth="1"/>
    <col min="10771" max="11008" width="9.140625" style="638"/>
    <col min="11009" max="11012" width="2.7109375" style="638" customWidth="1"/>
    <col min="11013" max="11013" width="14.85546875" style="638" customWidth="1"/>
    <col min="11014" max="11014" width="1.7109375" style="638" customWidth="1"/>
    <col min="11015" max="11015" width="15.42578125" style="638" customWidth="1"/>
    <col min="11016" max="11016" width="7.7109375" style="638" customWidth="1"/>
    <col min="11017" max="11017" width="3.7109375" style="638" customWidth="1"/>
    <col min="11018" max="11018" width="15" style="638" customWidth="1"/>
    <col min="11019" max="11019" width="8.28515625" style="638" customWidth="1"/>
    <col min="11020" max="11020" width="6.42578125" style="638" customWidth="1"/>
    <col min="11021" max="11021" width="8" style="638" customWidth="1"/>
    <col min="11022" max="11022" width="9.140625" style="638"/>
    <col min="11023" max="11023" width="17.7109375" style="638" bestFit="1" customWidth="1"/>
    <col min="11024" max="11025" width="9.140625" style="638"/>
    <col min="11026" max="11026" width="15.85546875" style="638" customWidth="1"/>
    <col min="11027" max="11264" width="9.140625" style="638"/>
    <col min="11265" max="11268" width="2.7109375" style="638" customWidth="1"/>
    <col min="11269" max="11269" width="14.85546875" style="638" customWidth="1"/>
    <col min="11270" max="11270" width="1.7109375" style="638" customWidth="1"/>
    <col min="11271" max="11271" width="15.42578125" style="638" customWidth="1"/>
    <col min="11272" max="11272" width="7.7109375" style="638" customWidth="1"/>
    <col min="11273" max="11273" width="3.7109375" style="638" customWidth="1"/>
    <col min="11274" max="11274" width="15" style="638" customWidth="1"/>
    <col min="11275" max="11275" width="8.28515625" style="638" customWidth="1"/>
    <col min="11276" max="11276" width="6.42578125" style="638" customWidth="1"/>
    <col min="11277" max="11277" width="8" style="638" customWidth="1"/>
    <col min="11278" max="11278" width="9.140625" style="638"/>
    <col min="11279" max="11279" width="17.7109375" style="638" bestFit="1" customWidth="1"/>
    <col min="11280" max="11281" width="9.140625" style="638"/>
    <col min="11282" max="11282" width="15.85546875" style="638" customWidth="1"/>
    <col min="11283" max="11520" width="9.140625" style="638"/>
    <col min="11521" max="11524" width="2.7109375" style="638" customWidth="1"/>
    <col min="11525" max="11525" width="14.85546875" style="638" customWidth="1"/>
    <col min="11526" max="11526" width="1.7109375" style="638" customWidth="1"/>
    <col min="11527" max="11527" width="15.42578125" style="638" customWidth="1"/>
    <col min="11528" max="11528" width="7.7109375" style="638" customWidth="1"/>
    <col min="11529" max="11529" width="3.7109375" style="638" customWidth="1"/>
    <col min="11530" max="11530" width="15" style="638" customWidth="1"/>
    <col min="11531" max="11531" width="8.28515625" style="638" customWidth="1"/>
    <col min="11532" max="11532" width="6.42578125" style="638" customWidth="1"/>
    <col min="11533" max="11533" width="8" style="638" customWidth="1"/>
    <col min="11534" max="11534" width="9.140625" style="638"/>
    <col min="11535" max="11535" width="17.7109375" style="638" bestFit="1" customWidth="1"/>
    <col min="11536" max="11537" width="9.140625" style="638"/>
    <col min="11538" max="11538" width="15.85546875" style="638" customWidth="1"/>
    <col min="11539" max="11776" width="9.140625" style="638"/>
    <col min="11777" max="11780" width="2.7109375" style="638" customWidth="1"/>
    <col min="11781" max="11781" width="14.85546875" style="638" customWidth="1"/>
    <col min="11782" max="11782" width="1.7109375" style="638" customWidth="1"/>
    <col min="11783" max="11783" width="15.42578125" style="638" customWidth="1"/>
    <col min="11784" max="11784" width="7.7109375" style="638" customWidth="1"/>
    <col min="11785" max="11785" width="3.7109375" style="638" customWidth="1"/>
    <col min="11786" max="11786" width="15" style="638" customWidth="1"/>
    <col min="11787" max="11787" width="8.28515625" style="638" customWidth="1"/>
    <col min="11788" max="11788" width="6.42578125" style="638" customWidth="1"/>
    <col min="11789" max="11789" width="8" style="638" customWidth="1"/>
    <col min="11790" max="11790" width="9.140625" style="638"/>
    <col min="11791" max="11791" width="17.7109375" style="638" bestFit="1" customWidth="1"/>
    <col min="11792" max="11793" width="9.140625" style="638"/>
    <col min="11794" max="11794" width="15.85546875" style="638" customWidth="1"/>
    <col min="11795" max="12032" width="9.140625" style="638"/>
    <col min="12033" max="12036" width="2.7109375" style="638" customWidth="1"/>
    <col min="12037" max="12037" width="14.85546875" style="638" customWidth="1"/>
    <col min="12038" max="12038" width="1.7109375" style="638" customWidth="1"/>
    <col min="12039" max="12039" width="15.42578125" style="638" customWidth="1"/>
    <col min="12040" max="12040" width="7.7109375" style="638" customWidth="1"/>
    <col min="12041" max="12041" width="3.7109375" style="638" customWidth="1"/>
    <col min="12042" max="12042" width="15" style="638" customWidth="1"/>
    <col min="12043" max="12043" width="8.28515625" style="638" customWidth="1"/>
    <col min="12044" max="12044" width="6.42578125" style="638" customWidth="1"/>
    <col min="12045" max="12045" width="8" style="638" customWidth="1"/>
    <col min="12046" max="12046" width="9.140625" style="638"/>
    <col min="12047" max="12047" width="17.7109375" style="638" bestFit="1" customWidth="1"/>
    <col min="12048" max="12049" width="9.140625" style="638"/>
    <col min="12050" max="12050" width="15.85546875" style="638" customWidth="1"/>
    <col min="12051" max="12288" width="9.140625" style="638"/>
    <col min="12289" max="12292" width="2.7109375" style="638" customWidth="1"/>
    <col min="12293" max="12293" width="14.85546875" style="638" customWidth="1"/>
    <col min="12294" max="12294" width="1.7109375" style="638" customWidth="1"/>
    <col min="12295" max="12295" width="15.42578125" style="638" customWidth="1"/>
    <col min="12296" max="12296" width="7.7109375" style="638" customWidth="1"/>
    <col min="12297" max="12297" width="3.7109375" style="638" customWidth="1"/>
    <col min="12298" max="12298" width="15" style="638" customWidth="1"/>
    <col min="12299" max="12299" width="8.28515625" style="638" customWidth="1"/>
    <col min="12300" max="12300" width="6.42578125" style="638" customWidth="1"/>
    <col min="12301" max="12301" width="8" style="638" customWidth="1"/>
    <col min="12302" max="12302" width="9.140625" style="638"/>
    <col min="12303" max="12303" width="17.7109375" style="638" bestFit="1" customWidth="1"/>
    <col min="12304" max="12305" width="9.140625" style="638"/>
    <col min="12306" max="12306" width="15.85546875" style="638" customWidth="1"/>
    <col min="12307" max="12544" width="9.140625" style="638"/>
    <col min="12545" max="12548" width="2.7109375" style="638" customWidth="1"/>
    <col min="12549" max="12549" width="14.85546875" style="638" customWidth="1"/>
    <col min="12550" max="12550" width="1.7109375" style="638" customWidth="1"/>
    <col min="12551" max="12551" width="15.42578125" style="638" customWidth="1"/>
    <col min="12552" max="12552" width="7.7109375" style="638" customWidth="1"/>
    <col min="12553" max="12553" width="3.7109375" style="638" customWidth="1"/>
    <col min="12554" max="12554" width="15" style="638" customWidth="1"/>
    <col min="12555" max="12555" width="8.28515625" style="638" customWidth="1"/>
    <col min="12556" max="12556" width="6.42578125" style="638" customWidth="1"/>
    <col min="12557" max="12557" width="8" style="638" customWidth="1"/>
    <col min="12558" max="12558" width="9.140625" style="638"/>
    <col min="12559" max="12559" width="17.7109375" style="638" bestFit="1" customWidth="1"/>
    <col min="12560" max="12561" width="9.140625" style="638"/>
    <col min="12562" max="12562" width="15.85546875" style="638" customWidth="1"/>
    <col min="12563" max="12800" width="9.140625" style="638"/>
    <col min="12801" max="12804" width="2.7109375" style="638" customWidth="1"/>
    <col min="12805" max="12805" width="14.85546875" style="638" customWidth="1"/>
    <col min="12806" max="12806" width="1.7109375" style="638" customWidth="1"/>
    <col min="12807" max="12807" width="15.42578125" style="638" customWidth="1"/>
    <col min="12808" max="12808" width="7.7109375" style="638" customWidth="1"/>
    <col min="12809" max="12809" width="3.7109375" style="638" customWidth="1"/>
    <col min="12810" max="12810" width="15" style="638" customWidth="1"/>
    <col min="12811" max="12811" width="8.28515625" style="638" customWidth="1"/>
    <col min="12812" max="12812" width="6.42578125" style="638" customWidth="1"/>
    <col min="12813" max="12813" width="8" style="638" customWidth="1"/>
    <col min="12814" max="12814" width="9.140625" style="638"/>
    <col min="12815" max="12815" width="17.7109375" style="638" bestFit="1" customWidth="1"/>
    <col min="12816" max="12817" width="9.140625" style="638"/>
    <col min="12818" max="12818" width="15.85546875" style="638" customWidth="1"/>
    <col min="12819" max="13056" width="9.140625" style="638"/>
    <col min="13057" max="13060" width="2.7109375" style="638" customWidth="1"/>
    <col min="13061" max="13061" width="14.85546875" style="638" customWidth="1"/>
    <col min="13062" max="13062" width="1.7109375" style="638" customWidth="1"/>
    <col min="13063" max="13063" width="15.42578125" style="638" customWidth="1"/>
    <col min="13064" max="13064" width="7.7109375" style="638" customWidth="1"/>
    <col min="13065" max="13065" width="3.7109375" style="638" customWidth="1"/>
    <col min="13066" max="13066" width="15" style="638" customWidth="1"/>
    <col min="13067" max="13067" width="8.28515625" style="638" customWidth="1"/>
    <col min="13068" max="13068" width="6.42578125" style="638" customWidth="1"/>
    <col min="13069" max="13069" width="8" style="638" customWidth="1"/>
    <col min="13070" max="13070" width="9.140625" style="638"/>
    <col min="13071" max="13071" width="17.7109375" style="638" bestFit="1" customWidth="1"/>
    <col min="13072" max="13073" width="9.140625" style="638"/>
    <col min="13074" max="13074" width="15.85546875" style="638" customWidth="1"/>
    <col min="13075" max="13312" width="9.140625" style="638"/>
    <col min="13313" max="13316" width="2.7109375" style="638" customWidth="1"/>
    <col min="13317" max="13317" width="14.85546875" style="638" customWidth="1"/>
    <col min="13318" max="13318" width="1.7109375" style="638" customWidth="1"/>
    <col min="13319" max="13319" width="15.42578125" style="638" customWidth="1"/>
    <col min="13320" max="13320" width="7.7109375" style="638" customWidth="1"/>
    <col min="13321" max="13321" width="3.7109375" style="638" customWidth="1"/>
    <col min="13322" max="13322" width="15" style="638" customWidth="1"/>
    <col min="13323" max="13323" width="8.28515625" style="638" customWidth="1"/>
    <col min="13324" max="13324" width="6.42578125" style="638" customWidth="1"/>
    <col min="13325" max="13325" width="8" style="638" customWidth="1"/>
    <col min="13326" max="13326" width="9.140625" style="638"/>
    <col min="13327" max="13327" width="17.7109375" style="638" bestFit="1" customWidth="1"/>
    <col min="13328" max="13329" width="9.140625" style="638"/>
    <col min="13330" max="13330" width="15.85546875" style="638" customWidth="1"/>
    <col min="13331" max="13568" width="9.140625" style="638"/>
    <col min="13569" max="13572" width="2.7109375" style="638" customWidth="1"/>
    <col min="13573" max="13573" width="14.85546875" style="638" customWidth="1"/>
    <col min="13574" max="13574" width="1.7109375" style="638" customWidth="1"/>
    <col min="13575" max="13575" width="15.42578125" style="638" customWidth="1"/>
    <col min="13576" max="13576" width="7.7109375" style="638" customWidth="1"/>
    <col min="13577" max="13577" width="3.7109375" style="638" customWidth="1"/>
    <col min="13578" max="13578" width="15" style="638" customWidth="1"/>
    <col min="13579" max="13579" width="8.28515625" style="638" customWidth="1"/>
    <col min="13580" max="13580" width="6.42578125" style="638" customWidth="1"/>
    <col min="13581" max="13581" width="8" style="638" customWidth="1"/>
    <col min="13582" max="13582" width="9.140625" style="638"/>
    <col min="13583" max="13583" width="17.7109375" style="638" bestFit="1" customWidth="1"/>
    <col min="13584" max="13585" width="9.140625" style="638"/>
    <col min="13586" max="13586" width="15.85546875" style="638" customWidth="1"/>
    <col min="13587" max="13824" width="9.140625" style="638"/>
    <col min="13825" max="13828" width="2.7109375" style="638" customWidth="1"/>
    <col min="13829" max="13829" width="14.85546875" style="638" customWidth="1"/>
    <col min="13830" max="13830" width="1.7109375" style="638" customWidth="1"/>
    <col min="13831" max="13831" width="15.42578125" style="638" customWidth="1"/>
    <col min="13832" max="13832" width="7.7109375" style="638" customWidth="1"/>
    <col min="13833" max="13833" width="3.7109375" style="638" customWidth="1"/>
    <col min="13834" max="13834" width="15" style="638" customWidth="1"/>
    <col min="13835" max="13835" width="8.28515625" style="638" customWidth="1"/>
    <col min="13836" max="13836" width="6.42578125" style="638" customWidth="1"/>
    <col min="13837" max="13837" width="8" style="638" customWidth="1"/>
    <col min="13838" max="13838" width="9.140625" style="638"/>
    <col min="13839" max="13839" width="17.7109375" style="638" bestFit="1" customWidth="1"/>
    <col min="13840" max="13841" width="9.140625" style="638"/>
    <col min="13842" max="13842" width="15.85546875" style="638" customWidth="1"/>
    <col min="13843" max="14080" width="9.140625" style="638"/>
    <col min="14081" max="14084" width="2.7109375" style="638" customWidth="1"/>
    <col min="14085" max="14085" width="14.85546875" style="638" customWidth="1"/>
    <col min="14086" max="14086" width="1.7109375" style="638" customWidth="1"/>
    <col min="14087" max="14087" width="15.42578125" style="638" customWidth="1"/>
    <col min="14088" max="14088" width="7.7109375" style="638" customWidth="1"/>
    <col min="14089" max="14089" width="3.7109375" style="638" customWidth="1"/>
    <col min="14090" max="14090" width="15" style="638" customWidth="1"/>
    <col min="14091" max="14091" width="8.28515625" style="638" customWidth="1"/>
    <col min="14092" max="14092" width="6.42578125" style="638" customWidth="1"/>
    <col min="14093" max="14093" width="8" style="638" customWidth="1"/>
    <col min="14094" max="14094" width="9.140625" style="638"/>
    <col min="14095" max="14095" width="17.7109375" style="638" bestFit="1" customWidth="1"/>
    <col min="14096" max="14097" width="9.140625" style="638"/>
    <col min="14098" max="14098" width="15.85546875" style="638" customWidth="1"/>
    <col min="14099" max="14336" width="9.140625" style="638"/>
    <col min="14337" max="14340" width="2.7109375" style="638" customWidth="1"/>
    <col min="14341" max="14341" width="14.85546875" style="638" customWidth="1"/>
    <col min="14342" max="14342" width="1.7109375" style="638" customWidth="1"/>
    <col min="14343" max="14343" width="15.42578125" style="638" customWidth="1"/>
    <col min="14344" max="14344" width="7.7109375" style="638" customWidth="1"/>
    <col min="14345" max="14345" width="3.7109375" style="638" customWidth="1"/>
    <col min="14346" max="14346" width="15" style="638" customWidth="1"/>
    <col min="14347" max="14347" width="8.28515625" style="638" customWidth="1"/>
    <col min="14348" max="14348" width="6.42578125" style="638" customWidth="1"/>
    <col min="14349" max="14349" width="8" style="638" customWidth="1"/>
    <col min="14350" max="14350" width="9.140625" style="638"/>
    <col min="14351" max="14351" width="17.7109375" style="638" bestFit="1" customWidth="1"/>
    <col min="14352" max="14353" width="9.140625" style="638"/>
    <col min="14354" max="14354" width="15.85546875" style="638" customWidth="1"/>
    <col min="14355" max="14592" width="9.140625" style="638"/>
    <col min="14593" max="14596" width="2.7109375" style="638" customWidth="1"/>
    <col min="14597" max="14597" width="14.85546875" style="638" customWidth="1"/>
    <col min="14598" max="14598" width="1.7109375" style="638" customWidth="1"/>
    <col min="14599" max="14599" width="15.42578125" style="638" customWidth="1"/>
    <col min="14600" max="14600" width="7.7109375" style="638" customWidth="1"/>
    <col min="14601" max="14601" width="3.7109375" style="638" customWidth="1"/>
    <col min="14602" max="14602" width="15" style="638" customWidth="1"/>
    <col min="14603" max="14603" width="8.28515625" style="638" customWidth="1"/>
    <col min="14604" max="14604" width="6.42578125" style="638" customWidth="1"/>
    <col min="14605" max="14605" width="8" style="638" customWidth="1"/>
    <col min="14606" max="14606" width="9.140625" style="638"/>
    <col min="14607" max="14607" width="17.7109375" style="638" bestFit="1" customWidth="1"/>
    <col min="14608" max="14609" width="9.140625" style="638"/>
    <col min="14610" max="14610" width="15.85546875" style="638" customWidth="1"/>
    <col min="14611" max="14848" width="9.140625" style="638"/>
    <col min="14849" max="14852" width="2.7109375" style="638" customWidth="1"/>
    <col min="14853" max="14853" width="14.85546875" style="638" customWidth="1"/>
    <col min="14854" max="14854" width="1.7109375" style="638" customWidth="1"/>
    <col min="14855" max="14855" width="15.42578125" style="638" customWidth="1"/>
    <col min="14856" max="14856" width="7.7109375" style="638" customWidth="1"/>
    <col min="14857" max="14857" width="3.7109375" style="638" customWidth="1"/>
    <col min="14858" max="14858" width="15" style="638" customWidth="1"/>
    <col min="14859" max="14859" width="8.28515625" style="638" customWidth="1"/>
    <col min="14860" max="14860" width="6.42578125" style="638" customWidth="1"/>
    <col min="14861" max="14861" width="8" style="638" customWidth="1"/>
    <col min="14862" max="14862" width="9.140625" style="638"/>
    <col min="14863" max="14863" width="17.7109375" style="638" bestFit="1" customWidth="1"/>
    <col min="14864" max="14865" width="9.140625" style="638"/>
    <col min="14866" max="14866" width="15.85546875" style="638" customWidth="1"/>
    <col min="14867" max="15104" width="9.140625" style="638"/>
    <col min="15105" max="15108" width="2.7109375" style="638" customWidth="1"/>
    <col min="15109" max="15109" width="14.85546875" style="638" customWidth="1"/>
    <col min="15110" max="15110" width="1.7109375" style="638" customWidth="1"/>
    <col min="15111" max="15111" width="15.42578125" style="638" customWidth="1"/>
    <col min="15112" max="15112" width="7.7109375" style="638" customWidth="1"/>
    <col min="15113" max="15113" width="3.7109375" style="638" customWidth="1"/>
    <col min="15114" max="15114" width="15" style="638" customWidth="1"/>
    <col min="15115" max="15115" width="8.28515625" style="638" customWidth="1"/>
    <col min="15116" max="15116" width="6.42578125" style="638" customWidth="1"/>
    <col min="15117" max="15117" width="8" style="638" customWidth="1"/>
    <col min="15118" max="15118" width="9.140625" style="638"/>
    <col min="15119" max="15119" width="17.7109375" style="638" bestFit="1" customWidth="1"/>
    <col min="15120" max="15121" width="9.140625" style="638"/>
    <col min="15122" max="15122" width="15.85546875" style="638" customWidth="1"/>
    <col min="15123" max="15360" width="9.140625" style="638"/>
    <col min="15361" max="15364" width="2.7109375" style="638" customWidth="1"/>
    <col min="15365" max="15365" width="14.85546875" style="638" customWidth="1"/>
    <col min="15366" max="15366" width="1.7109375" style="638" customWidth="1"/>
    <col min="15367" max="15367" width="15.42578125" style="638" customWidth="1"/>
    <col min="15368" max="15368" width="7.7109375" style="638" customWidth="1"/>
    <col min="15369" max="15369" width="3.7109375" style="638" customWidth="1"/>
    <col min="15370" max="15370" width="15" style="638" customWidth="1"/>
    <col min="15371" max="15371" width="8.28515625" style="638" customWidth="1"/>
    <col min="15372" max="15372" width="6.42578125" style="638" customWidth="1"/>
    <col min="15373" max="15373" width="8" style="638" customWidth="1"/>
    <col min="15374" max="15374" width="9.140625" style="638"/>
    <col min="15375" max="15375" width="17.7109375" style="638" bestFit="1" customWidth="1"/>
    <col min="15376" max="15377" width="9.140625" style="638"/>
    <col min="15378" max="15378" width="15.85546875" style="638" customWidth="1"/>
    <col min="15379" max="15616" width="9.140625" style="638"/>
    <col min="15617" max="15620" width="2.7109375" style="638" customWidth="1"/>
    <col min="15621" max="15621" width="14.85546875" style="638" customWidth="1"/>
    <col min="15622" max="15622" width="1.7109375" style="638" customWidth="1"/>
    <col min="15623" max="15623" width="15.42578125" style="638" customWidth="1"/>
    <col min="15624" max="15624" width="7.7109375" style="638" customWidth="1"/>
    <col min="15625" max="15625" width="3.7109375" style="638" customWidth="1"/>
    <col min="15626" max="15626" width="15" style="638" customWidth="1"/>
    <col min="15627" max="15627" width="8.28515625" style="638" customWidth="1"/>
    <col min="15628" max="15628" width="6.42578125" style="638" customWidth="1"/>
    <col min="15629" max="15629" width="8" style="638" customWidth="1"/>
    <col min="15630" max="15630" width="9.140625" style="638"/>
    <col min="15631" max="15631" width="17.7109375" style="638" bestFit="1" customWidth="1"/>
    <col min="15632" max="15633" width="9.140625" style="638"/>
    <col min="15634" max="15634" width="15.85546875" style="638" customWidth="1"/>
    <col min="15635" max="15872" width="9.140625" style="638"/>
    <col min="15873" max="15876" width="2.7109375" style="638" customWidth="1"/>
    <col min="15877" max="15877" width="14.85546875" style="638" customWidth="1"/>
    <col min="15878" max="15878" width="1.7109375" style="638" customWidth="1"/>
    <col min="15879" max="15879" width="15.42578125" style="638" customWidth="1"/>
    <col min="15880" max="15880" width="7.7109375" style="638" customWidth="1"/>
    <col min="15881" max="15881" width="3.7109375" style="638" customWidth="1"/>
    <col min="15882" max="15882" width="15" style="638" customWidth="1"/>
    <col min="15883" max="15883" width="8.28515625" style="638" customWidth="1"/>
    <col min="15884" max="15884" width="6.42578125" style="638" customWidth="1"/>
    <col min="15885" max="15885" width="8" style="638" customWidth="1"/>
    <col min="15886" max="15886" width="9.140625" style="638"/>
    <col min="15887" max="15887" width="17.7109375" style="638" bestFit="1" customWidth="1"/>
    <col min="15888" max="15889" width="9.140625" style="638"/>
    <col min="15890" max="15890" width="15.85546875" style="638" customWidth="1"/>
    <col min="15891" max="16128" width="9.140625" style="638"/>
    <col min="16129" max="16132" width="2.7109375" style="638" customWidth="1"/>
    <col min="16133" max="16133" width="14.85546875" style="638" customWidth="1"/>
    <col min="16134" max="16134" width="1.7109375" style="638" customWidth="1"/>
    <col min="16135" max="16135" width="15.42578125" style="638" customWidth="1"/>
    <col min="16136" max="16136" width="7.7109375" style="638" customWidth="1"/>
    <col min="16137" max="16137" width="3.7109375" style="638" customWidth="1"/>
    <col min="16138" max="16138" width="15" style="638" customWidth="1"/>
    <col min="16139" max="16139" width="8.28515625" style="638" customWidth="1"/>
    <col min="16140" max="16140" width="6.42578125" style="638" customWidth="1"/>
    <col min="16141" max="16141" width="8" style="638" customWidth="1"/>
    <col min="16142" max="16142" width="9.140625" style="638"/>
    <col min="16143" max="16143" width="17.7109375" style="638" bestFit="1" customWidth="1"/>
    <col min="16144" max="16145" width="9.140625" style="638"/>
    <col min="16146" max="16146" width="15.85546875" style="638" customWidth="1"/>
    <col min="16147" max="16384" width="9.140625" style="638"/>
  </cols>
  <sheetData>
    <row r="1" spans="1:13" ht="15.75" customHeight="1" x14ac:dyDescent="0.25">
      <c r="A1" s="542" t="s">
        <v>1120</v>
      </c>
      <c r="B1" s="542"/>
      <c r="C1" s="542"/>
      <c r="D1" s="542"/>
      <c r="E1" s="542"/>
      <c r="F1" s="542"/>
      <c r="G1" s="542"/>
      <c r="H1" s="542"/>
      <c r="I1" s="542"/>
      <c r="J1" s="542"/>
      <c r="K1" s="542"/>
      <c r="L1" s="542"/>
      <c r="M1" s="542"/>
    </row>
    <row r="2" spans="1:13" ht="15.75" customHeight="1" x14ac:dyDescent="0.25">
      <c r="A2" s="542" t="s">
        <v>57</v>
      </c>
      <c r="B2" s="542"/>
      <c r="C2" s="542"/>
      <c r="D2" s="542"/>
      <c r="E2" s="542"/>
      <c r="F2" s="542"/>
      <c r="G2" s="542"/>
      <c r="H2" s="542"/>
      <c r="I2" s="542"/>
      <c r="J2" s="542"/>
      <c r="K2" s="542"/>
      <c r="L2" s="542"/>
      <c r="M2" s="542"/>
    </row>
    <row r="3" spans="1:13" ht="15.75" customHeight="1" x14ac:dyDescent="0.25">
      <c r="A3" s="638" t="s">
        <v>546</v>
      </c>
      <c r="B3" s="542"/>
      <c r="C3" s="542"/>
      <c r="D3" s="542"/>
      <c r="E3" s="542"/>
      <c r="F3" s="542"/>
      <c r="G3" s="542"/>
      <c r="H3" s="542"/>
      <c r="I3" s="542"/>
      <c r="J3" s="542"/>
      <c r="K3" s="542"/>
      <c r="L3" s="542"/>
      <c r="M3" s="542"/>
    </row>
    <row r="4" spans="1:13" s="1115" customFormat="1" ht="15.75" customHeight="1" x14ac:dyDescent="0.2">
      <c r="A4" s="1115" t="s">
        <v>547</v>
      </c>
      <c r="B4" s="1116"/>
      <c r="C4" s="1116"/>
      <c r="D4" s="1116"/>
      <c r="E4" s="1116"/>
      <c r="F4" s="1116"/>
      <c r="G4" s="1116"/>
      <c r="H4" s="1116"/>
      <c r="I4" s="1116"/>
      <c r="J4" s="1116"/>
      <c r="K4" s="1116"/>
      <c r="L4" s="1116"/>
      <c r="M4" s="1116"/>
    </row>
    <row r="5" spans="1:13" x14ac:dyDescent="0.2">
      <c r="A5" s="639"/>
      <c r="B5" s="640"/>
      <c r="C5" s="641"/>
      <c r="L5" s="641"/>
      <c r="M5" s="642"/>
    </row>
    <row r="6" spans="1:13" ht="15.75" x14ac:dyDescent="0.25">
      <c r="A6" s="643" t="s">
        <v>338</v>
      </c>
      <c r="B6" s="542" t="s">
        <v>339</v>
      </c>
    </row>
    <row r="7" spans="1:13" x14ac:dyDescent="0.2">
      <c r="A7" s="641"/>
      <c r="B7" s="638"/>
    </row>
    <row r="8" spans="1:13" ht="15.75" x14ac:dyDescent="0.25">
      <c r="B8" s="643" t="s">
        <v>548</v>
      </c>
      <c r="C8" s="542" t="s">
        <v>549</v>
      </c>
    </row>
    <row r="9" spans="1:13" ht="15.75" x14ac:dyDescent="0.25">
      <c r="B9" s="643"/>
      <c r="C9" s="542"/>
    </row>
    <row r="10" spans="1:13" x14ac:dyDescent="0.2">
      <c r="C10" s="1132" t="s">
        <v>819</v>
      </c>
      <c r="D10" s="1132"/>
      <c r="E10" s="1132"/>
      <c r="F10" s="1132"/>
      <c r="G10" s="1132"/>
      <c r="H10" s="1132"/>
      <c r="I10" s="1132"/>
      <c r="J10" s="1132"/>
      <c r="K10" s="1132"/>
      <c r="L10" s="1132"/>
      <c r="M10" s="1132"/>
    </row>
    <row r="11" spans="1:13" x14ac:dyDescent="0.2">
      <c r="C11" s="1132"/>
      <c r="D11" s="1132"/>
      <c r="E11" s="1132"/>
      <c r="F11" s="1132"/>
      <c r="G11" s="1132"/>
      <c r="H11" s="1132"/>
      <c r="I11" s="1132"/>
      <c r="J11" s="1132"/>
      <c r="K11" s="1132"/>
      <c r="L11" s="1132"/>
      <c r="M11" s="1132"/>
    </row>
    <row r="12" spans="1:13" x14ac:dyDescent="0.2">
      <c r="C12" s="1132"/>
      <c r="D12" s="1132"/>
      <c r="E12" s="1132"/>
      <c r="F12" s="1132"/>
      <c r="G12" s="1132"/>
      <c r="H12" s="1132"/>
      <c r="I12" s="1132"/>
      <c r="J12" s="1132"/>
      <c r="K12" s="1132"/>
      <c r="L12" s="1132"/>
      <c r="M12" s="1132"/>
    </row>
    <row r="13" spans="1:13" x14ac:dyDescent="0.2">
      <c r="C13" s="1132"/>
      <c r="D13" s="1132"/>
      <c r="E13" s="1132"/>
      <c r="F13" s="1132"/>
      <c r="G13" s="1132"/>
      <c r="H13" s="1132"/>
      <c r="I13" s="1132"/>
      <c r="J13" s="1132"/>
      <c r="K13" s="1132"/>
      <c r="L13" s="1132"/>
      <c r="M13" s="1132"/>
    </row>
    <row r="14" spans="1:13" x14ac:dyDescent="0.2">
      <c r="C14" s="1132"/>
      <c r="D14" s="1132"/>
      <c r="E14" s="1132"/>
      <c r="F14" s="1132"/>
      <c r="G14" s="1132"/>
      <c r="H14" s="1132"/>
      <c r="I14" s="1132"/>
      <c r="J14" s="1132"/>
      <c r="K14" s="1132"/>
      <c r="L14" s="1132"/>
      <c r="M14" s="1132"/>
    </row>
    <row r="15" spans="1:13" x14ac:dyDescent="0.2">
      <c r="C15" s="1132"/>
      <c r="D15" s="1132"/>
      <c r="E15" s="1132"/>
      <c r="F15" s="1132"/>
      <c r="G15" s="1132"/>
      <c r="H15" s="1132"/>
      <c r="I15" s="1132"/>
      <c r="J15" s="1132"/>
      <c r="K15" s="1132"/>
      <c r="L15" s="1132"/>
      <c r="M15" s="1132"/>
    </row>
    <row r="16" spans="1:13" ht="21" customHeight="1" x14ac:dyDescent="0.2">
      <c r="C16" s="1132"/>
      <c r="D16" s="1132"/>
      <c r="E16" s="1132"/>
      <c r="F16" s="1132"/>
      <c r="G16" s="1132"/>
      <c r="H16" s="1132"/>
      <c r="I16" s="1132"/>
      <c r="J16" s="1132"/>
      <c r="K16" s="1132"/>
      <c r="L16" s="1132"/>
      <c r="M16" s="1132"/>
    </row>
    <row r="17" spans="2:13" x14ac:dyDescent="0.2">
      <c r="C17" s="1133" t="s">
        <v>820</v>
      </c>
      <c r="D17" s="1133"/>
      <c r="E17" s="1133"/>
      <c r="F17" s="1133"/>
      <c r="G17" s="1133"/>
      <c r="H17" s="1133"/>
      <c r="I17" s="1133"/>
      <c r="J17" s="1133"/>
      <c r="K17" s="1133"/>
      <c r="L17" s="1133"/>
      <c r="M17" s="1133"/>
    </row>
    <row r="18" spans="2:13" x14ac:dyDescent="0.2">
      <c r="C18" s="1133"/>
      <c r="D18" s="1133"/>
      <c r="E18" s="1133"/>
      <c r="F18" s="1133"/>
      <c r="G18" s="1133"/>
      <c r="H18" s="1133"/>
      <c r="I18" s="1133"/>
      <c r="J18" s="1133"/>
      <c r="K18" s="1133"/>
      <c r="L18" s="1133"/>
      <c r="M18" s="1133"/>
    </row>
    <row r="19" spans="2:13" x14ac:dyDescent="0.2">
      <c r="C19" s="644" t="s">
        <v>821</v>
      </c>
      <c r="D19" s="1134" t="s">
        <v>822</v>
      </c>
      <c r="E19" s="1134"/>
      <c r="F19" s="1134"/>
      <c r="G19" s="1134"/>
      <c r="H19" s="1134"/>
      <c r="I19" s="1134"/>
      <c r="J19" s="1134"/>
      <c r="K19" s="1134"/>
      <c r="L19" s="1134"/>
      <c r="M19" s="1134"/>
    </row>
    <row r="20" spans="2:13" x14ac:dyDescent="0.2">
      <c r="C20" s="644" t="s">
        <v>823</v>
      </c>
      <c r="D20" s="644" t="s">
        <v>824</v>
      </c>
      <c r="E20" s="644"/>
      <c r="F20" s="644"/>
      <c r="G20" s="644"/>
      <c r="H20" s="644"/>
      <c r="I20" s="644"/>
      <c r="J20" s="644"/>
      <c r="K20" s="644"/>
      <c r="L20" s="644"/>
      <c r="M20" s="644"/>
    </row>
    <row r="21" spans="2:13" x14ac:dyDescent="0.2">
      <c r="C21" s="644" t="s">
        <v>825</v>
      </c>
      <c r="D21" s="644" t="s">
        <v>826</v>
      </c>
      <c r="E21" s="644"/>
      <c r="F21" s="644"/>
      <c r="G21" s="644"/>
      <c r="H21" s="644"/>
      <c r="I21" s="644"/>
      <c r="J21" s="644"/>
      <c r="K21" s="644"/>
      <c r="L21" s="644"/>
      <c r="M21" s="644"/>
    </row>
    <row r="22" spans="2:13" x14ac:dyDescent="0.2">
      <c r="C22" s="644" t="s">
        <v>353</v>
      </c>
      <c r="D22" s="644" t="s">
        <v>827</v>
      </c>
      <c r="E22" s="644"/>
      <c r="F22" s="644"/>
      <c r="G22" s="644"/>
      <c r="H22" s="645"/>
      <c r="I22" s="645"/>
      <c r="J22" s="645"/>
      <c r="K22" s="645"/>
      <c r="L22" s="645"/>
      <c r="M22" s="645"/>
    </row>
    <row r="23" spans="2:13" x14ac:dyDescent="0.2">
      <c r="C23" s="645"/>
      <c r="D23" s="645"/>
      <c r="E23" s="645"/>
      <c r="F23" s="645"/>
      <c r="G23" s="645"/>
      <c r="H23" s="645"/>
      <c r="I23" s="645"/>
      <c r="J23" s="645"/>
      <c r="K23" s="645"/>
      <c r="L23" s="645"/>
      <c r="M23" s="645"/>
    </row>
    <row r="24" spans="2:13" ht="15.75" x14ac:dyDescent="0.25">
      <c r="B24" s="643" t="s">
        <v>550</v>
      </c>
      <c r="C24" s="542" t="s">
        <v>551</v>
      </c>
    </row>
    <row r="25" spans="2:13" ht="15.75" x14ac:dyDescent="0.25">
      <c r="B25" s="643"/>
      <c r="C25" s="542"/>
    </row>
    <row r="26" spans="2:13" x14ac:dyDescent="0.2">
      <c r="C26" s="1135" t="s">
        <v>828</v>
      </c>
      <c r="D26" s="1135"/>
      <c r="E26" s="1135"/>
      <c r="F26" s="1135"/>
      <c r="G26" s="1135"/>
      <c r="H26" s="1135"/>
      <c r="I26" s="1135"/>
      <c r="J26" s="1135"/>
      <c r="K26" s="1135"/>
      <c r="L26" s="1135"/>
      <c r="M26" s="1135"/>
    </row>
    <row r="27" spans="2:13" ht="0.75" customHeight="1" x14ac:dyDescent="0.2">
      <c r="C27" s="1135"/>
      <c r="D27" s="1135"/>
      <c r="E27" s="1135"/>
      <c r="F27" s="1135"/>
      <c r="G27" s="1135"/>
      <c r="H27" s="1135"/>
      <c r="I27" s="1135"/>
      <c r="J27" s="1135"/>
      <c r="K27" s="1135"/>
      <c r="L27" s="1135"/>
      <c r="M27" s="1135"/>
    </row>
    <row r="28" spans="2:13" x14ac:dyDescent="0.2">
      <c r="C28" s="646"/>
      <c r="D28" s="646"/>
      <c r="E28" s="646"/>
      <c r="F28" s="646"/>
      <c r="G28" s="646"/>
      <c r="H28" s="646"/>
      <c r="I28" s="646"/>
      <c r="J28" s="646"/>
      <c r="K28" s="646"/>
      <c r="L28" s="646"/>
      <c r="M28" s="646"/>
    </row>
    <row r="29" spans="2:13" x14ac:dyDescent="0.2">
      <c r="C29" s="638" t="s">
        <v>338</v>
      </c>
      <c r="D29" s="1136" t="s">
        <v>829</v>
      </c>
      <c r="E29" s="1136"/>
      <c r="F29" s="1136"/>
      <c r="G29" s="1136"/>
      <c r="H29" s="1136"/>
      <c r="I29" s="1136"/>
      <c r="J29" s="1136"/>
      <c r="K29" s="1136"/>
      <c r="L29" s="1136"/>
      <c r="M29" s="1136"/>
    </row>
    <row r="30" spans="2:13" ht="5.25" customHeight="1" x14ac:dyDescent="0.2">
      <c r="D30" s="1136"/>
      <c r="E30" s="1136"/>
      <c r="F30" s="1136"/>
      <c r="G30" s="1136"/>
      <c r="H30" s="1136"/>
      <c r="I30" s="1136"/>
      <c r="J30" s="1136"/>
      <c r="K30" s="1136"/>
      <c r="L30" s="1136"/>
      <c r="M30" s="1136"/>
    </row>
    <row r="31" spans="2:13" x14ac:dyDescent="0.2">
      <c r="C31" s="638" t="s">
        <v>343</v>
      </c>
      <c r="D31" s="646" t="s">
        <v>830</v>
      </c>
    </row>
    <row r="33" spans="2:13" ht="15.75" x14ac:dyDescent="0.25">
      <c r="B33" s="643" t="s">
        <v>552</v>
      </c>
      <c r="C33" s="647" t="s">
        <v>553</v>
      </c>
      <c r="D33" s="648"/>
      <c r="E33" s="648"/>
      <c r="F33" s="648"/>
      <c r="G33" s="648"/>
      <c r="H33" s="648"/>
      <c r="I33" s="648"/>
      <c r="J33" s="648"/>
      <c r="K33" s="648"/>
      <c r="L33" s="648"/>
      <c r="M33" s="648"/>
    </row>
    <row r="34" spans="2:13" ht="15.75" x14ac:dyDescent="0.25">
      <c r="B34" s="643"/>
      <c r="C34" s="649"/>
      <c r="D34" s="648"/>
      <c r="E34" s="648"/>
      <c r="F34" s="648"/>
      <c r="G34" s="648"/>
      <c r="H34" s="648"/>
      <c r="I34" s="648"/>
      <c r="J34" s="648"/>
      <c r="K34" s="648"/>
      <c r="L34" s="648"/>
      <c r="M34" s="648"/>
    </row>
    <row r="35" spans="2:13" x14ac:dyDescent="0.2">
      <c r="C35" s="650" t="s">
        <v>831</v>
      </c>
      <c r="D35" s="650"/>
      <c r="E35" s="650"/>
      <c r="F35" s="650"/>
      <c r="G35" s="650"/>
      <c r="H35" s="650"/>
      <c r="I35" s="650"/>
      <c r="J35" s="650"/>
      <c r="K35" s="650"/>
      <c r="L35" s="650"/>
      <c r="M35" s="650"/>
    </row>
    <row r="36" spans="2:13" x14ac:dyDescent="0.2">
      <c r="C36" s="650"/>
      <c r="D36" s="650"/>
      <c r="E36" s="650"/>
      <c r="F36" s="650"/>
      <c r="G36" s="650"/>
      <c r="H36" s="650"/>
      <c r="I36" s="650"/>
      <c r="J36" s="650"/>
      <c r="K36" s="650"/>
      <c r="L36" s="650"/>
      <c r="M36" s="650"/>
    </row>
    <row r="37" spans="2:13" x14ac:dyDescent="0.2">
      <c r="C37" s="1137" t="s">
        <v>832</v>
      </c>
      <c r="D37" s="1137"/>
      <c r="E37" s="1137"/>
      <c r="F37" s="1137"/>
      <c r="G37" s="1137"/>
      <c r="H37" s="1137"/>
      <c r="I37" s="1137"/>
      <c r="J37" s="1137"/>
      <c r="K37" s="1137"/>
      <c r="L37" s="1137"/>
      <c r="M37" s="1137"/>
    </row>
    <row r="38" spans="2:13" x14ac:dyDescent="0.2">
      <c r="C38" s="1137"/>
      <c r="D38" s="1137"/>
      <c r="E38" s="1137"/>
      <c r="F38" s="1137"/>
      <c r="G38" s="1137"/>
      <c r="H38" s="1137"/>
      <c r="I38" s="1137"/>
      <c r="J38" s="1137"/>
      <c r="K38" s="1137"/>
      <c r="L38" s="1137"/>
      <c r="M38" s="1137"/>
    </row>
    <row r="39" spans="2:13" x14ac:dyDescent="0.2">
      <c r="C39" s="1137"/>
      <c r="D39" s="1137"/>
      <c r="E39" s="1137"/>
      <c r="F39" s="1137"/>
      <c r="G39" s="1137"/>
      <c r="H39" s="1137"/>
      <c r="I39" s="1137"/>
      <c r="J39" s="1137"/>
      <c r="K39" s="1137"/>
      <c r="L39" s="1137"/>
      <c r="M39" s="1137"/>
    </row>
    <row r="40" spans="2:13" x14ac:dyDescent="0.2">
      <c r="C40" s="1137"/>
      <c r="D40" s="1137"/>
      <c r="E40" s="1137"/>
      <c r="F40" s="1137"/>
      <c r="G40" s="1137"/>
      <c r="H40" s="1137"/>
      <c r="I40" s="1137"/>
      <c r="J40" s="1137"/>
      <c r="K40" s="1137"/>
      <c r="L40" s="1137"/>
      <c r="M40" s="1137"/>
    </row>
    <row r="41" spans="2:13" ht="3.75" customHeight="1" x14ac:dyDescent="0.2">
      <c r="C41" s="1137"/>
      <c r="D41" s="1137"/>
      <c r="E41" s="1137"/>
      <c r="F41" s="1137"/>
      <c r="G41" s="1137"/>
      <c r="H41" s="1137"/>
      <c r="I41" s="1137"/>
      <c r="J41" s="1137"/>
      <c r="K41" s="1137"/>
      <c r="L41" s="1137"/>
      <c r="M41" s="1137"/>
    </row>
    <row r="42" spans="2:13" x14ac:dyDescent="0.2">
      <c r="C42" s="1055"/>
      <c r="D42" s="1055"/>
      <c r="E42" s="1055"/>
      <c r="F42" s="1055"/>
      <c r="G42" s="1055"/>
      <c r="H42" s="1055"/>
      <c r="I42" s="1055"/>
      <c r="J42" s="1055"/>
      <c r="K42" s="1055"/>
      <c r="L42" s="1055"/>
      <c r="M42" s="1055"/>
    </row>
    <row r="43" spans="2:13" ht="15.75" x14ac:dyDescent="0.2">
      <c r="C43" s="651" t="s">
        <v>833</v>
      </c>
      <c r="D43" s="1055"/>
      <c r="E43" s="1055"/>
      <c r="F43" s="1055"/>
      <c r="G43" s="1055"/>
      <c r="H43" s="1055"/>
      <c r="I43" s="1055"/>
      <c r="J43" s="1055"/>
      <c r="K43" s="1055"/>
      <c r="L43" s="1055"/>
      <c r="M43" s="1055"/>
    </row>
    <row r="44" spans="2:13" x14ac:dyDescent="0.2">
      <c r="C44" s="1055"/>
      <c r="D44" s="1055"/>
      <c r="E44" s="1055"/>
      <c r="F44" s="1055"/>
      <c r="G44" s="1055"/>
      <c r="H44" s="1055"/>
      <c r="I44" s="1055"/>
      <c r="J44" s="1055"/>
      <c r="K44" s="1055"/>
      <c r="L44" s="1055"/>
      <c r="M44" s="1055"/>
    </row>
    <row r="45" spans="2:13" x14ac:dyDescent="0.2">
      <c r="C45" s="652" t="s">
        <v>834</v>
      </c>
      <c r="D45" s="652"/>
      <c r="E45" s="652"/>
      <c r="F45" s="638" t="s">
        <v>554</v>
      </c>
      <c r="G45" s="652" t="s">
        <v>835</v>
      </c>
      <c r="H45" s="652"/>
      <c r="I45" s="652"/>
      <c r="K45" s="652"/>
      <c r="L45" s="652"/>
      <c r="M45" s="652"/>
    </row>
    <row r="46" spans="2:13" x14ac:dyDescent="0.2">
      <c r="C46" s="652" t="s">
        <v>834</v>
      </c>
      <c r="D46" s="652"/>
      <c r="E46" s="652"/>
      <c r="F46" s="652" t="s">
        <v>554</v>
      </c>
      <c r="G46" s="652" t="s">
        <v>836</v>
      </c>
      <c r="H46" s="652"/>
      <c r="I46" s="652"/>
      <c r="K46" s="652"/>
      <c r="L46" s="652"/>
      <c r="M46" s="652"/>
    </row>
    <row r="47" spans="2:13" x14ac:dyDescent="0.2">
      <c r="C47" s="652"/>
      <c r="D47" s="652"/>
      <c r="E47" s="652"/>
      <c r="F47" s="652"/>
      <c r="G47" s="652"/>
      <c r="H47" s="652"/>
      <c r="I47" s="652"/>
      <c r="J47" s="652"/>
      <c r="K47" s="652"/>
      <c r="L47" s="652"/>
      <c r="M47" s="652"/>
    </row>
    <row r="48" spans="2:13" ht="15.75" x14ac:dyDescent="0.2">
      <c r="C48" s="651" t="s">
        <v>837</v>
      </c>
      <c r="D48" s="652"/>
      <c r="E48" s="652"/>
      <c r="F48" s="652"/>
      <c r="G48" s="652"/>
      <c r="H48" s="652"/>
      <c r="I48" s="652"/>
      <c r="J48" s="652"/>
      <c r="K48" s="652"/>
      <c r="L48" s="652"/>
      <c r="M48" s="652"/>
    </row>
    <row r="49" spans="1:13" x14ac:dyDescent="0.2">
      <c r="C49" s="652"/>
      <c r="D49" s="652"/>
      <c r="E49" s="652"/>
      <c r="F49" s="652"/>
      <c r="G49" s="652"/>
      <c r="H49" s="652"/>
      <c r="I49" s="652"/>
      <c r="J49" s="652"/>
      <c r="K49" s="652"/>
      <c r="L49" s="652"/>
      <c r="M49" s="652"/>
    </row>
    <row r="50" spans="1:13" x14ac:dyDescent="0.2">
      <c r="C50" s="653" t="s">
        <v>342</v>
      </c>
      <c r="D50" s="653"/>
      <c r="E50" s="653"/>
      <c r="F50" s="653" t="s">
        <v>554</v>
      </c>
      <c r="G50" s="653" t="s">
        <v>838</v>
      </c>
      <c r="H50" s="653"/>
      <c r="I50" s="654"/>
      <c r="J50" s="648"/>
      <c r="K50" s="648"/>
      <c r="L50" s="648"/>
      <c r="M50" s="648"/>
    </row>
    <row r="51" spans="1:13" x14ac:dyDescent="0.2">
      <c r="C51" s="653" t="s">
        <v>342</v>
      </c>
      <c r="D51" s="653"/>
      <c r="E51" s="653"/>
      <c r="F51" s="653" t="s">
        <v>554</v>
      </c>
      <c r="G51" s="653" t="s">
        <v>839</v>
      </c>
      <c r="H51" s="653"/>
      <c r="I51" s="654"/>
      <c r="J51" s="648"/>
      <c r="K51" s="648"/>
      <c r="L51" s="648"/>
      <c r="M51" s="648"/>
    </row>
    <row r="52" spans="1:13" x14ac:dyDescent="0.2">
      <c r="D52" s="648"/>
      <c r="E52" s="648"/>
      <c r="F52" s="648"/>
      <c r="G52" s="648"/>
      <c r="H52" s="648"/>
      <c r="I52" s="654"/>
      <c r="J52" s="648"/>
      <c r="K52" s="648"/>
      <c r="L52" s="648"/>
      <c r="M52" s="648"/>
    </row>
    <row r="53" spans="1:13" x14ac:dyDescent="0.2">
      <c r="D53" s="648"/>
      <c r="E53" s="648"/>
      <c r="F53" s="648"/>
      <c r="G53" s="648"/>
      <c r="H53" s="648"/>
      <c r="I53" s="654"/>
      <c r="J53" s="648"/>
      <c r="K53" s="648"/>
      <c r="L53" s="648"/>
      <c r="M53" s="648"/>
    </row>
    <row r="54" spans="1:13" x14ac:dyDescent="0.2">
      <c r="D54" s="648"/>
      <c r="E54" s="648"/>
      <c r="F54" s="648"/>
      <c r="G54" s="648"/>
      <c r="H54" s="648"/>
      <c r="I54" s="654"/>
      <c r="J54" s="648"/>
      <c r="K54" s="648"/>
      <c r="L54" s="648"/>
      <c r="M54" s="648"/>
    </row>
    <row r="55" spans="1:13" x14ac:dyDescent="0.2">
      <c r="D55" s="648"/>
      <c r="E55" s="648"/>
      <c r="F55" s="648"/>
      <c r="G55" s="648"/>
      <c r="H55" s="648"/>
      <c r="I55" s="654"/>
      <c r="J55" s="648"/>
      <c r="K55" s="648"/>
      <c r="L55" s="648"/>
      <c r="M55" s="648"/>
    </row>
    <row r="56" spans="1:13" x14ac:dyDescent="0.2">
      <c r="D56" s="648"/>
      <c r="E56" s="648"/>
      <c r="F56" s="648"/>
      <c r="G56" s="648"/>
      <c r="H56" s="648"/>
      <c r="I56" s="654"/>
      <c r="J56" s="648"/>
      <c r="K56" s="648"/>
      <c r="L56" s="648"/>
      <c r="M56" s="648"/>
    </row>
    <row r="57" spans="1:13" x14ac:dyDescent="0.2">
      <c r="D57" s="648"/>
      <c r="E57" s="648"/>
      <c r="F57" s="648"/>
      <c r="G57" s="648"/>
      <c r="H57" s="648"/>
      <c r="I57" s="654"/>
      <c r="J57" s="648"/>
      <c r="K57" s="648"/>
      <c r="L57" s="648"/>
      <c r="M57" s="648"/>
    </row>
    <row r="58" spans="1:13" x14ac:dyDescent="0.2">
      <c r="D58" s="648"/>
      <c r="E58" s="648"/>
      <c r="F58" s="648"/>
      <c r="G58" s="648"/>
      <c r="H58" s="648"/>
      <c r="I58" s="654"/>
      <c r="J58" s="648"/>
      <c r="K58" s="648"/>
      <c r="L58" s="648"/>
      <c r="M58" s="648"/>
    </row>
    <row r="59" spans="1:13" x14ac:dyDescent="0.2">
      <c r="D59" s="648"/>
      <c r="E59" s="648"/>
      <c r="F59" s="648"/>
      <c r="G59" s="648"/>
      <c r="H59" s="648"/>
      <c r="I59" s="654"/>
      <c r="J59" s="648"/>
      <c r="K59" s="648"/>
      <c r="L59" s="648"/>
      <c r="M59" s="648"/>
    </row>
    <row r="60" spans="1:13" x14ac:dyDescent="0.2">
      <c r="D60" s="648"/>
      <c r="E60" s="648"/>
      <c r="F60" s="648"/>
      <c r="G60" s="648"/>
      <c r="H60" s="648"/>
      <c r="I60" s="654"/>
      <c r="J60" s="648"/>
      <c r="K60" s="648"/>
      <c r="L60" s="648"/>
      <c r="M60" s="648"/>
    </row>
    <row r="61" spans="1:13" x14ac:dyDescent="0.2">
      <c r="D61" s="648"/>
      <c r="E61" s="648"/>
      <c r="F61" s="648"/>
      <c r="G61" s="648"/>
      <c r="H61" s="648"/>
      <c r="I61" s="654"/>
      <c r="J61" s="648"/>
      <c r="K61" s="648"/>
      <c r="L61" s="648"/>
      <c r="M61" s="648"/>
    </row>
    <row r="62" spans="1:13" ht="15.75" x14ac:dyDescent="0.25">
      <c r="A62" s="643" t="s">
        <v>343</v>
      </c>
      <c r="B62" s="542" t="s">
        <v>555</v>
      </c>
    </row>
    <row r="63" spans="1:13" ht="15.75" x14ac:dyDescent="0.25">
      <c r="A63" s="643"/>
      <c r="B63" s="542"/>
    </row>
    <row r="64" spans="1:13" ht="15.75" x14ac:dyDescent="0.25">
      <c r="B64" s="643" t="s">
        <v>340</v>
      </c>
      <c r="C64" s="542" t="s">
        <v>556</v>
      </c>
    </row>
    <row r="65" spans="2:13" ht="15.75" x14ac:dyDescent="0.25">
      <c r="B65" s="643"/>
      <c r="C65" s="542"/>
    </row>
    <row r="66" spans="2:13" x14ac:dyDescent="0.2">
      <c r="C66" s="1133" t="s">
        <v>557</v>
      </c>
      <c r="D66" s="1133"/>
      <c r="E66" s="1133"/>
      <c r="F66" s="1133"/>
      <c r="G66" s="1133"/>
      <c r="H66" s="1133"/>
      <c r="I66" s="1133"/>
      <c r="J66" s="1133"/>
      <c r="K66" s="1133"/>
      <c r="L66" s="1133"/>
      <c r="M66" s="1133"/>
    </row>
    <row r="67" spans="2:13" ht="4.5" customHeight="1" x14ac:dyDescent="0.2">
      <c r="C67" s="1133"/>
      <c r="D67" s="1133"/>
      <c r="E67" s="1133"/>
      <c r="F67" s="1133"/>
      <c r="G67" s="1133"/>
      <c r="H67" s="1133"/>
      <c r="I67" s="1133"/>
      <c r="J67" s="1133"/>
      <c r="K67" s="1133"/>
      <c r="L67" s="1133"/>
      <c r="M67" s="1133"/>
    </row>
    <row r="68" spans="2:13" x14ac:dyDescent="0.2">
      <c r="C68" s="644"/>
      <c r="D68" s="644"/>
      <c r="E68" s="644"/>
      <c r="F68" s="644"/>
      <c r="G68" s="644"/>
      <c r="H68" s="644"/>
      <c r="I68" s="644"/>
      <c r="J68" s="644"/>
      <c r="K68" s="644"/>
      <c r="L68" s="644"/>
    </row>
    <row r="69" spans="2:13" x14ac:dyDescent="0.2">
      <c r="C69" s="1132" t="s">
        <v>840</v>
      </c>
      <c r="D69" s="1132"/>
      <c r="E69" s="1132"/>
      <c r="F69" s="1132"/>
      <c r="G69" s="1132"/>
      <c r="H69" s="1132"/>
      <c r="I69" s="1132"/>
      <c r="J69" s="1132"/>
      <c r="K69" s="1132"/>
      <c r="L69" s="1132"/>
      <c r="M69" s="1132"/>
    </row>
    <row r="70" spans="2:13" x14ac:dyDescent="0.2">
      <c r="C70" s="1132"/>
      <c r="D70" s="1132"/>
      <c r="E70" s="1132"/>
      <c r="F70" s="1132"/>
      <c r="G70" s="1132"/>
      <c r="H70" s="1132"/>
      <c r="I70" s="1132"/>
      <c r="J70" s="1132"/>
      <c r="K70" s="1132"/>
      <c r="L70" s="1132"/>
      <c r="M70" s="1132"/>
    </row>
    <row r="71" spans="2:13" x14ac:dyDescent="0.2">
      <c r="C71" s="1132"/>
      <c r="D71" s="1132"/>
      <c r="E71" s="1132"/>
      <c r="F71" s="1132"/>
      <c r="G71" s="1132"/>
      <c r="H71" s="1132"/>
      <c r="I71" s="1132"/>
      <c r="J71" s="1132"/>
      <c r="K71" s="1132"/>
      <c r="L71" s="1132"/>
      <c r="M71" s="1132"/>
    </row>
    <row r="72" spans="2:13" x14ac:dyDescent="0.2">
      <c r="C72" s="1132"/>
      <c r="D72" s="1132"/>
      <c r="E72" s="1132"/>
      <c r="F72" s="1132"/>
      <c r="G72" s="1132"/>
      <c r="H72" s="1132"/>
      <c r="I72" s="1132"/>
      <c r="J72" s="1132"/>
      <c r="K72" s="1132"/>
      <c r="L72" s="1132"/>
      <c r="M72" s="1132"/>
    </row>
    <row r="73" spans="2:13" x14ac:dyDescent="0.2">
      <c r="C73" s="1132" t="s">
        <v>841</v>
      </c>
      <c r="D73" s="1132"/>
      <c r="E73" s="1132"/>
      <c r="F73" s="1132"/>
      <c r="G73" s="1132"/>
      <c r="H73" s="1132"/>
      <c r="I73" s="1132"/>
      <c r="J73" s="1132"/>
      <c r="K73" s="1132"/>
      <c r="L73" s="1132"/>
      <c r="M73" s="1132"/>
    </row>
    <row r="74" spans="2:13" x14ac:dyDescent="0.2">
      <c r="C74" s="1132"/>
      <c r="D74" s="1132"/>
      <c r="E74" s="1132"/>
      <c r="F74" s="1132"/>
      <c r="G74" s="1132"/>
      <c r="H74" s="1132"/>
      <c r="I74" s="1132"/>
      <c r="J74" s="1132"/>
      <c r="K74" s="1132"/>
      <c r="L74" s="1132"/>
      <c r="M74" s="1132"/>
    </row>
    <row r="76" spans="2:13" x14ac:dyDescent="0.2">
      <c r="C76" s="1132" t="s">
        <v>558</v>
      </c>
      <c r="D76" s="1132"/>
      <c r="E76" s="1132"/>
      <c r="F76" s="1132"/>
      <c r="G76" s="1132"/>
      <c r="H76" s="1132"/>
      <c r="I76" s="1132"/>
      <c r="J76" s="1132"/>
      <c r="K76" s="1132"/>
      <c r="L76" s="1132"/>
      <c r="M76" s="1132"/>
    </row>
    <row r="77" spans="2:13" x14ac:dyDescent="0.2">
      <c r="C77" s="1132"/>
      <c r="D77" s="1132"/>
      <c r="E77" s="1132"/>
      <c r="F77" s="1132"/>
      <c r="G77" s="1132"/>
      <c r="H77" s="1132"/>
      <c r="I77" s="1132"/>
      <c r="J77" s="1132"/>
      <c r="K77" s="1132"/>
      <c r="L77" s="1132"/>
      <c r="M77" s="1132"/>
    </row>
    <row r="78" spans="2:13" x14ac:dyDescent="0.2">
      <c r="C78" s="1132"/>
      <c r="D78" s="1132"/>
      <c r="E78" s="1132"/>
      <c r="F78" s="1132"/>
      <c r="G78" s="1132"/>
      <c r="H78" s="1132"/>
      <c r="I78" s="1132"/>
      <c r="J78" s="1132"/>
      <c r="K78" s="1132"/>
      <c r="L78" s="1132"/>
      <c r="M78" s="1132"/>
    </row>
    <row r="79" spans="2:13" x14ac:dyDescent="0.2">
      <c r="C79" s="1132"/>
      <c r="D79" s="1132"/>
      <c r="E79" s="1132"/>
      <c r="F79" s="1132"/>
      <c r="G79" s="1132"/>
      <c r="H79" s="1132"/>
      <c r="I79" s="1132"/>
      <c r="J79" s="1132"/>
      <c r="K79" s="1132"/>
      <c r="L79" s="1132"/>
      <c r="M79" s="1132"/>
    </row>
    <row r="80" spans="2:13" x14ac:dyDescent="0.2">
      <c r="C80" s="1132"/>
      <c r="D80" s="1132"/>
      <c r="E80" s="1132"/>
      <c r="F80" s="1132"/>
      <c r="G80" s="1132"/>
      <c r="H80" s="1132"/>
      <c r="I80" s="1132"/>
      <c r="J80" s="1132"/>
      <c r="K80" s="1132"/>
      <c r="L80" s="1132"/>
      <c r="M80" s="1132"/>
    </row>
    <row r="81" spans="2:13" x14ac:dyDescent="0.2">
      <c r="C81" s="1132"/>
      <c r="D81" s="1132"/>
      <c r="E81" s="1132"/>
      <c r="F81" s="1132"/>
      <c r="G81" s="1132"/>
      <c r="H81" s="1132"/>
      <c r="I81" s="1132"/>
      <c r="J81" s="1132"/>
      <c r="K81" s="1132"/>
      <c r="L81" s="1132"/>
      <c r="M81" s="1132"/>
    </row>
    <row r="82" spans="2:13" x14ac:dyDescent="0.2">
      <c r="C82" s="1132"/>
      <c r="D82" s="1132"/>
      <c r="E82" s="1132"/>
      <c r="F82" s="1132"/>
      <c r="G82" s="1132"/>
      <c r="H82" s="1132"/>
      <c r="I82" s="1132"/>
      <c r="J82" s="1132"/>
      <c r="K82" s="1132"/>
      <c r="L82" s="1132"/>
      <c r="M82" s="1132"/>
    </row>
    <row r="83" spans="2:13" x14ac:dyDescent="0.2">
      <c r="C83" s="1132"/>
      <c r="D83" s="1132"/>
      <c r="E83" s="1132"/>
      <c r="F83" s="1132"/>
      <c r="G83" s="1132"/>
      <c r="H83" s="1132"/>
      <c r="I83" s="1132"/>
      <c r="J83" s="1132"/>
      <c r="K83" s="1132"/>
      <c r="L83" s="1132"/>
      <c r="M83" s="1132"/>
    </row>
    <row r="84" spans="2:13" ht="1.5" customHeight="1" x14ac:dyDescent="0.2">
      <c r="C84" s="1132"/>
      <c r="D84" s="1132"/>
      <c r="E84" s="1132"/>
      <c r="F84" s="1132"/>
      <c r="G84" s="1132"/>
      <c r="H84" s="1132"/>
      <c r="I84" s="1132"/>
      <c r="J84" s="1132"/>
      <c r="K84" s="1132"/>
      <c r="L84" s="1132"/>
      <c r="M84" s="1132"/>
    </row>
    <row r="85" spans="2:13" hidden="1" x14ac:dyDescent="0.2">
      <c r="C85" s="1132"/>
      <c r="D85" s="1132"/>
      <c r="E85" s="1132"/>
      <c r="F85" s="1132"/>
      <c r="G85" s="1132"/>
      <c r="H85" s="1132"/>
      <c r="I85" s="1132"/>
      <c r="J85" s="1132"/>
      <c r="K85" s="1132"/>
      <c r="L85" s="1132"/>
      <c r="M85" s="1132"/>
    </row>
    <row r="86" spans="2:13" x14ac:dyDescent="0.2">
      <c r="C86" s="655"/>
      <c r="D86" s="655"/>
      <c r="E86" s="655"/>
      <c r="F86" s="655"/>
      <c r="G86" s="655"/>
      <c r="H86" s="655"/>
      <c r="I86" s="655"/>
      <c r="J86" s="655"/>
      <c r="K86" s="655"/>
      <c r="L86" s="655"/>
    </row>
    <row r="87" spans="2:13" ht="15.75" x14ac:dyDescent="0.25">
      <c r="B87" s="643" t="s">
        <v>341</v>
      </c>
      <c r="C87" s="542" t="s">
        <v>348</v>
      </c>
    </row>
    <row r="88" spans="2:13" ht="15.75" x14ac:dyDescent="0.25">
      <c r="B88" s="643"/>
      <c r="C88" s="542"/>
    </row>
    <row r="89" spans="2:13" x14ac:dyDescent="0.2">
      <c r="C89" s="1132" t="s">
        <v>559</v>
      </c>
      <c r="D89" s="1132"/>
      <c r="E89" s="1132"/>
      <c r="F89" s="1132"/>
      <c r="G89" s="1132"/>
      <c r="H89" s="1132"/>
      <c r="I89" s="1132"/>
      <c r="J89" s="1132"/>
      <c r="K89" s="1132"/>
      <c r="L89" s="1132"/>
      <c r="M89" s="1132"/>
    </row>
    <row r="90" spans="2:13" x14ac:dyDescent="0.2">
      <c r="C90" s="1132"/>
      <c r="D90" s="1132"/>
      <c r="E90" s="1132"/>
      <c r="F90" s="1132"/>
      <c r="G90" s="1132"/>
      <c r="H90" s="1132"/>
      <c r="I90" s="1132"/>
      <c r="J90" s="1132"/>
      <c r="K90" s="1132"/>
      <c r="L90" s="1132"/>
      <c r="M90" s="1132"/>
    </row>
    <row r="91" spans="2:13" ht="20.25" customHeight="1" x14ac:dyDescent="0.2">
      <c r="C91" s="1132"/>
      <c r="D91" s="1132"/>
      <c r="E91" s="1132"/>
      <c r="F91" s="1132"/>
      <c r="G91" s="1132"/>
      <c r="H91" s="1132"/>
      <c r="I91" s="1132"/>
      <c r="J91" s="1132"/>
      <c r="K91" s="1132"/>
      <c r="L91" s="1132"/>
      <c r="M91" s="1132"/>
    </row>
    <row r="93" spans="2:13" ht="15.75" x14ac:dyDescent="0.25">
      <c r="B93" s="643" t="s">
        <v>344</v>
      </c>
      <c r="C93" s="542" t="s">
        <v>536</v>
      </c>
    </row>
    <row r="94" spans="2:13" ht="15.75" x14ac:dyDescent="0.25">
      <c r="B94" s="643"/>
      <c r="C94" s="542"/>
    </row>
    <row r="95" spans="2:13" ht="30" customHeight="1" x14ac:dyDescent="0.2">
      <c r="C95" s="1132" t="s">
        <v>1044</v>
      </c>
      <c r="D95" s="1132"/>
      <c r="E95" s="1132"/>
      <c r="F95" s="1132"/>
      <c r="G95" s="1132"/>
      <c r="H95" s="1132"/>
      <c r="I95" s="1132"/>
      <c r="J95" s="1132"/>
      <c r="K95" s="1132"/>
      <c r="L95" s="1132"/>
      <c r="M95" s="1132"/>
    </row>
    <row r="96" spans="2:13" ht="30" customHeight="1" x14ac:dyDescent="0.2">
      <c r="C96" s="1132"/>
      <c r="D96" s="1132"/>
      <c r="E96" s="1132"/>
      <c r="F96" s="1132"/>
      <c r="G96" s="1132"/>
      <c r="H96" s="1132"/>
      <c r="I96" s="1132"/>
      <c r="J96" s="1132"/>
      <c r="K96" s="1132"/>
      <c r="L96" s="1132"/>
      <c r="M96" s="1132"/>
    </row>
    <row r="97" spans="2:13" ht="30" customHeight="1" x14ac:dyDescent="0.2">
      <c r="C97" s="1132"/>
      <c r="D97" s="1132"/>
      <c r="E97" s="1132"/>
      <c r="F97" s="1132"/>
      <c r="G97" s="1132"/>
      <c r="H97" s="1132"/>
      <c r="I97" s="1132"/>
      <c r="J97" s="1132"/>
      <c r="K97" s="1132"/>
      <c r="L97" s="1132"/>
      <c r="M97" s="1132"/>
    </row>
    <row r="98" spans="2:13" ht="30" customHeight="1" x14ac:dyDescent="0.2">
      <c r="C98" s="1132"/>
      <c r="D98" s="1132"/>
      <c r="E98" s="1132"/>
      <c r="F98" s="1132"/>
      <c r="G98" s="1132"/>
      <c r="H98" s="1132"/>
      <c r="I98" s="1132"/>
      <c r="J98" s="1132"/>
      <c r="K98" s="1132"/>
      <c r="L98" s="1132"/>
      <c r="M98" s="1132"/>
    </row>
    <row r="99" spans="2:13" ht="20.100000000000001" customHeight="1" x14ac:dyDescent="0.2">
      <c r="C99" s="1132"/>
      <c r="D99" s="1132"/>
      <c r="E99" s="1132"/>
      <c r="F99" s="1132"/>
      <c r="G99" s="1132"/>
      <c r="H99" s="1132"/>
      <c r="I99" s="1132"/>
      <c r="J99" s="1132"/>
      <c r="K99" s="1132"/>
      <c r="L99" s="1132"/>
      <c r="M99" s="1132"/>
    </row>
    <row r="100" spans="2:13" ht="9" customHeight="1" x14ac:dyDescent="0.2">
      <c r="C100" s="1132"/>
      <c r="D100" s="1132"/>
      <c r="E100" s="1132"/>
      <c r="F100" s="1132"/>
      <c r="G100" s="1132"/>
      <c r="H100" s="1132"/>
      <c r="I100" s="1132"/>
      <c r="J100" s="1132"/>
      <c r="K100" s="1132"/>
      <c r="L100" s="1132"/>
      <c r="M100" s="1132"/>
    </row>
    <row r="101" spans="2:13" ht="5.25" customHeight="1" x14ac:dyDescent="0.2">
      <c r="C101" s="1132"/>
      <c r="D101" s="1132"/>
      <c r="E101" s="1132"/>
      <c r="F101" s="1132"/>
      <c r="G101" s="1132"/>
      <c r="H101" s="1132"/>
      <c r="I101" s="1132"/>
      <c r="J101" s="1132"/>
      <c r="K101" s="1132"/>
      <c r="L101" s="1132"/>
      <c r="M101" s="1132"/>
    </row>
    <row r="102" spans="2:13" x14ac:dyDescent="0.2">
      <c r="C102" s="1056"/>
      <c r="D102" s="1056"/>
      <c r="E102" s="1056"/>
      <c r="F102" s="1056"/>
      <c r="G102" s="1056"/>
      <c r="H102" s="1056"/>
      <c r="I102" s="1056"/>
      <c r="J102" s="1056"/>
      <c r="K102" s="1056"/>
      <c r="L102" s="1056"/>
      <c r="M102" s="1056"/>
    </row>
    <row r="103" spans="2:13" ht="15.75" x14ac:dyDescent="0.25">
      <c r="B103" s="643" t="s">
        <v>345</v>
      </c>
      <c r="C103" s="542" t="s">
        <v>236</v>
      </c>
    </row>
    <row r="104" spans="2:13" ht="15.75" x14ac:dyDescent="0.25">
      <c r="B104" s="643"/>
      <c r="C104" s="542"/>
    </row>
    <row r="105" spans="2:13" ht="39.950000000000003" customHeight="1" x14ac:dyDescent="0.2">
      <c r="C105" s="1132" t="s">
        <v>1043</v>
      </c>
      <c r="D105" s="1132"/>
      <c r="E105" s="1132"/>
      <c r="F105" s="1132"/>
      <c r="G105" s="1132"/>
      <c r="H105" s="1132"/>
      <c r="I105" s="1132"/>
      <c r="J105" s="1132"/>
      <c r="K105" s="1132"/>
      <c r="L105" s="1132"/>
      <c r="M105" s="1132"/>
    </row>
    <row r="106" spans="2:13" ht="20.25" customHeight="1" x14ac:dyDescent="0.2">
      <c r="C106" s="1132"/>
      <c r="D106" s="1132"/>
      <c r="E106" s="1132"/>
      <c r="F106" s="1132"/>
      <c r="G106" s="1132"/>
      <c r="H106" s="1132"/>
      <c r="I106" s="1132"/>
      <c r="J106" s="1132"/>
      <c r="K106" s="1132"/>
      <c r="L106" s="1132"/>
      <c r="M106" s="1132"/>
    </row>
    <row r="107" spans="2:13" ht="15" customHeight="1" x14ac:dyDescent="0.2">
      <c r="C107" s="1056"/>
      <c r="D107" s="1056"/>
      <c r="E107" s="1056"/>
      <c r="F107" s="1056"/>
      <c r="G107" s="1056"/>
      <c r="H107" s="1056"/>
      <c r="I107" s="1056"/>
      <c r="J107" s="1056"/>
      <c r="K107" s="1056"/>
      <c r="L107" s="1056"/>
      <c r="M107" s="1056"/>
    </row>
    <row r="108" spans="2:13" ht="15" customHeight="1" x14ac:dyDescent="0.2">
      <c r="C108" s="1056"/>
      <c r="D108" s="1056"/>
      <c r="E108" s="1056"/>
      <c r="F108" s="1056"/>
      <c r="G108" s="1056"/>
      <c r="H108" s="1056"/>
      <c r="I108" s="1056"/>
      <c r="J108" s="1056"/>
      <c r="K108" s="1056"/>
      <c r="L108" s="1056"/>
      <c r="M108" s="1056"/>
    </row>
    <row r="109" spans="2:13" ht="15" customHeight="1" x14ac:dyDescent="0.2">
      <c r="C109" s="1056"/>
      <c r="D109" s="1056"/>
      <c r="E109" s="1056"/>
      <c r="F109" s="1056"/>
      <c r="G109" s="1056"/>
      <c r="H109" s="1056"/>
      <c r="I109" s="1056"/>
      <c r="J109" s="1056"/>
      <c r="K109" s="1056"/>
      <c r="L109" s="1056"/>
      <c r="M109" s="1056"/>
    </row>
    <row r="110" spans="2:13" ht="15" customHeight="1" x14ac:dyDescent="0.2">
      <c r="C110" s="1056"/>
      <c r="D110" s="1056"/>
      <c r="E110" s="1056"/>
      <c r="F110" s="1056"/>
      <c r="G110" s="1056"/>
      <c r="H110" s="1056"/>
      <c r="I110" s="1056"/>
      <c r="J110" s="1056"/>
      <c r="K110" s="1056"/>
      <c r="L110" s="1056"/>
      <c r="M110" s="1056"/>
    </row>
    <row r="111" spans="2:13" ht="15" customHeight="1" x14ac:dyDescent="0.2">
      <c r="C111" s="1056"/>
      <c r="D111" s="1056"/>
      <c r="E111" s="1056"/>
      <c r="F111" s="1056"/>
      <c r="G111" s="1056"/>
      <c r="H111" s="1056"/>
      <c r="I111" s="1056"/>
      <c r="J111" s="1056"/>
      <c r="K111" s="1056"/>
      <c r="L111" s="1056"/>
      <c r="M111" s="1056"/>
    </row>
    <row r="112" spans="2:13" ht="15" customHeight="1" x14ac:dyDescent="0.2">
      <c r="C112" s="1056"/>
      <c r="D112" s="1056"/>
      <c r="E112" s="1056"/>
      <c r="F112" s="1056"/>
      <c r="G112" s="1056"/>
      <c r="H112" s="1056"/>
      <c r="I112" s="1056"/>
      <c r="J112" s="1056"/>
      <c r="K112" s="1056"/>
      <c r="L112" s="1056"/>
      <c r="M112" s="1056"/>
    </row>
    <row r="113" spans="1:13" ht="15.75" x14ac:dyDescent="0.25">
      <c r="A113" s="542">
        <v>2</v>
      </c>
      <c r="B113" s="542" t="s">
        <v>1118</v>
      </c>
      <c r="C113" s="645"/>
      <c r="D113" s="645"/>
      <c r="E113" s="645"/>
      <c r="F113" s="645"/>
      <c r="G113" s="645"/>
      <c r="H113" s="645"/>
      <c r="I113" s="645"/>
      <c r="J113" s="645"/>
      <c r="K113" s="645"/>
      <c r="L113" s="645"/>
      <c r="M113" s="645"/>
    </row>
    <row r="114" spans="1:13" ht="15" customHeight="1" x14ac:dyDescent="0.2">
      <c r="C114" s="1056"/>
      <c r="D114" s="1056"/>
      <c r="E114" s="1056"/>
      <c r="F114" s="1056"/>
      <c r="G114" s="1056"/>
      <c r="H114" s="1056"/>
      <c r="I114" s="1056"/>
      <c r="J114" s="1056"/>
      <c r="K114" s="1056"/>
      <c r="L114" s="1056"/>
      <c r="M114" s="1056"/>
    </row>
    <row r="115" spans="1:13" ht="15.75" x14ac:dyDescent="0.25">
      <c r="B115" s="643" t="s">
        <v>347</v>
      </c>
      <c r="C115" s="542" t="s">
        <v>249</v>
      </c>
    </row>
    <row r="116" spans="1:13" ht="15.75" x14ac:dyDescent="0.25">
      <c r="B116" s="643"/>
      <c r="C116" s="542"/>
    </row>
    <row r="117" spans="1:13" x14ac:dyDescent="0.2">
      <c r="C117" s="1133" t="s">
        <v>842</v>
      </c>
      <c r="D117" s="1133"/>
      <c r="E117" s="1133"/>
      <c r="F117" s="1133"/>
      <c r="G117" s="1133"/>
      <c r="H117" s="1133"/>
      <c r="I117" s="1133"/>
      <c r="J117" s="1133"/>
      <c r="K117" s="1133"/>
      <c r="L117" s="1133"/>
      <c r="M117" s="1133"/>
    </row>
    <row r="118" spans="1:13" x14ac:dyDescent="0.2">
      <c r="C118" s="1133"/>
      <c r="D118" s="1133"/>
      <c r="E118" s="1133"/>
      <c r="F118" s="1133"/>
      <c r="G118" s="1133"/>
      <c r="H118" s="1133"/>
      <c r="I118" s="1133"/>
      <c r="J118" s="1133"/>
      <c r="K118" s="1133"/>
      <c r="L118" s="1133"/>
      <c r="M118" s="1133"/>
    </row>
    <row r="119" spans="1:13" x14ac:dyDescent="0.2">
      <c r="C119" s="1133"/>
      <c r="D119" s="1133"/>
      <c r="E119" s="1133"/>
      <c r="F119" s="1133"/>
      <c r="G119" s="1133"/>
      <c r="H119" s="1133"/>
      <c r="I119" s="1133"/>
      <c r="J119" s="1133"/>
      <c r="K119" s="1133"/>
      <c r="L119" s="1133"/>
      <c r="M119" s="1133"/>
    </row>
    <row r="120" spans="1:13" ht="15.75" x14ac:dyDescent="0.25">
      <c r="C120" s="1138" t="s">
        <v>843</v>
      </c>
      <c r="D120" s="1138"/>
      <c r="E120" s="1138"/>
      <c r="F120" s="1138"/>
      <c r="H120" s="1138" t="s">
        <v>844</v>
      </c>
      <c r="I120" s="1138"/>
      <c r="J120" s="1138"/>
      <c r="K120" s="1138"/>
    </row>
    <row r="122" spans="1:13" x14ac:dyDescent="0.2">
      <c r="C122" s="1139" t="s">
        <v>580</v>
      </c>
      <c r="D122" s="1139"/>
      <c r="E122" s="1139"/>
      <c r="F122" s="1139"/>
      <c r="H122" s="1139" t="s">
        <v>845</v>
      </c>
      <c r="I122" s="1139"/>
      <c r="J122" s="1139"/>
      <c r="K122" s="1139"/>
    </row>
    <row r="123" spans="1:13" x14ac:dyDescent="0.2">
      <c r="C123" s="1139" t="s">
        <v>846</v>
      </c>
      <c r="D123" s="1139"/>
      <c r="E123" s="1139"/>
      <c r="F123" s="1139"/>
      <c r="H123" s="1139" t="s">
        <v>560</v>
      </c>
      <c r="I123" s="1139"/>
      <c r="J123" s="1139"/>
      <c r="K123" s="1139"/>
    </row>
    <row r="124" spans="1:13" x14ac:dyDescent="0.2">
      <c r="C124" s="1139" t="s">
        <v>582</v>
      </c>
      <c r="D124" s="1139"/>
      <c r="E124" s="1139"/>
      <c r="F124" s="1139"/>
      <c r="H124" s="1139" t="s">
        <v>847</v>
      </c>
      <c r="I124" s="1139"/>
      <c r="J124" s="1139"/>
      <c r="K124" s="1139"/>
    </row>
    <row r="125" spans="1:13" x14ac:dyDescent="0.2">
      <c r="C125" s="1139" t="s">
        <v>215</v>
      </c>
      <c r="D125" s="1139"/>
      <c r="E125" s="1139"/>
      <c r="F125" s="1139"/>
      <c r="H125" s="1139" t="s">
        <v>847</v>
      </c>
      <c r="I125" s="1139"/>
      <c r="J125" s="1139"/>
      <c r="K125" s="1139"/>
    </row>
    <row r="127" spans="1:13" ht="15.75" x14ac:dyDescent="0.25">
      <c r="B127" s="643" t="s">
        <v>848</v>
      </c>
      <c r="C127" s="542" t="s">
        <v>849</v>
      </c>
    </row>
    <row r="129" spans="2:13" ht="15.75" x14ac:dyDescent="0.25">
      <c r="C129" s="1138" t="s">
        <v>850</v>
      </c>
      <c r="D129" s="1138"/>
      <c r="E129" s="1138"/>
      <c r="H129" s="1138" t="s">
        <v>844</v>
      </c>
      <c r="I129" s="1138"/>
      <c r="J129" s="1138"/>
      <c r="K129" s="1138"/>
    </row>
    <row r="130" spans="2:13" ht="15.75" x14ac:dyDescent="0.25">
      <c r="C130" s="643"/>
      <c r="D130" s="643"/>
      <c r="E130" s="643"/>
      <c r="G130" s="542"/>
      <c r="H130" s="542"/>
    </row>
    <row r="131" spans="2:13" x14ac:dyDescent="0.2">
      <c r="C131" s="638" t="s">
        <v>851</v>
      </c>
      <c r="H131" s="1139" t="s">
        <v>561</v>
      </c>
      <c r="I131" s="1139"/>
      <c r="J131" s="1139"/>
      <c r="K131" s="1139"/>
    </row>
    <row r="132" spans="2:13" x14ac:dyDescent="0.2">
      <c r="C132" s="638" t="s">
        <v>852</v>
      </c>
      <c r="H132" s="1139" t="s">
        <v>847</v>
      </c>
      <c r="I132" s="1139"/>
      <c r="J132" s="1139"/>
      <c r="K132" s="1139"/>
    </row>
    <row r="133" spans="2:13" x14ac:dyDescent="0.2">
      <c r="C133" s="638" t="s">
        <v>797</v>
      </c>
      <c r="H133" s="1139" t="s">
        <v>847</v>
      </c>
      <c r="I133" s="1139"/>
      <c r="J133" s="1139"/>
      <c r="K133" s="1139"/>
    </row>
    <row r="134" spans="2:13" x14ac:dyDescent="0.2">
      <c r="C134" s="638" t="s">
        <v>593</v>
      </c>
      <c r="H134" s="1139" t="s">
        <v>847</v>
      </c>
      <c r="I134" s="1139"/>
      <c r="J134" s="1139"/>
      <c r="K134" s="1139"/>
    </row>
    <row r="135" spans="2:13" x14ac:dyDescent="0.2">
      <c r="H135" s="641"/>
      <c r="I135" s="641"/>
      <c r="J135" s="641"/>
      <c r="K135" s="641"/>
    </row>
    <row r="136" spans="2:13" ht="31.5" customHeight="1" x14ac:dyDescent="0.2">
      <c r="C136" s="1133" t="s">
        <v>1045</v>
      </c>
      <c r="D136" s="1133"/>
      <c r="E136" s="1133"/>
      <c r="F136" s="1133"/>
      <c r="G136" s="1133"/>
      <c r="H136" s="1133"/>
      <c r="I136" s="1133"/>
      <c r="J136" s="1133"/>
      <c r="K136" s="1133"/>
      <c r="L136" s="1133"/>
      <c r="M136" s="1133"/>
    </row>
    <row r="137" spans="2:13" x14ac:dyDescent="0.2">
      <c r="C137" s="641"/>
      <c r="D137" s="641"/>
      <c r="E137" s="641"/>
      <c r="F137" s="641"/>
      <c r="G137" s="641"/>
      <c r="H137" s="641"/>
      <c r="I137" s="641"/>
      <c r="J137" s="641"/>
      <c r="K137" s="641"/>
      <c r="L137" s="641"/>
      <c r="M137" s="641"/>
    </row>
    <row r="138" spans="2:13" ht="15.75" x14ac:dyDescent="0.25">
      <c r="B138" s="643" t="s">
        <v>349</v>
      </c>
      <c r="C138" s="542" t="s">
        <v>562</v>
      </c>
      <c r="D138" s="1056"/>
      <c r="E138" s="1056"/>
      <c r="F138" s="1056"/>
      <c r="G138" s="1056"/>
    </row>
    <row r="139" spans="2:13" ht="15.75" x14ac:dyDescent="0.25">
      <c r="B139" s="643"/>
      <c r="C139" s="542"/>
    </row>
    <row r="140" spans="2:13" x14ac:dyDescent="0.2">
      <c r="C140" s="1132" t="s">
        <v>563</v>
      </c>
      <c r="D140" s="1132"/>
      <c r="E140" s="1132"/>
      <c r="F140" s="1132"/>
      <c r="G140" s="1132"/>
      <c r="H140" s="1132"/>
      <c r="I140" s="1132"/>
      <c r="J140" s="1132"/>
      <c r="K140" s="1132"/>
      <c r="L140" s="1132"/>
      <c r="M140" s="1132"/>
    </row>
    <row r="141" spans="2:13" x14ac:dyDescent="0.2">
      <c r="C141" s="1132"/>
      <c r="D141" s="1132"/>
      <c r="E141" s="1132"/>
      <c r="F141" s="1132"/>
      <c r="G141" s="1132"/>
      <c r="H141" s="1132"/>
      <c r="I141" s="1132"/>
      <c r="J141" s="1132"/>
      <c r="K141" s="1132"/>
      <c r="L141" s="1132"/>
      <c r="M141" s="1132"/>
    </row>
    <row r="142" spans="2:13" x14ac:dyDescent="0.2">
      <c r="C142" s="1132"/>
      <c r="D142" s="1132"/>
      <c r="E142" s="1132"/>
      <c r="F142" s="1132"/>
      <c r="G142" s="1132"/>
      <c r="H142" s="1132"/>
      <c r="I142" s="1132"/>
      <c r="J142" s="1132"/>
      <c r="K142" s="1132"/>
      <c r="L142" s="1132"/>
      <c r="M142" s="1132"/>
    </row>
    <row r="143" spans="2:13" x14ac:dyDescent="0.2">
      <c r="C143" s="1132"/>
      <c r="D143" s="1132"/>
      <c r="E143" s="1132"/>
      <c r="F143" s="1132"/>
      <c r="G143" s="1132"/>
      <c r="H143" s="1132"/>
      <c r="I143" s="1132"/>
      <c r="J143" s="1132"/>
      <c r="K143" s="1132"/>
      <c r="L143" s="1132"/>
      <c r="M143" s="1132"/>
    </row>
    <row r="144" spans="2:13" x14ac:dyDescent="0.2">
      <c r="C144" s="1132"/>
      <c r="D144" s="1132"/>
      <c r="E144" s="1132"/>
      <c r="F144" s="1132"/>
      <c r="G144" s="1132"/>
      <c r="H144" s="1132"/>
      <c r="I144" s="1132"/>
      <c r="J144" s="1132"/>
      <c r="K144" s="1132"/>
      <c r="L144" s="1132"/>
      <c r="M144" s="1132"/>
    </row>
    <row r="145" spans="2:13" x14ac:dyDescent="0.2">
      <c r="C145" s="1132"/>
      <c r="D145" s="1132"/>
      <c r="E145" s="1132"/>
      <c r="F145" s="1132"/>
      <c r="G145" s="1132"/>
      <c r="H145" s="1132"/>
      <c r="I145" s="1132"/>
      <c r="J145" s="1132"/>
      <c r="K145" s="1132"/>
      <c r="L145" s="1132"/>
      <c r="M145" s="1132"/>
    </row>
    <row r="146" spans="2:13" x14ac:dyDescent="0.2">
      <c r="C146" s="1132"/>
      <c r="D146" s="1132"/>
      <c r="E146" s="1132"/>
      <c r="F146" s="1132"/>
      <c r="G146" s="1132"/>
      <c r="H146" s="1132"/>
      <c r="I146" s="1132"/>
      <c r="J146" s="1132"/>
      <c r="K146" s="1132"/>
      <c r="L146" s="1132"/>
      <c r="M146" s="1132"/>
    </row>
    <row r="147" spans="2:13" x14ac:dyDescent="0.2">
      <c r="C147" s="1132"/>
      <c r="D147" s="1132"/>
      <c r="E147" s="1132"/>
      <c r="F147" s="1132"/>
      <c r="G147" s="1132"/>
      <c r="H147" s="1132"/>
      <c r="I147" s="1132"/>
      <c r="J147" s="1132"/>
      <c r="K147" s="1132"/>
      <c r="L147" s="1132"/>
      <c r="M147" s="1132"/>
    </row>
    <row r="148" spans="2:13" x14ac:dyDescent="0.2">
      <c r="C148" s="1132"/>
      <c r="D148" s="1132"/>
      <c r="E148" s="1132"/>
      <c r="F148" s="1132"/>
      <c r="G148" s="1132"/>
      <c r="H148" s="1132"/>
      <c r="I148" s="1132"/>
      <c r="J148" s="1132"/>
      <c r="K148" s="1132"/>
      <c r="L148" s="1132"/>
      <c r="M148" s="1132"/>
    </row>
    <row r="149" spans="2:13" ht="17.25" customHeight="1" x14ac:dyDescent="0.2">
      <c r="C149" s="1132"/>
      <c r="D149" s="1132"/>
      <c r="E149" s="1132"/>
      <c r="F149" s="1132"/>
      <c r="G149" s="1132"/>
      <c r="H149" s="1132"/>
      <c r="I149" s="1132"/>
      <c r="J149" s="1132"/>
      <c r="K149" s="1132"/>
      <c r="L149" s="1132"/>
      <c r="M149" s="1132"/>
    </row>
    <row r="151" spans="2:13" ht="15.75" x14ac:dyDescent="0.25">
      <c r="B151" s="643" t="s">
        <v>350</v>
      </c>
      <c r="C151" s="542" t="s">
        <v>853</v>
      </c>
    </row>
    <row r="152" spans="2:13" ht="15.75" x14ac:dyDescent="0.25">
      <c r="B152" s="643"/>
      <c r="C152" s="542"/>
    </row>
    <row r="153" spans="2:13" ht="15.75" x14ac:dyDescent="0.25">
      <c r="B153" s="643"/>
      <c r="C153" s="1141" t="s">
        <v>854</v>
      </c>
      <c r="D153" s="1141"/>
      <c r="E153" s="1141"/>
      <c r="F153" s="1141"/>
      <c r="G153" s="1141"/>
      <c r="H153" s="1141"/>
      <c r="I153" s="1141"/>
      <c r="J153" s="1141"/>
      <c r="K153" s="1141"/>
      <c r="L153" s="1141"/>
      <c r="M153" s="1141"/>
    </row>
    <row r="154" spans="2:13" ht="15" customHeight="1" x14ac:dyDescent="0.25">
      <c r="B154" s="643"/>
      <c r="C154" s="1141"/>
      <c r="D154" s="1141"/>
      <c r="E154" s="1141"/>
      <c r="F154" s="1141"/>
      <c r="G154" s="1141"/>
      <c r="H154" s="1141"/>
      <c r="I154" s="1141"/>
      <c r="J154" s="1141"/>
      <c r="K154" s="1141"/>
      <c r="L154" s="1141"/>
      <c r="M154" s="1141"/>
    </row>
    <row r="155" spans="2:13" ht="15.75" hidden="1" x14ac:dyDescent="0.25">
      <c r="B155" s="643"/>
      <c r="C155" s="1141"/>
      <c r="D155" s="1141"/>
      <c r="E155" s="1141"/>
      <c r="F155" s="1141"/>
      <c r="G155" s="1141"/>
      <c r="H155" s="1141"/>
      <c r="I155" s="1141"/>
      <c r="J155" s="1141"/>
      <c r="K155" s="1141"/>
      <c r="L155" s="1141"/>
      <c r="M155" s="1141"/>
    </row>
    <row r="156" spans="2:13" ht="15.75" x14ac:dyDescent="0.25">
      <c r="B156" s="643"/>
      <c r="C156" s="542"/>
    </row>
    <row r="157" spans="2:13" ht="18.75" customHeight="1" x14ac:dyDescent="0.25">
      <c r="B157" s="643" t="s">
        <v>346</v>
      </c>
      <c r="C157" s="656" t="s">
        <v>855</v>
      </c>
      <c r="D157" s="644"/>
      <c r="E157" s="644"/>
      <c r="F157" s="644"/>
      <c r="G157" s="644"/>
      <c r="H157" s="644"/>
      <c r="I157" s="644"/>
      <c r="J157" s="644"/>
      <c r="K157" s="644"/>
      <c r="L157" s="644"/>
      <c r="M157" s="644"/>
    </row>
    <row r="158" spans="2:13" ht="15.75" x14ac:dyDescent="0.25">
      <c r="B158" s="643"/>
      <c r="C158" s="542"/>
      <c r="D158" s="644"/>
      <c r="E158" s="645"/>
      <c r="F158" s="645"/>
      <c r="G158" s="645"/>
      <c r="H158" s="645"/>
      <c r="I158" s="645"/>
      <c r="J158" s="645"/>
      <c r="K158" s="645"/>
      <c r="L158" s="645"/>
      <c r="M158" s="645"/>
    </row>
    <row r="159" spans="2:13" ht="15.75" x14ac:dyDescent="0.25">
      <c r="B159" s="643"/>
      <c r="C159" s="1142" t="s">
        <v>856</v>
      </c>
      <c r="D159" s="1142"/>
      <c r="E159" s="1142"/>
      <c r="F159" s="1142"/>
      <c r="G159" s="1142"/>
      <c r="H159" s="1142"/>
      <c r="I159" s="1142"/>
      <c r="J159" s="1142"/>
      <c r="K159" s="1142"/>
      <c r="L159" s="1142"/>
      <c r="M159" s="1142"/>
    </row>
    <row r="160" spans="2:13" ht="12.75" customHeight="1" x14ac:dyDescent="0.25">
      <c r="B160" s="643"/>
      <c r="C160" s="1142"/>
      <c r="D160" s="1142"/>
      <c r="E160" s="1142"/>
      <c r="F160" s="1142"/>
      <c r="G160" s="1142"/>
      <c r="H160" s="1142"/>
      <c r="I160" s="1142"/>
      <c r="J160" s="1142"/>
      <c r="K160" s="1142"/>
      <c r="L160" s="1142"/>
      <c r="M160" s="1142"/>
    </row>
    <row r="161" spans="1:13" ht="3" customHeight="1" x14ac:dyDescent="0.25">
      <c r="B161" s="643"/>
      <c r="C161" s="1142"/>
      <c r="D161" s="1142"/>
      <c r="E161" s="1142"/>
      <c r="F161" s="1142"/>
      <c r="G161" s="1142"/>
      <c r="H161" s="1142"/>
      <c r="I161" s="1142"/>
      <c r="J161" s="1142"/>
      <c r="K161" s="1142"/>
      <c r="L161" s="1142"/>
      <c r="M161" s="1142"/>
    </row>
    <row r="162" spans="1:13" ht="15.75" x14ac:dyDescent="0.25">
      <c r="B162" s="643"/>
      <c r="C162" s="542"/>
      <c r="E162" s="645"/>
      <c r="F162" s="645"/>
      <c r="G162" s="645"/>
      <c r="H162" s="645"/>
      <c r="I162" s="645"/>
      <c r="J162" s="645"/>
      <c r="K162" s="645"/>
      <c r="L162" s="645"/>
      <c r="M162" s="645"/>
    </row>
    <row r="163" spans="1:13" ht="15.75" x14ac:dyDescent="0.25">
      <c r="B163" s="643"/>
      <c r="C163" s="542"/>
      <c r="E163" s="645"/>
      <c r="F163" s="645"/>
      <c r="G163" s="645"/>
      <c r="H163" s="645"/>
      <c r="I163" s="645"/>
      <c r="J163" s="645"/>
      <c r="K163" s="645"/>
      <c r="L163" s="645"/>
      <c r="M163" s="645"/>
    </row>
    <row r="164" spans="1:13" ht="15.75" x14ac:dyDescent="0.25">
      <c r="B164" s="643"/>
      <c r="C164" s="542"/>
      <c r="E164" s="645"/>
      <c r="F164" s="645"/>
      <c r="G164" s="645"/>
      <c r="H164" s="645"/>
      <c r="I164" s="645"/>
      <c r="J164" s="645"/>
      <c r="K164" s="645"/>
      <c r="L164" s="645"/>
      <c r="M164" s="645"/>
    </row>
    <row r="165" spans="1:13" ht="15.75" x14ac:dyDescent="0.25">
      <c r="B165" s="643"/>
      <c r="C165" s="542"/>
      <c r="E165" s="645"/>
      <c r="F165" s="645"/>
      <c r="G165" s="645"/>
      <c r="H165" s="645"/>
      <c r="I165" s="645"/>
      <c r="J165" s="645"/>
      <c r="K165" s="645"/>
      <c r="L165" s="645"/>
      <c r="M165" s="645"/>
    </row>
    <row r="166" spans="1:13" ht="15.75" x14ac:dyDescent="0.25">
      <c r="A166" s="542">
        <v>2</v>
      </c>
      <c r="B166" s="542" t="s">
        <v>1118</v>
      </c>
      <c r="C166" s="645"/>
      <c r="D166" s="645"/>
      <c r="E166" s="645"/>
      <c r="F166" s="645"/>
      <c r="G166" s="645"/>
      <c r="H166" s="645"/>
      <c r="I166" s="645"/>
      <c r="J166" s="645"/>
      <c r="K166" s="645"/>
      <c r="L166" s="645"/>
      <c r="M166" s="645"/>
    </row>
    <row r="167" spans="1:13" ht="15.75" x14ac:dyDescent="0.25">
      <c r="B167" s="643"/>
      <c r="C167" s="542"/>
      <c r="E167" s="645"/>
      <c r="F167" s="645"/>
      <c r="G167" s="645"/>
      <c r="H167" s="645"/>
      <c r="I167" s="645"/>
      <c r="J167" s="645"/>
      <c r="K167" s="645"/>
      <c r="L167" s="645"/>
      <c r="M167" s="645"/>
    </row>
    <row r="168" spans="1:13" ht="18.75" customHeight="1" x14ac:dyDescent="0.25">
      <c r="B168" s="643" t="s">
        <v>346</v>
      </c>
      <c r="C168" s="656" t="s">
        <v>1119</v>
      </c>
      <c r="D168" s="644"/>
      <c r="E168" s="644"/>
      <c r="F168" s="644"/>
      <c r="G168" s="644"/>
      <c r="H168" s="644"/>
      <c r="I168" s="644"/>
      <c r="J168" s="644"/>
      <c r="K168" s="644"/>
      <c r="L168" s="644"/>
      <c r="M168" s="644"/>
    </row>
    <row r="169" spans="1:13" ht="15.75" x14ac:dyDescent="0.25">
      <c r="B169" s="643"/>
      <c r="C169" s="542"/>
      <c r="E169" s="645"/>
      <c r="F169" s="645"/>
      <c r="G169" s="645"/>
      <c r="H169" s="645"/>
      <c r="I169" s="645"/>
      <c r="J169" s="645"/>
      <c r="K169" s="645"/>
      <c r="L169" s="645"/>
      <c r="M169" s="645"/>
    </row>
    <row r="170" spans="1:13" ht="15.75" x14ac:dyDescent="0.25">
      <c r="B170" s="643"/>
      <c r="C170" s="1132" t="s">
        <v>1046</v>
      </c>
      <c r="D170" s="1132"/>
      <c r="E170" s="1132"/>
      <c r="F170" s="1132"/>
      <c r="G170" s="1132"/>
      <c r="H170" s="1132"/>
      <c r="I170" s="1132"/>
      <c r="J170" s="1132"/>
      <c r="K170" s="1132"/>
      <c r="L170" s="1132"/>
      <c r="M170" s="1132"/>
    </row>
    <row r="171" spans="1:13" ht="15.75" x14ac:dyDescent="0.25">
      <c r="B171" s="643"/>
      <c r="C171" s="1132"/>
      <c r="D171" s="1132"/>
      <c r="E171" s="1132"/>
      <c r="F171" s="1132"/>
      <c r="G171" s="1132"/>
      <c r="H171" s="1132"/>
      <c r="I171" s="1132"/>
      <c r="J171" s="1132"/>
      <c r="K171" s="1132"/>
      <c r="L171" s="1132"/>
      <c r="M171" s="1132"/>
    </row>
    <row r="172" spans="1:13" ht="15.75" x14ac:dyDescent="0.25">
      <c r="B172" s="643"/>
      <c r="C172" s="657"/>
      <c r="D172" s="645"/>
      <c r="E172" s="645"/>
      <c r="F172" s="645"/>
      <c r="G172" s="645"/>
      <c r="H172" s="645"/>
      <c r="I172" s="645"/>
      <c r="J172" s="645"/>
      <c r="K172" s="645"/>
      <c r="L172" s="645"/>
      <c r="M172" s="645"/>
    </row>
    <row r="173" spans="1:13" ht="15.75" x14ac:dyDescent="0.25">
      <c r="B173" s="643"/>
      <c r="C173" s="1143" t="s">
        <v>857</v>
      </c>
      <c r="D173" s="1143"/>
      <c r="E173" s="1143"/>
      <c r="F173" s="1143"/>
      <c r="G173" s="1143"/>
      <c r="H173" s="1143"/>
      <c r="I173" s="1143"/>
      <c r="J173" s="1143"/>
      <c r="K173" s="1143"/>
      <c r="L173" s="1143"/>
      <c r="M173" s="1143"/>
    </row>
    <row r="174" spans="1:13" ht="15.75" x14ac:dyDescent="0.25">
      <c r="B174" s="643"/>
      <c r="C174" s="1143"/>
      <c r="D174" s="1143"/>
      <c r="E174" s="1143"/>
      <c r="F174" s="1143"/>
      <c r="G174" s="1143"/>
      <c r="H174" s="1143"/>
      <c r="I174" s="1143"/>
      <c r="J174" s="1143"/>
      <c r="K174" s="1143"/>
      <c r="L174" s="1143"/>
      <c r="M174" s="1143"/>
    </row>
    <row r="176" spans="1:13" ht="15.75" x14ac:dyDescent="0.25">
      <c r="B176" s="643" t="s">
        <v>858</v>
      </c>
      <c r="C176" s="1144" t="s">
        <v>859</v>
      </c>
      <c r="D176" s="1144"/>
      <c r="E176" s="1144"/>
      <c r="F176" s="1144"/>
      <c r="G176" s="1144"/>
      <c r="H176" s="1144"/>
      <c r="I176" s="1144"/>
      <c r="J176" s="1144"/>
      <c r="K176" s="1144"/>
      <c r="L176" s="1144"/>
      <c r="M176" s="1144"/>
    </row>
    <row r="177" spans="2:13" x14ac:dyDescent="0.2">
      <c r="C177" s="658"/>
      <c r="D177" s="658"/>
      <c r="E177" s="658"/>
      <c r="F177" s="658"/>
      <c r="G177" s="658"/>
      <c r="H177" s="658"/>
      <c r="I177" s="658"/>
      <c r="J177" s="658"/>
      <c r="K177" s="658"/>
      <c r="L177" s="658"/>
      <c r="M177" s="658"/>
    </row>
    <row r="178" spans="2:13" x14ac:dyDescent="0.2">
      <c r="C178" s="1145" t="s">
        <v>860</v>
      </c>
      <c r="D178" s="1145"/>
      <c r="E178" s="1145"/>
      <c r="F178" s="1145"/>
      <c r="G178" s="1145"/>
      <c r="H178" s="1145"/>
      <c r="I178" s="1145"/>
      <c r="J178" s="1145"/>
      <c r="K178" s="1145"/>
      <c r="L178" s="1145"/>
      <c r="M178" s="1145"/>
    </row>
    <row r="179" spans="2:13" x14ac:dyDescent="0.2">
      <c r="C179" s="1145"/>
      <c r="D179" s="1145"/>
      <c r="E179" s="1145"/>
      <c r="F179" s="1145"/>
      <c r="G179" s="1145"/>
      <c r="H179" s="1145"/>
      <c r="I179" s="1145"/>
      <c r="J179" s="1145"/>
      <c r="K179" s="1145"/>
      <c r="L179" s="1145"/>
      <c r="M179" s="1145"/>
    </row>
    <row r="180" spans="2:13" x14ac:dyDescent="0.2">
      <c r="C180" s="1145"/>
      <c r="D180" s="1145"/>
      <c r="E180" s="1145"/>
      <c r="F180" s="1145"/>
      <c r="G180" s="1145"/>
      <c r="H180" s="1145"/>
      <c r="I180" s="1145"/>
      <c r="J180" s="1145"/>
      <c r="K180" s="1145"/>
      <c r="L180" s="1145"/>
      <c r="M180" s="1145"/>
    </row>
    <row r="181" spans="2:13" x14ac:dyDescent="0.2">
      <c r="C181" s="1145"/>
      <c r="D181" s="1145"/>
      <c r="E181" s="1145"/>
      <c r="F181" s="1145"/>
      <c r="G181" s="1145"/>
      <c r="H181" s="1145"/>
      <c r="I181" s="1145"/>
      <c r="J181" s="1145"/>
      <c r="K181" s="1145"/>
      <c r="L181" s="1145"/>
      <c r="M181" s="1145"/>
    </row>
    <row r="182" spans="2:13" x14ac:dyDescent="0.2">
      <c r="C182" s="1145"/>
      <c r="D182" s="1145"/>
      <c r="E182" s="1145"/>
      <c r="F182" s="1145"/>
      <c r="G182" s="1145"/>
      <c r="H182" s="1145"/>
      <c r="I182" s="1145"/>
      <c r="J182" s="1145"/>
      <c r="K182" s="1145"/>
      <c r="L182" s="1145"/>
      <c r="M182" s="1145"/>
    </row>
    <row r="183" spans="2:13" x14ac:dyDescent="0.2">
      <c r="C183" s="659"/>
      <c r="D183" s="659"/>
      <c r="E183" s="659"/>
      <c r="F183" s="659"/>
      <c r="G183" s="659"/>
      <c r="H183" s="659"/>
      <c r="I183" s="659"/>
      <c r="J183" s="659"/>
      <c r="K183" s="659"/>
      <c r="L183" s="659"/>
      <c r="M183" s="659"/>
    </row>
    <row r="184" spans="2:13" ht="15.75" x14ac:dyDescent="0.25">
      <c r="B184" s="643" t="s">
        <v>351</v>
      </c>
      <c r="C184" s="542" t="s">
        <v>354</v>
      </c>
    </row>
    <row r="185" spans="2:13" ht="15.75" x14ac:dyDescent="0.25">
      <c r="B185" s="643"/>
      <c r="C185" s="542"/>
    </row>
    <row r="186" spans="2:13" x14ac:dyDescent="0.2">
      <c r="C186" s="1140" t="s">
        <v>861</v>
      </c>
      <c r="D186" s="1140"/>
      <c r="E186" s="1140"/>
      <c r="F186" s="1140"/>
      <c r="G186" s="1140"/>
      <c r="H186" s="1140"/>
      <c r="I186" s="1140"/>
      <c r="J186" s="1140"/>
      <c r="K186" s="1140"/>
      <c r="L186" s="1140"/>
      <c r="M186" s="1140"/>
    </row>
    <row r="187" spans="2:13" x14ac:dyDescent="0.2">
      <c r="C187" s="1140"/>
      <c r="D187" s="1140"/>
      <c r="E187" s="1140"/>
      <c r="F187" s="1140"/>
      <c r="G187" s="1140"/>
      <c r="H187" s="1140"/>
      <c r="I187" s="1140"/>
      <c r="J187" s="1140"/>
      <c r="K187" s="1140"/>
      <c r="L187" s="1140"/>
      <c r="M187" s="1140"/>
    </row>
    <row r="188" spans="2:13" x14ac:dyDescent="0.2">
      <c r="C188" s="1140"/>
      <c r="D188" s="1140"/>
      <c r="E188" s="1140"/>
      <c r="F188" s="1140"/>
      <c r="G188" s="1140"/>
      <c r="H188" s="1140"/>
      <c r="I188" s="1140"/>
      <c r="J188" s="1140"/>
      <c r="K188" s="1140"/>
      <c r="L188" s="1140"/>
      <c r="M188" s="1140"/>
    </row>
    <row r="189" spans="2:13" x14ac:dyDescent="0.2">
      <c r="C189" s="645"/>
      <c r="D189" s="645"/>
      <c r="E189" s="645"/>
      <c r="F189" s="645"/>
      <c r="G189" s="645"/>
      <c r="H189" s="645"/>
      <c r="I189" s="645"/>
      <c r="J189" s="645"/>
      <c r="K189" s="645"/>
      <c r="L189" s="645"/>
      <c r="M189" s="645"/>
    </row>
    <row r="190" spans="2:13" x14ac:dyDescent="0.2">
      <c r="C190" s="1140" t="s">
        <v>862</v>
      </c>
      <c r="D190" s="1140"/>
      <c r="E190" s="1140"/>
      <c r="F190" s="1140"/>
      <c r="G190" s="1140"/>
      <c r="H190" s="1140"/>
      <c r="I190" s="1140"/>
      <c r="J190" s="1140"/>
      <c r="K190" s="1140"/>
      <c r="L190" s="1140"/>
      <c r="M190" s="1140"/>
    </row>
    <row r="191" spans="2:13" ht="15.75" x14ac:dyDescent="0.25">
      <c r="B191" s="643"/>
      <c r="C191" s="1140"/>
      <c r="D191" s="1140"/>
      <c r="E191" s="1140"/>
      <c r="F191" s="1140"/>
      <c r="G191" s="1140"/>
      <c r="H191" s="1140"/>
      <c r="I191" s="1140"/>
      <c r="J191" s="1140"/>
      <c r="K191" s="1140"/>
      <c r="L191" s="1140"/>
      <c r="M191" s="1140"/>
    </row>
    <row r="192" spans="2:13" x14ac:dyDescent="0.2">
      <c r="C192" s="1140"/>
      <c r="D192" s="1140"/>
      <c r="E192" s="1140"/>
      <c r="F192" s="1140"/>
      <c r="G192" s="1140"/>
      <c r="H192" s="1140"/>
      <c r="I192" s="1140"/>
      <c r="J192" s="1140"/>
      <c r="K192" s="1140"/>
      <c r="L192" s="1140"/>
      <c r="M192" s="1140"/>
    </row>
    <row r="193" spans="2:13" x14ac:dyDescent="0.2">
      <c r="C193" s="1140"/>
      <c r="D193" s="1140"/>
      <c r="E193" s="1140"/>
      <c r="F193" s="1140"/>
      <c r="G193" s="1140"/>
      <c r="H193" s="1140"/>
      <c r="I193" s="1140"/>
      <c r="J193" s="1140"/>
      <c r="K193" s="1140"/>
      <c r="L193" s="1140"/>
      <c r="M193" s="1140"/>
    </row>
    <row r="194" spans="2:13" ht="30.75" customHeight="1" x14ac:dyDescent="0.2">
      <c r="C194" s="1140"/>
      <c r="D194" s="1140"/>
      <c r="E194" s="1140"/>
      <c r="F194" s="1140"/>
      <c r="G194" s="1140"/>
      <c r="H194" s="1140"/>
      <c r="I194" s="1140"/>
      <c r="J194" s="1140"/>
      <c r="K194" s="1140"/>
      <c r="L194" s="1140"/>
      <c r="M194" s="1140"/>
    </row>
    <row r="195" spans="2:13" x14ac:dyDescent="0.2">
      <c r="C195" s="1140" t="s">
        <v>863</v>
      </c>
      <c r="D195" s="1140"/>
      <c r="E195" s="1140"/>
      <c r="F195" s="1140"/>
      <c r="G195" s="1140"/>
      <c r="H195" s="1140"/>
      <c r="I195" s="1140"/>
      <c r="J195" s="1140"/>
      <c r="K195" s="1140"/>
      <c r="L195" s="1140"/>
      <c r="M195" s="1140"/>
    </row>
    <row r="196" spans="2:13" x14ac:dyDescent="0.2">
      <c r="C196" s="1140"/>
      <c r="D196" s="1140"/>
      <c r="E196" s="1140"/>
      <c r="F196" s="1140"/>
      <c r="G196" s="1140"/>
      <c r="H196" s="1140"/>
      <c r="I196" s="1140"/>
      <c r="J196" s="1140"/>
      <c r="K196" s="1140"/>
      <c r="L196" s="1140"/>
      <c r="M196" s="1140"/>
    </row>
    <row r="197" spans="2:13" ht="18" customHeight="1" x14ac:dyDescent="0.2">
      <c r="C197" s="1140"/>
      <c r="D197" s="1140"/>
      <c r="E197" s="1140"/>
      <c r="F197" s="1140"/>
      <c r="G197" s="1140"/>
      <c r="H197" s="1140"/>
      <c r="I197" s="1140"/>
      <c r="J197" s="1140"/>
      <c r="K197" s="1140"/>
      <c r="L197" s="1140"/>
      <c r="M197" s="1140"/>
    </row>
    <row r="199" spans="2:13" ht="15.75" x14ac:dyDescent="0.25">
      <c r="B199" s="643" t="s">
        <v>352</v>
      </c>
      <c r="C199" s="542" t="s">
        <v>864</v>
      </c>
    </row>
    <row r="200" spans="2:13" ht="15.75" x14ac:dyDescent="0.25">
      <c r="B200" s="643"/>
      <c r="C200" s="542"/>
    </row>
    <row r="201" spans="2:13" ht="15" customHeight="1" x14ac:dyDescent="0.2">
      <c r="C201" s="1140" t="s">
        <v>1130</v>
      </c>
      <c r="D201" s="1140"/>
      <c r="E201" s="1140"/>
      <c r="F201" s="1140"/>
      <c r="G201" s="1140"/>
      <c r="H201" s="1140"/>
      <c r="I201" s="1140"/>
      <c r="J201" s="1140"/>
      <c r="K201" s="1140"/>
      <c r="L201" s="1140"/>
      <c r="M201" s="1140"/>
    </row>
    <row r="202" spans="2:13" x14ac:dyDescent="0.2">
      <c r="C202" s="1140"/>
      <c r="D202" s="1140"/>
      <c r="E202" s="1140"/>
      <c r="F202" s="1140"/>
      <c r="G202" s="1140"/>
      <c r="H202" s="1140"/>
      <c r="I202" s="1140"/>
      <c r="J202" s="1140"/>
      <c r="K202" s="1140"/>
      <c r="L202" s="1140"/>
      <c r="M202" s="1140"/>
    </row>
    <row r="203" spans="2:13" x14ac:dyDescent="0.2">
      <c r="C203" s="1140"/>
      <c r="D203" s="1140"/>
      <c r="E203" s="1140"/>
      <c r="F203" s="1140"/>
      <c r="G203" s="1140"/>
      <c r="H203" s="1140"/>
      <c r="I203" s="1140"/>
      <c r="J203" s="1140"/>
      <c r="K203" s="1140"/>
      <c r="L203" s="1140"/>
      <c r="M203" s="1140"/>
    </row>
    <row r="204" spans="2:13" x14ac:dyDescent="0.2">
      <c r="C204" s="1140"/>
      <c r="D204" s="1140"/>
      <c r="E204" s="1140"/>
      <c r="F204" s="1140"/>
      <c r="G204" s="1140"/>
      <c r="H204" s="1140"/>
      <c r="I204" s="1140"/>
      <c r="J204" s="1140"/>
      <c r="K204" s="1140"/>
      <c r="L204" s="1140"/>
      <c r="M204" s="1140"/>
    </row>
    <row r="205" spans="2:13" x14ac:dyDescent="0.2">
      <c r="C205" s="1140"/>
      <c r="D205" s="1140"/>
      <c r="E205" s="1140"/>
      <c r="F205" s="1140"/>
      <c r="G205" s="1140"/>
      <c r="H205" s="1140"/>
      <c r="I205" s="1140"/>
      <c r="J205" s="1140"/>
      <c r="K205" s="1140"/>
      <c r="L205" s="1140"/>
      <c r="M205" s="1140"/>
    </row>
    <row r="206" spans="2:13" x14ac:dyDescent="0.2">
      <c r="C206" s="1140"/>
      <c r="D206" s="1140"/>
      <c r="E206" s="1140"/>
      <c r="F206" s="1140"/>
      <c r="G206" s="1140"/>
      <c r="H206" s="1140"/>
      <c r="I206" s="1140"/>
      <c r="J206" s="1140"/>
      <c r="K206" s="1140"/>
      <c r="L206" s="1140"/>
      <c r="M206" s="1140"/>
    </row>
    <row r="207" spans="2:13" x14ac:dyDescent="0.2">
      <c r="C207" s="1140"/>
      <c r="D207" s="1140"/>
      <c r="E207" s="1140"/>
      <c r="F207" s="1140"/>
      <c r="G207" s="1140"/>
      <c r="H207" s="1140"/>
      <c r="I207" s="1140"/>
      <c r="J207" s="1140"/>
      <c r="K207" s="1140"/>
      <c r="L207" s="1140"/>
      <c r="M207" s="1140"/>
    </row>
    <row r="208" spans="2:13" x14ac:dyDescent="0.2">
      <c r="C208" s="1140"/>
      <c r="D208" s="1140"/>
      <c r="E208" s="1140"/>
      <c r="F208" s="1140"/>
      <c r="G208" s="1140"/>
      <c r="H208" s="1140"/>
      <c r="I208" s="1140"/>
      <c r="J208" s="1140"/>
      <c r="K208" s="1140"/>
      <c r="L208" s="1140"/>
      <c r="M208" s="1140"/>
    </row>
  </sheetData>
  <mergeCells count="42">
    <mergeCell ref="C186:M188"/>
    <mergeCell ref="C190:M194"/>
    <mergeCell ref="C195:M197"/>
    <mergeCell ref="C201:M208"/>
    <mergeCell ref="C153:M155"/>
    <mergeCell ref="C159:M161"/>
    <mergeCell ref="C170:M171"/>
    <mergeCell ref="C173:M174"/>
    <mergeCell ref="C176:M176"/>
    <mergeCell ref="C178:M182"/>
    <mergeCell ref="C140:M149"/>
    <mergeCell ref="C129:E129"/>
    <mergeCell ref="H129:K129"/>
    <mergeCell ref="H131:K131"/>
    <mergeCell ref="H132:K132"/>
    <mergeCell ref="H133:K133"/>
    <mergeCell ref="H134:K134"/>
    <mergeCell ref="C136:M136"/>
    <mergeCell ref="C123:F123"/>
    <mergeCell ref="H123:K123"/>
    <mergeCell ref="C124:F124"/>
    <mergeCell ref="H124:K124"/>
    <mergeCell ref="C125:F125"/>
    <mergeCell ref="H125:K125"/>
    <mergeCell ref="C105:M106"/>
    <mergeCell ref="C117:M119"/>
    <mergeCell ref="C120:F120"/>
    <mergeCell ref="H120:K120"/>
    <mergeCell ref="C122:F122"/>
    <mergeCell ref="H122:K122"/>
    <mergeCell ref="C95:M101"/>
    <mergeCell ref="C10:M16"/>
    <mergeCell ref="C17:M18"/>
    <mergeCell ref="D19:M19"/>
    <mergeCell ref="C26:M27"/>
    <mergeCell ref="D29:M30"/>
    <mergeCell ref="C37:M41"/>
    <mergeCell ref="C66:M67"/>
    <mergeCell ref="C69:M72"/>
    <mergeCell ref="C73:M74"/>
    <mergeCell ref="C76:M85"/>
    <mergeCell ref="C89:M91"/>
  </mergeCells>
  <pageMargins left="0.511811023622047" right="0.511811023622047" top="0.70866141732283505" bottom="0.98425196850393704" header="0.15748031496063" footer="0"/>
  <pageSetup paperSize="9" scale="80" firstPageNumber="5" orientation="portrait" useFirstPageNumber="1" horizontalDpi="4294967293" r:id="rId1"/>
  <headerFooter alignWithMargins="0">
    <oddFooter>&amp;C&amp;P</oddFooter>
  </headerFooter>
  <rowBreaks count="3" manualBreakCount="3">
    <brk id="61" max="12" man="1"/>
    <brk id="112" max="12" man="1"/>
    <brk id="165" max="12"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tabColor rgb="FFFF3399"/>
  </sheetPr>
  <dimension ref="A1:AT687"/>
  <sheetViews>
    <sheetView view="pageBreakPreview" zoomScale="90" zoomScaleSheetLayoutView="90" workbookViewId="0">
      <pane ySplit="4" topLeftCell="A600" activePane="bottomLeft" state="frozen"/>
      <selection activeCell="F26" activeCellId="1" sqref="B14 F26"/>
      <selection pane="bottomLeft" activeCell="Q617" sqref="Q617"/>
    </sheetView>
  </sheetViews>
  <sheetFormatPr defaultColWidth="9.140625" defaultRowHeight="15" x14ac:dyDescent="0.2"/>
  <cols>
    <col min="1" max="1" width="4" style="869" customWidth="1"/>
    <col min="2" max="2" width="2.28515625" style="430" customWidth="1"/>
    <col min="3" max="3" width="9.85546875" style="430" customWidth="1"/>
    <col min="4" max="4" width="25.85546875" style="430" customWidth="1"/>
    <col min="5" max="5" width="0.85546875" style="430" customWidth="1"/>
    <col min="6" max="6" width="17.42578125" style="430" customWidth="1"/>
    <col min="7" max="7" width="0.85546875" style="430" customWidth="1"/>
    <col min="8" max="8" width="16.28515625" style="628" customWidth="1"/>
    <col min="9" max="9" width="0.85546875" style="430" customWidth="1"/>
    <col min="10" max="10" width="18.28515625" style="511" customWidth="1"/>
    <col min="11" max="11" width="0.85546875" style="511" customWidth="1"/>
    <col min="12" max="12" width="18.42578125" style="511" customWidth="1"/>
    <col min="13" max="13" width="3.28515625" style="463" customWidth="1"/>
    <col min="14" max="14" width="19.85546875" style="511" customWidth="1"/>
    <col min="15" max="15" width="18.7109375" style="874" customWidth="1"/>
    <col min="16" max="16" width="13.140625" style="511" customWidth="1"/>
    <col min="17" max="17" width="21.140625" style="875" customWidth="1"/>
    <col min="18" max="18" width="23.7109375" style="511" customWidth="1"/>
    <col min="19" max="19" width="7.42578125" style="511" customWidth="1"/>
    <col min="20" max="20" width="17" style="511" customWidth="1"/>
    <col min="21" max="21" width="21.7109375" style="1026" customWidth="1"/>
    <col min="22" max="22" width="1.42578125" style="923" customWidth="1"/>
    <col min="23" max="23" width="23" style="923" customWidth="1"/>
    <col min="24" max="24" width="6.28515625" style="923" customWidth="1"/>
    <col min="25" max="25" width="20.28515625" style="923" customWidth="1"/>
    <col min="26" max="26" width="0.85546875" style="923" customWidth="1"/>
    <col min="27" max="27" width="21.85546875" style="923" customWidth="1"/>
    <col min="28" max="28" width="0.85546875" style="923" customWidth="1"/>
    <col min="29" max="29" width="15.7109375" style="923" customWidth="1"/>
    <col min="30" max="30" width="0.85546875" style="923" customWidth="1"/>
    <col min="31" max="31" width="15.7109375" style="923" customWidth="1"/>
    <col min="32" max="32" width="0.85546875" style="923" customWidth="1"/>
    <col min="33" max="33" width="15.7109375" style="923" customWidth="1"/>
    <col min="34" max="34" width="1.7109375" style="923" customWidth="1"/>
    <col min="35" max="35" width="15.7109375" style="923" customWidth="1"/>
    <col min="36" max="36" width="1.7109375" style="923" customWidth="1"/>
    <col min="37" max="37" width="15.7109375" style="923" customWidth="1"/>
    <col min="38" max="38" width="0.85546875" style="450" customWidth="1"/>
    <col min="39" max="39" width="16.140625" style="430" customWidth="1"/>
    <col min="40" max="40" width="3" style="430" customWidth="1"/>
    <col min="41" max="41" width="16.28515625" style="511" bestFit="1" customWidth="1"/>
    <col min="42" max="42" width="13.28515625" style="511" customWidth="1"/>
    <col min="43" max="43" width="15.85546875" style="511" bestFit="1" customWidth="1"/>
    <col min="44" max="44" width="10.28515625" style="511" bestFit="1" customWidth="1"/>
    <col min="45" max="45" width="16.140625" style="511" bestFit="1" customWidth="1"/>
    <col min="46" max="46" width="4.42578125" style="511" bestFit="1" customWidth="1"/>
    <col min="47" max="16384" width="9.140625" style="430"/>
  </cols>
  <sheetData>
    <row r="1" spans="1:46" ht="15.75" customHeight="1" x14ac:dyDescent="0.2">
      <c r="A1" s="455" t="str">
        <f>Neraca!A1</f>
        <v>PERUSAHAAN DAERAH PARKIR MAKASSAR RAYA</v>
      </c>
      <c r="B1" s="100"/>
      <c r="C1" s="100"/>
      <c r="D1" s="100"/>
      <c r="E1" s="100"/>
      <c r="F1" s="100"/>
      <c r="G1" s="100"/>
      <c r="H1" s="857"/>
      <c r="I1" s="100"/>
      <c r="J1" s="100"/>
      <c r="K1" s="100"/>
      <c r="L1" s="100"/>
      <c r="M1" s="100"/>
      <c r="N1" s="1168" t="s">
        <v>1069</v>
      </c>
      <c r="O1" s="1168"/>
      <c r="P1" s="100"/>
      <c r="Q1" s="1168" t="s">
        <v>1078</v>
      </c>
      <c r="R1" s="1168"/>
      <c r="S1" s="100"/>
      <c r="T1" s="100"/>
      <c r="U1" s="858">
        <v>2021</v>
      </c>
      <c r="V1" s="954"/>
      <c r="W1" s="954"/>
      <c r="X1" s="859"/>
      <c r="Y1" s="1147">
        <v>2020</v>
      </c>
      <c r="Z1" s="1168"/>
      <c r="AA1" s="1168"/>
      <c r="AB1" s="859"/>
      <c r="AC1" s="859"/>
      <c r="AD1" s="859"/>
      <c r="AE1" s="859"/>
      <c r="AF1" s="859"/>
      <c r="AG1" s="859"/>
      <c r="AH1" s="859"/>
      <c r="AI1" s="859"/>
      <c r="AJ1" s="859"/>
      <c r="AK1" s="859"/>
      <c r="AL1" s="859"/>
      <c r="AM1" s="860"/>
    </row>
    <row r="2" spans="1:46" ht="15.75" customHeight="1" x14ac:dyDescent="0.2">
      <c r="A2" s="455" t="s">
        <v>57</v>
      </c>
      <c r="B2" s="100"/>
      <c r="C2" s="100"/>
      <c r="D2" s="100"/>
      <c r="E2" s="100"/>
      <c r="F2" s="100"/>
      <c r="G2" s="100"/>
      <c r="H2" s="857"/>
      <c r="I2" s="100"/>
      <c r="J2" s="100"/>
      <c r="K2" s="100"/>
      <c r="L2" s="100"/>
      <c r="M2" s="100"/>
      <c r="N2" s="470">
        <f>J29+J40+J67+J100+J107+L133+L169+L264+J375+J408</f>
        <v>8128803771</v>
      </c>
      <c r="O2" s="470">
        <f>J381+J394+J400+J415+L451+J470+J481</f>
        <v>8128803771</v>
      </c>
      <c r="P2" s="100"/>
      <c r="Q2" s="421">
        <f>L29+L40+L67+L100+L107+L154+L189+L368+L375+L408</f>
        <v>6792934512</v>
      </c>
      <c r="R2" s="470">
        <f>L381+L394+L400+L415+L459+L470+L481</f>
        <v>6792934512</v>
      </c>
      <c r="S2" s="100"/>
      <c r="T2" s="100"/>
      <c r="U2" s="862"/>
      <c r="V2" s="869"/>
      <c r="W2" s="863"/>
      <c r="X2" s="860"/>
      <c r="Y2" s="863"/>
      <c r="Z2" s="860"/>
      <c r="AA2" s="863"/>
      <c r="AB2" s="100"/>
      <c r="AC2" s="100"/>
      <c r="AD2" s="100"/>
      <c r="AE2" s="100"/>
      <c r="AF2" s="100"/>
      <c r="AG2" s="100"/>
      <c r="AH2" s="100"/>
      <c r="AI2" s="100"/>
      <c r="AJ2" s="100"/>
      <c r="AK2" s="100"/>
      <c r="AL2" s="100"/>
      <c r="AO2" s="864"/>
      <c r="AP2" s="864"/>
      <c r="AQ2" s="864"/>
      <c r="AR2" s="864"/>
      <c r="AS2" s="864"/>
      <c r="AT2" s="864"/>
    </row>
    <row r="3" spans="1:46" ht="15.75" customHeight="1" x14ac:dyDescent="0.2">
      <c r="A3" s="161" t="str">
        <f>'Laba Rugi'!A3</f>
        <v>Untuk Tahun yang Berakhir Pada 31 Desember 2021 dan 2020</v>
      </c>
      <c r="J3" s="430"/>
      <c r="K3" s="430"/>
      <c r="L3" s="430"/>
      <c r="M3" s="430"/>
      <c r="N3" s="470">
        <f>N2-O2</f>
        <v>0</v>
      </c>
      <c r="O3" s="861"/>
      <c r="P3" s="430"/>
      <c r="Q3" s="1030">
        <f>R2-Q2</f>
        <v>0</v>
      </c>
      <c r="R3" s="430"/>
      <c r="S3" s="430"/>
      <c r="T3" s="430"/>
      <c r="U3" s="865"/>
      <c r="V3" s="430"/>
      <c r="W3" s="866">
        <f>U2-W2</f>
        <v>0</v>
      </c>
      <c r="X3" s="511"/>
      <c r="Y3" s="511"/>
      <c r="Z3" s="430"/>
      <c r="AA3" s="866">
        <f>Y2-AA2</f>
        <v>0</v>
      </c>
      <c r="AB3" s="430"/>
      <c r="AC3" s="430"/>
      <c r="AD3" s="430"/>
      <c r="AE3" s="430"/>
      <c r="AF3" s="430"/>
      <c r="AG3" s="430"/>
      <c r="AH3" s="430"/>
      <c r="AI3" s="430"/>
      <c r="AJ3" s="430"/>
      <c r="AK3" s="430"/>
      <c r="AL3" s="430"/>
      <c r="AO3" s="864"/>
      <c r="AP3" s="864"/>
      <c r="AQ3" s="864"/>
      <c r="AR3" s="864"/>
      <c r="AS3" s="864"/>
      <c r="AT3" s="864"/>
    </row>
    <row r="4" spans="1:46" ht="15.75" customHeight="1" x14ac:dyDescent="0.2">
      <c r="A4" s="867" t="s">
        <v>160</v>
      </c>
      <c r="B4" s="434"/>
      <c r="C4" s="434"/>
      <c r="D4" s="434"/>
      <c r="E4" s="434"/>
      <c r="F4" s="434"/>
      <c r="G4" s="434"/>
      <c r="H4" s="629"/>
      <c r="I4" s="434"/>
      <c r="J4" s="434"/>
      <c r="K4" s="434"/>
      <c r="L4" s="434"/>
      <c r="M4" s="430"/>
      <c r="N4" s="430"/>
      <c r="O4" s="430"/>
      <c r="P4" s="430"/>
      <c r="Q4" s="869"/>
      <c r="R4" s="430"/>
      <c r="S4" s="430"/>
      <c r="T4" s="430"/>
      <c r="U4" s="870"/>
      <c r="V4" s="871"/>
      <c r="W4" s="430"/>
      <c r="X4" s="463"/>
      <c r="Y4" s="463"/>
      <c r="Z4" s="871"/>
      <c r="AA4" s="872"/>
      <c r="AB4" s="871"/>
      <c r="AC4" s="871"/>
      <c r="AD4" s="871"/>
      <c r="AE4" s="871"/>
      <c r="AF4" s="871"/>
      <c r="AG4" s="871"/>
      <c r="AH4" s="871"/>
      <c r="AI4" s="871"/>
      <c r="AJ4" s="871"/>
      <c r="AK4" s="871"/>
      <c r="AL4" s="871"/>
      <c r="AO4" s="873"/>
      <c r="AP4" s="873"/>
      <c r="AQ4" s="873"/>
      <c r="AR4" s="873"/>
      <c r="AS4" s="873"/>
      <c r="AT4" s="873"/>
    </row>
    <row r="5" spans="1:46" ht="15.75" x14ac:dyDescent="0.2">
      <c r="D5" s="100"/>
      <c r="E5" s="100"/>
      <c r="F5" s="100"/>
      <c r="G5" s="100"/>
      <c r="H5" s="857"/>
      <c r="I5" s="100"/>
      <c r="U5" s="876"/>
      <c r="V5" s="871"/>
      <c r="W5" s="463"/>
      <c r="X5" s="463"/>
      <c r="Y5" s="463"/>
      <c r="Z5" s="871"/>
      <c r="AA5" s="511"/>
      <c r="AB5" s="871"/>
      <c r="AC5" s="871"/>
      <c r="AD5" s="871"/>
      <c r="AE5" s="871"/>
      <c r="AF5" s="871"/>
      <c r="AG5" s="871"/>
      <c r="AH5" s="871"/>
      <c r="AI5" s="871"/>
      <c r="AJ5" s="871"/>
      <c r="AK5" s="871"/>
      <c r="AL5" s="871"/>
      <c r="AO5" s="873"/>
      <c r="AP5" s="873"/>
      <c r="AQ5" s="873"/>
      <c r="AR5" s="873"/>
      <c r="AS5" s="873"/>
      <c r="AT5" s="873"/>
    </row>
    <row r="6" spans="1:46" ht="15.75" x14ac:dyDescent="0.2">
      <c r="A6" s="954">
        <v>3</v>
      </c>
      <c r="B6" s="455" t="s">
        <v>348</v>
      </c>
      <c r="C6" s="455"/>
      <c r="D6" s="455"/>
      <c r="E6" s="455"/>
      <c r="F6" s="455"/>
      <c r="G6" s="455"/>
      <c r="H6" s="430"/>
      <c r="I6" s="455"/>
      <c r="J6" s="630">
        <v>2021</v>
      </c>
      <c r="K6" s="877"/>
      <c r="L6" s="878" t="s">
        <v>439</v>
      </c>
      <c r="M6" s="879"/>
      <c r="N6" s="879" t="s">
        <v>818</v>
      </c>
      <c r="O6" s="880" t="s">
        <v>886</v>
      </c>
      <c r="P6" s="879"/>
      <c r="Q6" s="430"/>
      <c r="R6" s="430"/>
      <c r="S6" s="430"/>
      <c r="T6" s="430"/>
      <c r="U6" s="879" t="s">
        <v>1047</v>
      </c>
      <c r="V6" s="879" t="s">
        <v>1048</v>
      </c>
      <c r="W6" s="879"/>
      <c r="X6" s="879"/>
      <c r="Y6" s="882"/>
      <c r="Z6" s="882"/>
      <c r="AA6" s="882"/>
      <c r="AB6" s="882"/>
      <c r="AC6" s="882"/>
      <c r="AD6" s="882"/>
      <c r="AE6" s="882"/>
      <c r="AF6" s="882"/>
      <c r="AG6" s="882"/>
      <c r="AH6" s="882"/>
      <c r="AI6" s="882"/>
      <c r="AJ6" s="882"/>
      <c r="AK6" s="882"/>
      <c r="AL6" s="882"/>
      <c r="AO6" s="463"/>
      <c r="AP6" s="463"/>
      <c r="AQ6" s="463"/>
      <c r="AR6" s="463"/>
      <c r="AS6" s="463"/>
      <c r="AT6" s="463"/>
    </row>
    <row r="7" spans="1:46" ht="15.75" x14ac:dyDescent="0.2">
      <c r="A7" s="954"/>
      <c r="B7" s="100"/>
      <c r="C7" s="100"/>
      <c r="D7" s="100"/>
      <c r="E7" s="100"/>
      <c r="F7" s="100"/>
      <c r="G7" s="100"/>
      <c r="H7" s="430"/>
      <c r="I7" s="100"/>
      <c r="J7" s="857"/>
      <c r="K7" s="877"/>
      <c r="L7" s="877"/>
      <c r="M7" s="877"/>
      <c r="N7" s="877"/>
      <c r="O7" s="883"/>
      <c r="P7" s="877"/>
      <c r="Q7" s="430"/>
      <c r="R7" s="430"/>
      <c r="S7" s="430"/>
      <c r="T7" s="430"/>
      <c r="U7" s="884" t="s">
        <v>1049</v>
      </c>
      <c r="V7" s="430"/>
      <c r="W7" s="877"/>
      <c r="X7" s="877"/>
      <c r="Y7" s="886"/>
      <c r="Z7" s="886"/>
      <c r="AA7" s="886"/>
      <c r="AB7" s="886"/>
      <c r="AC7" s="886"/>
      <c r="AD7" s="886"/>
      <c r="AE7" s="886"/>
      <c r="AF7" s="886"/>
      <c r="AG7" s="886"/>
      <c r="AH7" s="886"/>
      <c r="AI7" s="886"/>
      <c r="AJ7" s="886"/>
      <c r="AK7" s="886"/>
      <c r="AL7" s="886"/>
      <c r="AO7" s="463"/>
      <c r="AP7" s="463"/>
      <c r="AQ7" s="463"/>
      <c r="AR7" s="463"/>
      <c r="AS7" s="463"/>
      <c r="AT7" s="463"/>
    </row>
    <row r="8" spans="1:46" ht="15.75" x14ac:dyDescent="0.2">
      <c r="A8" s="954"/>
      <c r="B8" s="100" t="s">
        <v>180</v>
      </c>
      <c r="D8" s="100"/>
      <c r="E8" s="100"/>
      <c r="F8" s="100"/>
      <c r="G8" s="100"/>
      <c r="H8" s="430"/>
      <c r="I8" s="100"/>
      <c r="J8" s="857"/>
      <c r="K8" s="420"/>
      <c r="L8" s="887"/>
      <c r="M8" s="420"/>
      <c r="N8" s="420"/>
      <c r="O8" s="888"/>
      <c r="P8" s="887"/>
      <c r="Q8" s="430"/>
      <c r="R8" s="430"/>
      <c r="S8" s="430"/>
      <c r="T8" s="430"/>
      <c r="U8" s="884" t="s">
        <v>1050</v>
      </c>
      <c r="V8" s="889" t="s">
        <v>1052</v>
      </c>
      <c r="W8" s="887"/>
      <c r="X8" s="887"/>
      <c r="Y8" s="454"/>
      <c r="Z8" s="454"/>
      <c r="AA8" s="454"/>
      <c r="AB8" s="454"/>
      <c r="AC8" s="454"/>
      <c r="AD8" s="454"/>
      <c r="AE8" s="454"/>
      <c r="AF8" s="454"/>
      <c r="AG8" s="454"/>
      <c r="AH8" s="454"/>
      <c r="AI8" s="454"/>
      <c r="AJ8" s="454"/>
      <c r="AK8" s="454"/>
      <c r="AL8" s="454"/>
      <c r="AO8" s="463"/>
      <c r="AP8" s="463"/>
      <c r="AQ8" s="463"/>
      <c r="AR8" s="463"/>
      <c r="AS8" s="463"/>
      <c r="AT8" s="463"/>
    </row>
    <row r="9" spans="1:46" ht="15.75" x14ac:dyDescent="0.2">
      <c r="B9" s="891" t="s">
        <v>564</v>
      </c>
      <c r="D9" s="892"/>
      <c r="E9" s="892"/>
      <c r="F9" s="892"/>
      <c r="G9" s="892"/>
      <c r="H9" s="430"/>
      <c r="I9" s="892"/>
      <c r="J9" s="893">
        <f>'WBS '!R10</f>
        <v>27156105</v>
      </c>
      <c r="K9" s="432"/>
      <c r="L9" s="432">
        <v>26433000</v>
      </c>
      <c r="M9" s="432"/>
      <c r="N9" s="894">
        <v>27156105</v>
      </c>
      <c r="O9" s="895">
        <f>N9-J9</f>
        <v>0</v>
      </c>
      <c r="P9" s="452"/>
      <c r="Q9" s="430"/>
      <c r="R9" s="430"/>
      <c r="S9" s="430"/>
      <c r="T9" s="430"/>
      <c r="U9" s="889" t="s">
        <v>1051</v>
      </c>
      <c r="V9" s="896" t="s">
        <v>1053</v>
      </c>
      <c r="W9" s="432"/>
      <c r="X9" s="432"/>
      <c r="Y9" s="897"/>
      <c r="Z9" s="897"/>
      <c r="AA9" s="897"/>
      <c r="AB9" s="897"/>
      <c r="AC9" s="897"/>
      <c r="AD9" s="897"/>
      <c r="AE9" s="897"/>
      <c r="AF9" s="897"/>
      <c r="AG9" s="897"/>
      <c r="AH9" s="897"/>
      <c r="AI9" s="897"/>
      <c r="AJ9" s="897"/>
      <c r="AK9" s="897"/>
      <c r="AL9" s="897"/>
      <c r="AO9" s="463"/>
      <c r="AP9" s="463"/>
      <c r="AQ9" s="463"/>
      <c r="AR9" s="463"/>
      <c r="AS9" s="463"/>
      <c r="AT9" s="463"/>
    </row>
    <row r="10" spans="1:46" ht="15.75" x14ac:dyDescent="0.2">
      <c r="B10" s="891" t="s">
        <v>565</v>
      </c>
      <c r="D10" s="892"/>
      <c r="E10" s="892"/>
      <c r="F10" s="892"/>
      <c r="G10" s="892"/>
      <c r="H10" s="430"/>
      <c r="I10" s="892"/>
      <c r="J10" s="893">
        <f>'WBS '!R11</f>
        <v>7852676</v>
      </c>
      <c r="K10" s="432"/>
      <c r="L10" s="432">
        <v>80339003</v>
      </c>
      <c r="M10" s="432"/>
      <c r="N10" s="894">
        <v>7852675.9000000004</v>
      </c>
      <c r="O10" s="895">
        <f>N10-J10</f>
        <v>-9.999999962747097E-2</v>
      </c>
      <c r="P10" s="452"/>
      <c r="Q10" s="430"/>
      <c r="R10" s="430"/>
      <c r="S10" s="430"/>
      <c r="T10" s="430"/>
      <c r="U10" s="896" t="s">
        <v>1054</v>
      </c>
      <c r="V10" s="896" t="s">
        <v>1055</v>
      </c>
      <c r="W10" s="432"/>
      <c r="X10" s="432"/>
      <c r="Y10" s="897"/>
      <c r="Z10" s="897"/>
      <c r="AA10" s="897"/>
      <c r="AB10" s="897"/>
      <c r="AC10" s="897"/>
      <c r="AD10" s="897"/>
      <c r="AE10" s="897"/>
      <c r="AF10" s="897"/>
      <c r="AG10" s="897"/>
      <c r="AH10" s="897"/>
      <c r="AI10" s="897"/>
      <c r="AJ10" s="897"/>
      <c r="AK10" s="897"/>
      <c r="AL10" s="897"/>
      <c r="AO10" s="463"/>
      <c r="AP10" s="463"/>
      <c r="AQ10" s="463"/>
      <c r="AR10" s="463"/>
      <c r="AS10" s="463"/>
      <c r="AT10" s="463"/>
    </row>
    <row r="11" spans="1:46" ht="8.25" customHeight="1" x14ac:dyDescent="0.2">
      <c r="B11" s="898"/>
      <c r="D11" s="892"/>
      <c r="E11" s="892"/>
      <c r="F11" s="892"/>
      <c r="G11" s="892"/>
      <c r="H11" s="430"/>
      <c r="I11" s="892"/>
      <c r="J11" s="893"/>
      <c r="K11" s="432"/>
      <c r="L11" s="433"/>
      <c r="M11" s="432"/>
      <c r="N11" s="432"/>
      <c r="O11" s="899"/>
      <c r="P11" s="433"/>
      <c r="Q11" s="430"/>
      <c r="R11" s="430"/>
      <c r="S11" s="430"/>
      <c r="T11" s="430"/>
      <c r="U11" s="896" t="s">
        <v>1057</v>
      </c>
      <c r="V11" s="889" t="s">
        <v>1056</v>
      </c>
      <c r="W11" s="433"/>
      <c r="X11" s="433"/>
      <c r="Y11" s="897"/>
      <c r="Z11" s="897"/>
      <c r="AA11" s="897"/>
      <c r="AB11" s="897"/>
      <c r="AC11" s="897"/>
      <c r="AD11" s="897"/>
      <c r="AE11" s="897"/>
      <c r="AF11" s="897"/>
      <c r="AG11" s="897"/>
      <c r="AH11" s="897"/>
      <c r="AI11" s="897"/>
      <c r="AJ11" s="897"/>
      <c r="AK11" s="897"/>
      <c r="AL11" s="897"/>
      <c r="AO11" s="463"/>
      <c r="AP11" s="463"/>
      <c r="AQ11" s="463"/>
      <c r="AR11" s="463"/>
      <c r="AS11" s="463"/>
      <c r="AT11" s="463"/>
    </row>
    <row r="12" spans="1:46" ht="15.75" x14ac:dyDescent="0.2">
      <c r="B12" s="900" t="s">
        <v>254</v>
      </c>
      <c r="D12" s="892"/>
      <c r="E12" s="892"/>
      <c r="F12" s="892"/>
      <c r="G12" s="892"/>
      <c r="H12" s="430"/>
      <c r="I12" s="892"/>
      <c r="J12" s="610">
        <f>SUM(J9:J10)</f>
        <v>35008781</v>
      </c>
      <c r="K12" s="432"/>
      <c r="L12" s="610">
        <f>SUM(L9:L10)</f>
        <v>106772003</v>
      </c>
      <c r="M12" s="429"/>
      <c r="N12" s="429"/>
      <c r="O12" s="901"/>
      <c r="P12" s="429"/>
      <c r="Q12" s="430"/>
      <c r="R12" s="430"/>
      <c r="S12" s="430"/>
      <c r="T12" s="430"/>
      <c r="U12" s="889" t="s">
        <v>1059</v>
      </c>
      <c r="V12" s="100" t="s">
        <v>1058</v>
      </c>
      <c r="W12" s="430"/>
      <c r="X12" s="430"/>
      <c r="Y12" s="897"/>
      <c r="Z12" s="897"/>
      <c r="AA12" s="897"/>
      <c r="AB12" s="897"/>
      <c r="AC12" s="897"/>
      <c r="AD12" s="897"/>
      <c r="AE12" s="897"/>
      <c r="AF12" s="897"/>
      <c r="AG12" s="897"/>
      <c r="AH12" s="897"/>
      <c r="AI12" s="897"/>
      <c r="AJ12" s="897"/>
      <c r="AK12" s="897"/>
      <c r="AL12" s="897"/>
      <c r="AO12" s="463"/>
      <c r="AP12" s="463"/>
      <c r="AQ12" s="463"/>
      <c r="AR12" s="463"/>
      <c r="AS12" s="463"/>
      <c r="AT12" s="463"/>
    </row>
    <row r="13" spans="1:46" ht="15.75" x14ac:dyDescent="0.2">
      <c r="B13" s="898"/>
      <c r="D13" s="892"/>
      <c r="E13" s="892"/>
      <c r="F13" s="892"/>
      <c r="G13" s="892"/>
      <c r="H13" s="430"/>
      <c r="I13" s="892"/>
      <c r="J13" s="893"/>
      <c r="K13" s="432"/>
      <c r="L13" s="433"/>
      <c r="M13" s="432"/>
      <c r="N13" s="432"/>
      <c r="O13" s="899"/>
      <c r="P13" s="433"/>
      <c r="Q13" s="430"/>
      <c r="R13" s="430"/>
      <c r="S13" s="430"/>
      <c r="T13" s="430"/>
      <c r="U13" s="455" t="s">
        <v>1060</v>
      </c>
      <c r="V13" s="902" t="s">
        <v>1062</v>
      </c>
      <c r="W13" s="433"/>
      <c r="X13" s="433"/>
      <c r="Y13" s="897"/>
      <c r="Z13" s="897"/>
      <c r="AA13" s="897"/>
      <c r="AB13" s="897"/>
      <c r="AC13" s="897"/>
      <c r="AD13" s="897"/>
      <c r="AE13" s="897"/>
      <c r="AF13" s="897"/>
      <c r="AG13" s="897"/>
      <c r="AH13" s="897"/>
      <c r="AI13" s="897"/>
      <c r="AJ13" s="897"/>
      <c r="AK13" s="897"/>
      <c r="AL13" s="897"/>
      <c r="AO13" s="463"/>
      <c r="AP13" s="463"/>
      <c r="AQ13" s="463"/>
      <c r="AR13" s="463"/>
      <c r="AS13" s="463"/>
      <c r="AT13" s="463"/>
    </row>
    <row r="14" spans="1:46" ht="15.75" x14ac:dyDescent="0.2">
      <c r="A14" s="954"/>
      <c r="B14" s="100" t="s">
        <v>181</v>
      </c>
      <c r="D14" s="100"/>
      <c r="E14" s="100"/>
      <c r="F14" s="100"/>
      <c r="G14" s="100"/>
      <c r="H14" s="430"/>
      <c r="I14" s="100"/>
      <c r="J14" s="857"/>
      <c r="K14" s="420"/>
      <c r="L14" s="463"/>
      <c r="N14" s="463"/>
      <c r="O14" s="903"/>
      <c r="P14" s="463"/>
      <c r="Q14" s="430"/>
      <c r="R14" s="430"/>
      <c r="S14" s="430"/>
      <c r="T14" s="430"/>
      <c r="U14" s="889" t="s">
        <v>1061</v>
      </c>
      <c r="V14" s="430"/>
      <c r="W14" s="879"/>
      <c r="X14" s="879"/>
      <c r="Y14" s="454"/>
      <c r="Z14" s="454"/>
      <c r="AA14" s="454"/>
      <c r="AB14" s="454"/>
      <c r="AC14" s="454"/>
      <c r="AD14" s="454"/>
      <c r="AE14" s="454"/>
      <c r="AF14" s="454"/>
      <c r="AG14" s="454"/>
      <c r="AH14" s="454"/>
      <c r="AI14" s="454"/>
      <c r="AJ14" s="454"/>
      <c r="AK14" s="454"/>
      <c r="AL14" s="454"/>
      <c r="AM14" s="463"/>
      <c r="AN14" s="463"/>
      <c r="AO14" s="463"/>
      <c r="AP14" s="463"/>
      <c r="AQ14" s="463"/>
      <c r="AR14" s="463"/>
      <c r="AS14" s="463"/>
      <c r="AT14" s="463"/>
    </row>
    <row r="15" spans="1:46" ht="15.75" x14ac:dyDescent="0.2">
      <c r="A15" s="954"/>
      <c r="B15" s="856" t="s">
        <v>663</v>
      </c>
      <c r="D15" s="100"/>
      <c r="E15" s="100"/>
      <c r="F15" s="100"/>
      <c r="G15" s="100"/>
      <c r="H15" s="430"/>
      <c r="I15" s="100"/>
      <c r="J15" s="628">
        <f>'WBS '!R14</f>
        <v>58615218</v>
      </c>
      <c r="K15" s="420"/>
      <c r="L15" s="433">
        <v>17002445</v>
      </c>
      <c r="M15" s="432"/>
      <c r="N15" s="904" t="s">
        <v>815</v>
      </c>
      <c r="O15" s="899">
        <v>58615218</v>
      </c>
      <c r="P15" s="463">
        <f t="shared" ref="P15:P24" si="0">O15-J15</f>
        <v>0</v>
      </c>
      <c r="Q15" s="430"/>
      <c r="R15" s="430"/>
      <c r="S15" s="430"/>
      <c r="T15" s="430"/>
      <c r="U15" s="430"/>
      <c r="V15" s="879"/>
      <c r="W15" s="879"/>
      <c r="X15" s="879"/>
      <c r="Y15" s="454"/>
      <c r="Z15" s="454"/>
      <c r="AA15" s="454"/>
      <c r="AB15" s="454"/>
      <c r="AC15" s="454"/>
      <c r="AD15" s="454"/>
      <c r="AE15" s="454"/>
      <c r="AF15" s="454"/>
      <c r="AG15" s="454"/>
      <c r="AH15" s="454"/>
      <c r="AI15" s="454"/>
      <c r="AJ15" s="454"/>
      <c r="AK15" s="454"/>
      <c r="AL15" s="454"/>
      <c r="AM15" s="463"/>
      <c r="AN15" s="463"/>
      <c r="AO15" s="463"/>
      <c r="AP15" s="463"/>
      <c r="AQ15" s="463"/>
      <c r="AR15" s="463"/>
      <c r="AS15" s="463"/>
      <c r="AT15" s="463"/>
    </row>
    <row r="16" spans="1:46" ht="15.75" x14ac:dyDescent="0.2">
      <c r="A16" s="954"/>
      <c r="B16" s="856" t="s">
        <v>656</v>
      </c>
      <c r="D16" s="100"/>
      <c r="E16" s="100"/>
      <c r="F16" s="100"/>
      <c r="G16" s="100"/>
      <c r="H16" s="430"/>
      <c r="I16" s="100"/>
      <c r="J16" s="628">
        <f>'WBS '!R15</f>
        <v>6595167</v>
      </c>
      <c r="K16" s="420"/>
      <c r="L16" s="432">
        <v>6595167</v>
      </c>
      <c r="M16" s="432"/>
      <c r="N16" s="904" t="s">
        <v>815</v>
      </c>
      <c r="O16" s="895">
        <v>6595167</v>
      </c>
      <c r="P16" s="463">
        <f t="shared" si="0"/>
        <v>0</v>
      </c>
      <c r="Q16" s="430" t="s">
        <v>1093</v>
      </c>
      <c r="R16" s="430"/>
      <c r="S16" s="430"/>
      <c r="T16" s="430"/>
      <c r="U16" s="430"/>
      <c r="V16" s="879"/>
      <c r="W16" s="879"/>
      <c r="X16" s="879"/>
      <c r="Y16" s="454"/>
      <c r="Z16" s="454"/>
      <c r="AA16" s="454"/>
      <c r="AB16" s="454"/>
      <c r="AC16" s="454"/>
      <c r="AD16" s="454"/>
      <c r="AE16" s="454"/>
      <c r="AF16" s="454"/>
      <c r="AG16" s="454"/>
      <c r="AH16" s="454"/>
      <c r="AI16" s="454"/>
      <c r="AJ16" s="454"/>
      <c r="AK16" s="454"/>
      <c r="AL16" s="454"/>
      <c r="AM16" s="463"/>
      <c r="AN16" s="463"/>
      <c r="AO16" s="463"/>
      <c r="AP16" s="463"/>
      <c r="AQ16" s="463"/>
      <c r="AR16" s="463"/>
      <c r="AS16" s="463"/>
      <c r="AT16" s="463"/>
    </row>
    <row r="17" spans="1:46" ht="15.75" x14ac:dyDescent="0.2">
      <c r="A17" s="954"/>
      <c r="B17" s="856" t="s">
        <v>668</v>
      </c>
      <c r="D17" s="100"/>
      <c r="E17" s="100"/>
      <c r="F17" s="100"/>
      <c r="G17" s="100"/>
      <c r="H17" s="430"/>
      <c r="I17" s="100"/>
      <c r="J17" s="628">
        <f>'WBS '!R16</f>
        <v>815981072</v>
      </c>
      <c r="K17" s="420"/>
      <c r="L17" s="905">
        <v>82134227</v>
      </c>
      <c r="M17" s="905"/>
      <c r="N17" s="904" t="s">
        <v>815</v>
      </c>
      <c r="O17" s="906">
        <v>815981071</v>
      </c>
      <c r="P17" s="463">
        <f t="shared" si="0"/>
        <v>-1</v>
      </c>
      <c r="Q17" s="430"/>
      <c r="R17" s="430"/>
      <c r="S17" s="430"/>
      <c r="T17" s="430"/>
      <c r="U17" s="430"/>
      <c r="V17" s="879"/>
      <c r="W17" s="879"/>
      <c r="X17" s="879"/>
      <c r="Y17" s="454"/>
      <c r="Z17" s="454"/>
      <c r="AA17" s="454"/>
      <c r="AB17" s="454"/>
      <c r="AC17" s="454"/>
      <c r="AD17" s="454"/>
      <c r="AE17" s="454"/>
      <c r="AF17" s="454"/>
      <c r="AG17" s="454"/>
      <c r="AH17" s="454"/>
      <c r="AI17" s="454"/>
      <c r="AJ17" s="454"/>
      <c r="AK17" s="454"/>
      <c r="AL17" s="454"/>
      <c r="AM17" s="463"/>
      <c r="AN17" s="463"/>
      <c r="AO17" s="463"/>
      <c r="AP17" s="463"/>
      <c r="AQ17" s="463"/>
      <c r="AR17" s="463"/>
      <c r="AS17" s="463"/>
      <c r="AT17" s="463"/>
    </row>
    <row r="18" spans="1:46" ht="15.75" x14ac:dyDescent="0.2">
      <c r="A18" s="954"/>
      <c r="B18" s="856" t="s">
        <v>667</v>
      </c>
      <c r="D18" s="100"/>
      <c r="E18" s="100"/>
      <c r="F18" s="100"/>
      <c r="G18" s="100"/>
      <c r="H18" s="430"/>
      <c r="I18" s="100"/>
      <c r="J18" s="628">
        <f>'WBS '!R17</f>
        <v>631511959</v>
      </c>
      <c r="K18" s="420"/>
      <c r="L18" s="905">
        <v>125647053</v>
      </c>
      <c r="M18" s="905"/>
      <c r="N18" s="904" t="s">
        <v>815</v>
      </c>
      <c r="O18" s="906">
        <v>631511959</v>
      </c>
      <c r="P18" s="463">
        <f t="shared" si="0"/>
        <v>0</v>
      </c>
      <c r="Q18" s="430" t="s">
        <v>100</v>
      </c>
      <c r="R18" s="430"/>
      <c r="S18" s="430"/>
      <c r="T18" s="430"/>
      <c r="U18" s="879" t="s">
        <v>1065</v>
      </c>
      <c r="V18" s="879"/>
      <c r="W18" s="879"/>
      <c r="X18" s="879"/>
      <c r="Y18" s="454"/>
      <c r="Z18" s="454"/>
      <c r="AA18" s="454"/>
      <c r="AB18" s="454"/>
      <c r="AC18" s="454"/>
      <c r="AD18" s="454"/>
      <c r="AE18" s="454"/>
      <c r="AF18" s="454"/>
      <c r="AG18" s="454"/>
      <c r="AH18" s="454"/>
      <c r="AI18" s="454"/>
      <c r="AJ18" s="454"/>
      <c r="AK18" s="454"/>
      <c r="AL18" s="454"/>
      <c r="AM18" s="463"/>
      <c r="AN18" s="463"/>
      <c r="AO18" s="463"/>
      <c r="AP18" s="463"/>
      <c r="AQ18" s="463"/>
      <c r="AR18" s="463"/>
      <c r="AS18" s="463"/>
      <c r="AT18" s="463"/>
    </row>
    <row r="19" spans="1:46" ht="15.75" x14ac:dyDescent="0.2">
      <c r="A19" s="954"/>
      <c r="B19" s="856" t="s">
        <v>666</v>
      </c>
      <c r="D19" s="100"/>
      <c r="E19" s="100"/>
      <c r="F19" s="100"/>
      <c r="G19" s="100"/>
      <c r="H19" s="430"/>
      <c r="I19" s="100"/>
      <c r="J19" s="628">
        <f>'WBS '!R18</f>
        <v>1189265</v>
      </c>
      <c r="K19" s="420"/>
      <c r="L19" s="905">
        <v>1189265</v>
      </c>
      <c r="M19" s="905"/>
      <c r="N19" s="904" t="s">
        <v>815</v>
      </c>
      <c r="O19" s="906">
        <v>1189265</v>
      </c>
      <c r="P19" s="463">
        <f t="shared" si="0"/>
        <v>0</v>
      </c>
      <c r="Q19" s="430"/>
      <c r="R19" s="430" t="s">
        <v>303</v>
      </c>
      <c r="S19" s="430"/>
      <c r="T19" s="430"/>
      <c r="U19" s="902" t="s">
        <v>1063</v>
      </c>
      <c r="V19" s="879"/>
      <c r="W19" s="879"/>
      <c r="X19" s="879"/>
      <c r="Y19" s="454"/>
      <c r="Z19" s="454"/>
      <c r="AA19" s="454"/>
      <c r="AB19" s="454"/>
      <c r="AC19" s="454"/>
      <c r="AD19" s="454"/>
      <c r="AE19" s="454"/>
      <c r="AF19" s="454"/>
      <c r="AG19" s="454"/>
      <c r="AH19" s="454"/>
      <c r="AI19" s="454"/>
      <c r="AJ19" s="454"/>
      <c r="AK19" s="454"/>
      <c r="AL19" s="454"/>
      <c r="AM19" s="463"/>
      <c r="AN19" s="463"/>
      <c r="AO19" s="463"/>
      <c r="AP19" s="463"/>
      <c r="AQ19" s="463"/>
      <c r="AR19" s="463"/>
      <c r="AS19" s="463"/>
      <c r="AT19" s="463"/>
    </row>
    <row r="20" spans="1:46" ht="15.75" x14ac:dyDescent="0.2">
      <c r="A20" s="954"/>
      <c r="B20" s="856" t="s">
        <v>665</v>
      </c>
      <c r="D20" s="100"/>
      <c r="E20" s="100"/>
      <c r="F20" s="100"/>
      <c r="G20" s="100"/>
      <c r="H20" s="430"/>
      <c r="I20" s="100"/>
      <c r="J20" s="628">
        <f>'WBS '!R19</f>
        <v>9991565</v>
      </c>
      <c r="K20" s="420"/>
      <c r="L20" s="905">
        <v>9991565</v>
      </c>
      <c r="M20" s="905"/>
      <c r="N20" s="904" t="s">
        <v>815</v>
      </c>
      <c r="O20" s="906">
        <v>9991565</v>
      </c>
      <c r="P20" s="463">
        <f t="shared" si="0"/>
        <v>0</v>
      </c>
      <c r="Q20" s="430" t="s">
        <v>1093</v>
      </c>
      <c r="R20" s="430"/>
      <c r="S20" s="430"/>
      <c r="T20" s="430"/>
      <c r="U20" s="902" t="s">
        <v>1064</v>
      </c>
      <c r="V20" s="879"/>
      <c r="W20" s="879"/>
      <c r="X20" s="879"/>
      <c r="Y20" s="454"/>
      <c r="Z20" s="454"/>
      <c r="AA20" s="454"/>
      <c r="AB20" s="454"/>
      <c r="AC20" s="454"/>
      <c r="AD20" s="454"/>
      <c r="AE20" s="454"/>
      <c r="AF20" s="454"/>
      <c r="AG20" s="454"/>
      <c r="AH20" s="454"/>
      <c r="AI20" s="454"/>
      <c r="AJ20" s="454"/>
      <c r="AK20" s="454"/>
      <c r="AL20" s="454"/>
      <c r="AM20" s="463"/>
      <c r="AN20" s="463"/>
      <c r="AO20" s="463"/>
      <c r="AP20" s="463"/>
      <c r="AQ20" s="463"/>
      <c r="AR20" s="463"/>
      <c r="AS20" s="463"/>
      <c r="AT20" s="463"/>
    </row>
    <row r="21" spans="1:46" ht="15.75" x14ac:dyDescent="0.2">
      <c r="A21" s="954"/>
      <c r="B21" s="856" t="s">
        <v>569</v>
      </c>
      <c r="D21" s="100"/>
      <c r="E21" s="100"/>
      <c r="F21" s="100"/>
      <c r="G21" s="100"/>
      <c r="H21" s="430"/>
      <c r="I21" s="100"/>
      <c r="J21" s="628">
        <f>'WBS '!R20</f>
        <v>560003903</v>
      </c>
      <c r="K21" s="420"/>
      <c r="L21" s="905">
        <v>51424872</v>
      </c>
      <c r="M21" s="905"/>
      <c r="N21" s="904" t="s">
        <v>815</v>
      </c>
      <c r="O21" s="906">
        <v>560003903</v>
      </c>
      <c r="P21" s="463">
        <f t="shared" si="0"/>
        <v>0</v>
      </c>
      <c r="Q21" s="879" t="s">
        <v>1092</v>
      </c>
      <c r="R21" s="879"/>
      <c r="S21" s="879"/>
      <c r="T21" s="879"/>
      <c r="U21" s="890"/>
      <c r="V21" s="454"/>
      <c r="W21" s="454"/>
      <c r="X21" s="454"/>
      <c r="Y21" s="454"/>
      <c r="Z21" s="454"/>
      <c r="AA21" s="454"/>
      <c r="AB21" s="454"/>
      <c r="AC21" s="454"/>
      <c r="AD21" s="454"/>
      <c r="AE21" s="454"/>
      <c r="AF21" s="454"/>
      <c r="AG21" s="454"/>
      <c r="AH21" s="454"/>
      <c r="AI21" s="454"/>
      <c r="AJ21" s="454"/>
      <c r="AK21" s="454"/>
      <c r="AL21" s="454"/>
      <c r="AM21" s="463"/>
      <c r="AN21" s="463"/>
      <c r="AO21" s="463"/>
      <c r="AP21" s="463"/>
      <c r="AQ21" s="463"/>
      <c r="AR21" s="463"/>
      <c r="AS21" s="463"/>
      <c r="AT21" s="463"/>
    </row>
    <row r="22" spans="1:46" ht="15.75" x14ac:dyDescent="0.2">
      <c r="A22" s="954"/>
      <c r="B22" s="856" t="s">
        <v>662</v>
      </c>
      <c r="D22" s="100"/>
      <c r="E22" s="100"/>
      <c r="F22" s="100"/>
      <c r="G22" s="100"/>
      <c r="H22" s="430"/>
      <c r="I22" s="100"/>
      <c r="J22" s="628">
        <f>'WBS '!R21</f>
        <v>73162212</v>
      </c>
      <c r="K22" s="420"/>
      <c r="L22" s="905">
        <v>44955918</v>
      </c>
      <c r="M22" s="905"/>
      <c r="N22" s="904" t="s">
        <v>815</v>
      </c>
      <c r="O22" s="906">
        <v>73163116</v>
      </c>
      <c r="P22" s="463">
        <f t="shared" si="0"/>
        <v>904</v>
      </c>
      <c r="Q22" s="879"/>
      <c r="R22" s="879" t="s">
        <v>100</v>
      </c>
      <c r="S22" s="879"/>
      <c r="T22" s="879"/>
      <c r="U22" s="890"/>
      <c r="V22" s="454"/>
      <c r="W22" s="454"/>
      <c r="X22" s="454"/>
      <c r="Y22" s="454"/>
      <c r="Z22" s="454"/>
      <c r="AA22" s="454"/>
      <c r="AB22" s="454"/>
      <c r="AC22" s="454"/>
      <c r="AD22" s="454"/>
      <c r="AE22" s="454"/>
      <c r="AF22" s="454"/>
      <c r="AG22" s="454"/>
      <c r="AH22" s="454"/>
      <c r="AI22" s="454"/>
      <c r="AJ22" s="454"/>
      <c r="AK22" s="454"/>
      <c r="AL22" s="454"/>
      <c r="AM22" s="463"/>
      <c r="AN22" s="463"/>
      <c r="AO22" s="463"/>
      <c r="AP22" s="463"/>
      <c r="AQ22" s="463"/>
      <c r="AR22" s="463"/>
      <c r="AS22" s="463"/>
      <c r="AT22" s="463"/>
    </row>
    <row r="23" spans="1:46" ht="15.75" x14ac:dyDescent="0.2">
      <c r="A23" s="954"/>
      <c r="B23" s="856" t="s">
        <v>661</v>
      </c>
      <c r="D23" s="100"/>
      <c r="E23" s="100"/>
      <c r="F23" s="100"/>
      <c r="G23" s="100"/>
      <c r="H23" s="430"/>
      <c r="I23" s="100"/>
      <c r="J23" s="628">
        <f>'WBS '!R22</f>
        <v>419143976</v>
      </c>
      <c r="K23" s="420"/>
      <c r="L23" s="905">
        <v>32088857</v>
      </c>
      <c r="M23" s="905"/>
      <c r="N23" s="904" t="s">
        <v>815</v>
      </c>
      <c r="O23" s="906">
        <v>419143976</v>
      </c>
      <c r="P23" s="463">
        <f t="shared" si="0"/>
        <v>0</v>
      </c>
      <c r="Q23" s="879"/>
      <c r="R23" s="879"/>
      <c r="S23" s="879"/>
      <c r="T23" s="879"/>
      <c r="U23" s="890"/>
      <c r="V23" s="454"/>
      <c r="W23" s="454"/>
      <c r="X23" s="454"/>
      <c r="Y23" s="454"/>
      <c r="Z23" s="454"/>
      <c r="AA23" s="454"/>
      <c r="AB23" s="454"/>
      <c r="AC23" s="454"/>
      <c r="AD23" s="454"/>
      <c r="AE23" s="454"/>
      <c r="AF23" s="454"/>
      <c r="AG23" s="454"/>
      <c r="AH23" s="454"/>
      <c r="AI23" s="454"/>
      <c r="AJ23" s="454"/>
      <c r="AK23" s="454"/>
      <c r="AL23" s="454"/>
      <c r="AM23" s="463"/>
      <c r="AN23" s="463"/>
      <c r="AO23" s="463"/>
      <c r="AP23" s="463"/>
      <c r="AQ23" s="463"/>
      <c r="AR23" s="463"/>
      <c r="AS23" s="463"/>
      <c r="AT23" s="463"/>
    </row>
    <row r="24" spans="1:46" ht="15.75" x14ac:dyDescent="0.2">
      <c r="A24" s="954"/>
      <c r="B24" s="856" t="s">
        <v>659</v>
      </c>
      <c r="D24" s="100"/>
      <c r="E24" s="100"/>
      <c r="F24" s="100"/>
      <c r="G24" s="100"/>
      <c r="H24" s="430"/>
      <c r="I24" s="100"/>
      <c r="J24" s="628">
        <f>'WBS '!R23</f>
        <v>16381156</v>
      </c>
      <c r="K24" s="420"/>
      <c r="L24" s="905">
        <v>16556614</v>
      </c>
      <c r="M24" s="905"/>
      <c r="N24" s="904" t="s">
        <v>815</v>
      </c>
      <c r="O24" s="906">
        <v>16381156</v>
      </c>
      <c r="P24" s="463">
        <f t="shared" si="0"/>
        <v>0</v>
      </c>
      <c r="Q24" s="1035" t="s">
        <v>1093</v>
      </c>
      <c r="R24" s="879"/>
      <c r="S24" s="879"/>
      <c r="T24" s="879"/>
      <c r="U24" s="890"/>
      <c r="V24" s="454"/>
      <c r="W24" s="454"/>
      <c r="X24" s="454"/>
      <c r="Y24" s="454"/>
      <c r="Z24" s="454"/>
      <c r="AA24" s="454"/>
      <c r="AB24" s="454"/>
      <c r="AC24" s="454"/>
      <c r="AD24" s="454"/>
      <c r="AE24" s="454"/>
      <c r="AF24" s="454"/>
      <c r="AG24" s="454"/>
      <c r="AH24" s="454"/>
      <c r="AI24" s="454"/>
      <c r="AJ24" s="454"/>
      <c r="AK24" s="454"/>
      <c r="AL24" s="454"/>
      <c r="AM24" s="463"/>
      <c r="AN24" s="463"/>
      <c r="AO24" s="463"/>
      <c r="AP24" s="463"/>
      <c r="AQ24" s="463"/>
      <c r="AR24" s="463"/>
      <c r="AS24" s="463"/>
      <c r="AT24" s="463"/>
    </row>
    <row r="25" spans="1:46" ht="15.75" x14ac:dyDescent="0.2">
      <c r="A25" s="954"/>
      <c r="B25" s="856" t="s">
        <v>660</v>
      </c>
      <c r="D25" s="100"/>
      <c r="E25" s="100"/>
      <c r="F25" s="100"/>
      <c r="G25" s="100"/>
      <c r="H25" s="430"/>
      <c r="I25" s="100"/>
      <c r="J25" s="628">
        <f>'WBS '!R24</f>
        <v>3509202</v>
      </c>
      <c r="K25" s="420"/>
      <c r="L25" s="432">
        <v>0</v>
      </c>
      <c r="M25" s="432"/>
      <c r="N25" s="904" t="s">
        <v>815</v>
      </c>
      <c r="O25" s="895">
        <v>3509202</v>
      </c>
      <c r="P25" s="463">
        <f>J25-O25</f>
        <v>0</v>
      </c>
      <c r="Q25" s="879"/>
      <c r="R25" s="879"/>
      <c r="S25" s="879"/>
      <c r="T25" s="879"/>
      <c r="U25" s="890"/>
      <c r="V25" s="454"/>
      <c r="W25" s="454"/>
      <c r="X25" s="454"/>
      <c r="Y25" s="454"/>
      <c r="Z25" s="454"/>
      <c r="AA25" s="454"/>
      <c r="AB25" s="454"/>
      <c r="AC25" s="454"/>
      <c r="AD25" s="454"/>
      <c r="AE25" s="454"/>
      <c r="AF25" s="454"/>
      <c r="AG25" s="454"/>
      <c r="AH25" s="454"/>
      <c r="AI25" s="454"/>
      <c r="AJ25" s="454"/>
      <c r="AK25" s="454"/>
      <c r="AL25" s="454"/>
      <c r="AM25" s="463"/>
      <c r="AN25" s="463"/>
      <c r="AO25" s="463"/>
      <c r="AP25" s="463"/>
      <c r="AQ25" s="463"/>
      <c r="AR25" s="463"/>
      <c r="AS25" s="463"/>
      <c r="AT25" s="463"/>
    </row>
    <row r="26" spans="1:46" ht="6.95" customHeight="1" x14ac:dyDescent="0.2">
      <c r="A26" s="954"/>
      <c r="B26" s="898"/>
      <c r="D26" s="100"/>
      <c r="E26" s="100"/>
      <c r="F26" s="100"/>
      <c r="G26" s="100"/>
      <c r="H26" s="430"/>
      <c r="I26" s="100"/>
      <c r="J26" s="857"/>
      <c r="K26" s="420"/>
      <c r="L26" s="463"/>
      <c r="N26" s="463"/>
      <c r="O26" s="903"/>
      <c r="P26" s="463"/>
      <c r="Q26" s="879"/>
      <c r="R26" s="463"/>
      <c r="S26" s="463"/>
      <c r="T26" s="463"/>
      <c r="U26" s="890"/>
      <c r="V26" s="454"/>
      <c r="W26" s="454"/>
      <c r="X26" s="454"/>
      <c r="Y26" s="454"/>
      <c r="Z26" s="454"/>
      <c r="AA26" s="454"/>
      <c r="AB26" s="454"/>
      <c r="AC26" s="454"/>
      <c r="AD26" s="454"/>
      <c r="AE26" s="454"/>
      <c r="AF26" s="454"/>
      <c r="AG26" s="454"/>
      <c r="AH26" s="454"/>
      <c r="AI26" s="454"/>
      <c r="AJ26" s="454"/>
      <c r="AK26" s="454"/>
      <c r="AL26" s="454"/>
      <c r="AM26" s="463"/>
      <c r="AN26" s="463"/>
      <c r="AO26" s="463"/>
      <c r="AP26" s="463"/>
      <c r="AQ26" s="463"/>
      <c r="AR26" s="463"/>
      <c r="AS26" s="463"/>
      <c r="AT26" s="463"/>
    </row>
    <row r="27" spans="1:46" ht="15.75" x14ac:dyDescent="0.2">
      <c r="A27" s="954"/>
      <c r="B27" s="900" t="s">
        <v>255</v>
      </c>
      <c r="D27" s="100"/>
      <c r="E27" s="100"/>
      <c r="F27" s="100"/>
      <c r="G27" s="100"/>
      <c r="H27" s="430"/>
      <c r="I27" s="100"/>
      <c r="J27" s="456">
        <f>SUM(J15:J25)</f>
        <v>2596084695</v>
      </c>
      <c r="K27" s="420"/>
      <c r="L27" s="456">
        <f>SUM(L15:L25)</f>
        <v>387585983</v>
      </c>
      <c r="M27" s="420"/>
      <c r="N27" s="420"/>
      <c r="O27" s="907"/>
      <c r="P27" s="420"/>
      <c r="Q27" s="908"/>
      <c r="R27" s="909"/>
      <c r="S27" s="909"/>
      <c r="T27" s="909"/>
      <c r="U27" s="910"/>
      <c r="V27" s="897"/>
      <c r="W27" s="897"/>
      <c r="X27" s="454"/>
      <c r="Y27" s="454"/>
      <c r="Z27" s="454"/>
      <c r="AA27" s="454"/>
      <c r="AB27" s="454"/>
      <c r="AC27" s="454"/>
      <c r="AD27" s="454"/>
      <c r="AE27" s="454"/>
      <c r="AF27" s="454"/>
      <c r="AG27" s="454"/>
      <c r="AH27" s="454"/>
      <c r="AI27" s="454"/>
      <c r="AJ27" s="454"/>
      <c r="AK27" s="454"/>
      <c r="AL27" s="454"/>
      <c r="AM27" s="463"/>
      <c r="AN27" s="463"/>
      <c r="AO27" s="463"/>
      <c r="AP27" s="463"/>
      <c r="AQ27" s="463"/>
      <c r="AR27" s="463"/>
      <c r="AS27" s="463"/>
      <c r="AT27" s="463"/>
    </row>
    <row r="28" spans="1:46" ht="9.9499999999999993" customHeight="1" x14ac:dyDescent="0.2">
      <c r="A28" s="954"/>
      <c r="B28" s="898"/>
      <c r="D28" s="100"/>
      <c r="E28" s="100"/>
      <c r="F28" s="100"/>
      <c r="G28" s="100"/>
      <c r="H28" s="430"/>
      <c r="I28" s="100"/>
      <c r="J28" s="857"/>
      <c r="K28" s="420"/>
      <c r="L28" s="463"/>
      <c r="N28" s="463"/>
      <c r="O28" s="903"/>
      <c r="P28" s="463"/>
      <c r="Q28" s="877"/>
      <c r="R28" s="463"/>
      <c r="S28" s="463"/>
      <c r="T28" s="463"/>
      <c r="U28" s="890"/>
      <c r="V28" s="454"/>
      <c r="W28" s="454"/>
      <c r="X28" s="454"/>
      <c r="Y28" s="454"/>
      <c r="Z28" s="454"/>
      <c r="AA28" s="454"/>
      <c r="AB28" s="454"/>
      <c r="AC28" s="454"/>
      <c r="AD28" s="454"/>
      <c r="AE28" s="454"/>
      <c r="AF28" s="454"/>
      <c r="AG28" s="454"/>
      <c r="AH28" s="454"/>
      <c r="AI28" s="454"/>
      <c r="AJ28" s="454"/>
      <c r="AK28" s="454"/>
      <c r="AL28" s="454"/>
      <c r="AM28" s="463"/>
      <c r="AN28" s="463"/>
      <c r="AO28" s="463"/>
      <c r="AP28" s="463"/>
      <c r="AQ28" s="463"/>
      <c r="AR28" s="463"/>
      <c r="AS28" s="463"/>
      <c r="AT28" s="463"/>
    </row>
    <row r="29" spans="1:46" ht="16.5" thickBot="1" x14ac:dyDescent="0.25">
      <c r="A29" s="954"/>
      <c r="B29" s="900" t="s">
        <v>672</v>
      </c>
      <c r="D29" s="100"/>
      <c r="E29" s="100"/>
      <c r="F29" s="100"/>
      <c r="G29" s="100"/>
      <c r="H29" s="430"/>
      <c r="I29" s="100"/>
      <c r="J29" s="453">
        <f>J27+J12</f>
        <v>2631093476</v>
      </c>
      <c r="K29" s="420"/>
      <c r="L29" s="453">
        <f>L12+L27</f>
        <v>494357986</v>
      </c>
      <c r="M29" s="420"/>
      <c r="N29" s="420"/>
      <c r="O29" s="907"/>
      <c r="P29" s="420"/>
      <c r="Q29" s="908"/>
      <c r="R29" s="463"/>
      <c r="S29" s="463"/>
      <c r="T29" s="463"/>
      <c r="U29" s="870"/>
      <c r="V29" s="454"/>
      <c r="W29" s="911"/>
      <c r="X29" s="454"/>
      <c r="Y29" s="454"/>
      <c r="Z29" s="454"/>
      <c r="AA29" s="454"/>
      <c r="AB29" s="454"/>
      <c r="AC29" s="454"/>
      <c r="AD29" s="454"/>
      <c r="AE29" s="454"/>
      <c r="AF29" s="454"/>
      <c r="AG29" s="454"/>
      <c r="AH29" s="454"/>
      <c r="AI29" s="454"/>
      <c r="AJ29" s="454"/>
      <c r="AK29" s="454"/>
      <c r="AL29" s="454"/>
      <c r="AM29" s="463"/>
      <c r="AN29" s="463"/>
      <c r="AO29" s="463"/>
      <c r="AP29" s="463"/>
      <c r="AQ29" s="463"/>
      <c r="AR29" s="463"/>
      <c r="AS29" s="463"/>
      <c r="AT29" s="463"/>
    </row>
    <row r="30" spans="1:46" ht="16.5" thickTop="1" x14ac:dyDescent="0.2">
      <c r="A30" s="954"/>
      <c r="B30" s="100"/>
      <c r="C30" s="100"/>
      <c r="D30" s="100"/>
      <c r="E30" s="100"/>
      <c r="F30" s="100"/>
      <c r="G30" s="100"/>
      <c r="H30" s="430"/>
      <c r="I30" s="100"/>
      <c r="J30" s="857"/>
      <c r="K30" s="420"/>
      <c r="L30" s="887"/>
      <c r="M30" s="420"/>
      <c r="N30" s="420"/>
      <c r="O30" s="888"/>
      <c r="P30" s="887"/>
      <c r="Q30" s="908"/>
      <c r="R30" s="887"/>
      <c r="S30" s="887"/>
      <c r="T30" s="887"/>
      <c r="U30" s="890"/>
      <c r="V30" s="454"/>
      <c r="W30" s="911"/>
      <c r="X30" s="454"/>
      <c r="Y30" s="454"/>
      <c r="Z30" s="454"/>
      <c r="AA30" s="454"/>
      <c r="AB30" s="454"/>
      <c r="AC30" s="454"/>
      <c r="AD30" s="454"/>
      <c r="AE30" s="454"/>
      <c r="AF30" s="454"/>
      <c r="AG30" s="454"/>
      <c r="AH30" s="454"/>
      <c r="AI30" s="454"/>
      <c r="AJ30" s="454"/>
      <c r="AK30" s="454"/>
      <c r="AL30" s="454"/>
      <c r="AO30" s="463"/>
      <c r="AP30" s="463"/>
      <c r="AQ30" s="463"/>
      <c r="AR30" s="463"/>
      <c r="AS30" s="463"/>
      <c r="AT30" s="463"/>
    </row>
    <row r="31" spans="1:46" ht="15.75" x14ac:dyDescent="0.2">
      <c r="A31" s="954">
        <f>A6+1</f>
        <v>4</v>
      </c>
      <c r="B31" s="100" t="s">
        <v>536</v>
      </c>
      <c r="C31" s="100"/>
      <c r="D31" s="100"/>
      <c r="E31" s="100"/>
      <c r="F31" s="100"/>
      <c r="G31" s="100"/>
      <c r="H31" s="430"/>
      <c r="I31" s="100"/>
      <c r="J31" s="630">
        <v>2021</v>
      </c>
      <c r="K31" s="877"/>
      <c r="L31" s="878" t="s">
        <v>439</v>
      </c>
      <c r="M31" s="879"/>
      <c r="N31" s="879"/>
      <c r="O31" s="880"/>
      <c r="P31" s="879"/>
      <c r="Q31" s="912"/>
      <c r="R31" s="887"/>
      <c r="S31" s="887"/>
      <c r="T31" s="887"/>
      <c r="U31" s="890"/>
      <c r="V31" s="454"/>
      <c r="W31" s="911"/>
      <c r="X31" s="454"/>
      <c r="Y31" s="454"/>
      <c r="Z31" s="454"/>
      <c r="AA31" s="454"/>
      <c r="AB31" s="454"/>
      <c r="AC31" s="454"/>
      <c r="AD31" s="454"/>
      <c r="AE31" s="454"/>
      <c r="AF31" s="454"/>
      <c r="AG31" s="454"/>
      <c r="AH31" s="454"/>
      <c r="AI31" s="454"/>
      <c r="AJ31" s="454"/>
      <c r="AK31" s="454"/>
      <c r="AL31" s="454"/>
      <c r="AO31" s="463"/>
      <c r="AP31" s="463"/>
      <c r="AQ31" s="463"/>
      <c r="AR31" s="463"/>
      <c r="AS31" s="463"/>
      <c r="AT31" s="463"/>
    </row>
    <row r="32" spans="1:46" ht="15.75" x14ac:dyDescent="0.2">
      <c r="A32" s="954"/>
      <c r="B32" s="100"/>
      <c r="C32" s="100"/>
      <c r="D32" s="100"/>
      <c r="E32" s="100"/>
      <c r="F32" s="100"/>
      <c r="G32" s="100"/>
      <c r="H32" s="430"/>
      <c r="I32" s="100"/>
      <c r="J32" s="857"/>
      <c r="K32" s="877"/>
      <c r="L32" s="879"/>
      <c r="M32" s="879"/>
      <c r="N32" s="894">
        <v>218644500</v>
      </c>
      <c r="O32" s="880"/>
      <c r="P32" s="879"/>
      <c r="Q32" s="912"/>
      <c r="R32" s="913" t="s">
        <v>892</v>
      </c>
      <c r="S32" s="887"/>
      <c r="T32" s="887"/>
      <c r="U32" s="890"/>
      <c r="V32" s="454"/>
      <c r="W32" s="911"/>
      <c r="X32" s="454"/>
      <c r="Y32" s="454"/>
      <c r="Z32" s="454"/>
      <c r="AA32" s="454"/>
      <c r="AB32" s="454"/>
      <c r="AC32" s="454"/>
      <c r="AD32" s="454"/>
      <c r="AE32" s="454"/>
      <c r="AF32" s="454"/>
      <c r="AG32" s="454"/>
      <c r="AH32" s="454"/>
      <c r="AI32" s="454"/>
      <c r="AJ32" s="454"/>
      <c r="AK32" s="454"/>
      <c r="AL32" s="454"/>
      <c r="AO32" s="463"/>
      <c r="AP32" s="463"/>
      <c r="AQ32" s="463"/>
      <c r="AR32" s="463"/>
      <c r="AS32" s="463"/>
      <c r="AT32" s="463"/>
    </row>
    <row r="33" spans="1:46" ht="15.75" x14ac:dyDescent="0.2">
      <c r="A33" s="954"/>
      <c r="B33" s="856" t="s">
        <v>671</v>
      </c>
      <c r="C33" s="100"/>
      <c r="D33" s="100"/>
      <c r="E33" s="100"/>
      <c r="F33" s="100"/>
      <c r="G33" s="100"/>
      <c r="H33" s="430"/>
      <c r="I33" s="100"/>
      <c r="J33" s="628">
        <f>'WBS '!R27</f>
        <v>14324500</v>
      </c>
      <c r="K33" s="914"/>
      <c r="L33" s="627">
        <v>460500</v>
      </c>
      <c r="M33" s="627"/>
      <c r="N33" s="430">
        <v>14324500</v>
      </c>
      <c r="O33" s="915">
        <f>J33-N33</f>
        <v>0</v>
      </c>
      <c r="P33" s="879" t="s">
        <v>889</v>
      </c>
      <c r="Q33" s="912"/>
      <c r="R33" s="916">
        <f>J33-Q34</f>
        <v>500</v>
      </c>
      <c r="S33" s="917" t="s">
        <v>890</v>
      </c>
      <c r="T33" s="917"/>
      <c r="U33" s="918"/>
      <c r="V33" s="454"/>
      <c r="W33" s="911"/>
      <c r="X33" s="454"/>
      <c r="Y33" s="454"/>
      <c r="Z33" s="454"/>
      <c r="AA33" s="454"/>
      <c r="AB33" s="454"/>
      <c r="AC33" s="454"/>
      <c r="AD33" s="454"/>
      <c r="AE33" s="454"/>
      <c r="AF33" s="454"/>
      <c r="AG33" s="454"/>
      <c r="AH33" s="454"/>
      <c r="AI33" s="454"/>
      <c r="AJ33" s="454"/>
      <c r="AK33" s="454"/>
      <c r="AL33" s="454"/>
      <c r="AO33" s="463"/>
      <c r="AP33" s="463"/>
      <c r="AQ33" s="463"/>
      <c r="AR33" s="463"/>
      <c r="AS33" s="463"/>
      <c r="AT33" s="463"/>
    </row>
    <row r="34" spans="1:46" ht="15.75" x14ac:dyDescent="0.2">
      <c r="A34" s="954"/>
      <c r="B34" s="856" t="s">
        <v>571</v>
      </c>
      <c r="C34" s="100"/>
      <c r="D34" s="100"/>
      <c r="E34" s="100"/>
      <c r="F34" s="100"/>
      <c r="G34" s="100"/>
      <c r="H34" s="430"/>
      <c r="I34" s="100"/>
      <c r="J34" s="628">
        <f>'WBS '!R28</f>
        <v>4100000</v>
      </c>
      <c r="K34" s="914"/>
      <c r="L34" s="511">
        <v>0</v>
      </c>
      <c r="N34" s="894">
        <v>4100000</v>
      </c>
      <c r="O34" s="915">
        <f>J34-N34</f>
        <v>0</v>
      </c>
      <c r="P34" s="879"/>
      <c r="Q34" s="912">
        <v>14324000</v>
      </c>
      <c r="R34" s="917"/>
      <c r="S34" s="917"/>
      <c r="T34" s="917" t="s">
        <v>891</v>
      </c>
      <c r="U34" s="918"/>
      <c r="V34" s="454"/>
      <c r="W34" s="911"/>
      <c r="X34" s="454"/>
      <c r="Y34" s="454"/>
      <c r="Z34" s="454"/>
      <c r="AA34" s="454"/>
      <c r="AB34" s="454"/>
      <c r="AC34" s="454"/>
      <c r="AD34" s="454"/>
      <c r="AE34" s="454"/>
      <c r="AF34" s="454"/>
      <c r="AG34" s="454"/>
      <c r="AH34" s="454"/>
      <c r="AI34" s="454"/>
      <c r="AJ34" s="454"/>
      <c r="AK34" s="454"/>
      <c r="AL34" s="454"/>
      <c r="AO34" s="463"/>
      <c r="AP34" s="463"/>
      <c r="AQ34" s="463"/>
      <c r="AR34" s="463"/>
      <c r="AS34" s="463"/>
      <c r="AT34" s="463"/>
    </row>
    <row r="35" spans="1:46" ht="15.75" x14ac:dyDescent="0.2">
      <c r="A35" s="954"/>
      <c r="B35" s="856" t="s">
        <v>670</v>
      </c>
      <c r="C35" s="100"/>
      <c r="D35" s="100"/>
      <c r="E35" s="100"/>
      <c r="F35" s="100"/>
      <c r="G35" s="100"/>
      <c r="H35" s="430"/>
      <c r="I35" s="100"/>
      <c r="J35" s="628">
        <f>'WBS '!R29</f>
        <v>239035000</v>
      </c>
      <c r="K35" s="914"/>
      <c r="L35" s="627">
        <v>164300000</v>
      </c>
      <c r="M35" s="627"/>
      <c r="N35" s="894" t="s">
        <v>815</v>
      </c>
      <c r="O35" s="915"/>
      <c r="P35" s="879"/>
      <c r="Q35" s="912"/>
      <c r="R35" s="887">
        <f>J35-Q36</f>
        <v>0</v>
      </c>
      <c r="S35" s="887"/>
      <c r="T35" s="887"/>
      <c r="U35" s="890"/>
      <c r="V35" s="454"/>
      <c r="W35" s="911"/>
      <c r="X35" s="454"/>
      <c r="Y35" s="454"/>
      <c r="Z35" s="454"/>
      <c r="AA35" s="454"/>
      <c r="AB35" s="454"/>
      <c r="AC35" s="454"/>
      <c r="AD35" s="454"/>
      <c r="AE35" s="454"/>
      <c r="AF35" s="454"/>
      <c r="AG35" s="454"/>
      <c r="AH35" s="454"/>
      <c r="AI35" s="454"/>
      <c r="AJ35" s="454"/>
      <c r="AK35" s="454"/>
      <c r="AL35" s="454"/>
      <c r="AO35" s="463"/>
      <c r="AP35" s="463"/>
      <c r="AQ35" s="463"/>
      <c r="AR35" s="463"/>
      <c r="AS35" s="463"/>
      <c r="AT35" s="463"/>
    </row>
    <row r="36" spans="1:46" ht="15.75" x14ac:dyDescent="0.2">
      <c r="A36" s="954"/>
      <c r="B36" s="856" t="s">
        <v>573</v>
      </c>
      <c r="C36" s="100"/>
      <c r="D36" s="100"/>
      <c r="E36" s="100"/>
      <c r="F36" s="100"/>
      <c r="G36" s="100"/>
      <c r="H36" s="430"/>
      <c r="I36" s="100"/>
      <c r="J36" s="628">
        <f>'WBS '!R30</f>
        <v>2555000</v>
      </c>
      <c r="K36" s="914"/>
      <c r="L36" s="511">
        <v>0</v>
      </c>
      <c r="N36" s="894">
        <v>2555000</v>
      </c>
      <c r="O36" s="915">
        <f>J36-N36</f>
        <v>0</v>
      </c>
      <c r="P36" s="879" t="s">
        <v>889</v>
      </c>
      <c r="Q36" s="912">
        <v>239035000</v>
      </c>
      <c r="R36" s="887"/>
      <c r="S36" s="887"/>
      <c r="T36" s="887"/>
      <c r="U36" s="890"/>
      <c r="V36" s="454"/>
      <c r="W36" s="911"/>
      <c r="X36" s="454"/>
      <c r="Y36" s="454"/>
      <c r="Z36" s="454"/>
      <c r="AA36" s="454"/>
      <c r="AB36" s="454"/>
      <c r="AC36" s="454"/>
      <c r="AD36" s="454"/>
      <c r="AE36" s="454"/>
      <c r="AF36" s="454"/>
      <c r="AG36" s="454"/>
      <c r="AH36" s="454"/>
      <c r="AI36" s="454"/>
      <c r="AJ36" s="454"/>
      <c r="AK36" s="454"/>
      <c r="AL36" s="454"/>
      <c r="AO36" s="463"/>
      <c r="AP36" s="463"/>
      <c r="AQ36" s="463"/>
      <c r="AR36" s="463"/>
      <c r="AS36" s="463"/>
      <c r="AT36" s="463"/>
    </row>
    <row r="37" spans="1:46" ht="15.75" x14ac:dyDescent="0.2">
      <c r="A37" s="954"/>
      <c r="B37" s="856" t="s">
        <v>766</v>
      </c>
      <c r="C37" s="100"/>
      <c r="D37" s="100"/>
      <c r="E37" s="100"/>
      <c r="F37" s="100"/>
      <c r="G37" s="100"/>
      <c r="H37" s="430"/>
      <c r="I37" s="100"/>
      <c r="J37" s="628">
        <f>'WBS '!R31</f>
        <v>0</v>
      </c>
      <c r="K37" s="914"/>
      <c r="L37" s="511">
        <v>0</v>
      </c>
      <c r="N37" s="894">
        <v>710000</v>
      </c>
      <c r="O37" s="915">
        <f>J37-N37</f>
        <v>-710000</v>
      </c>
      <c r="P37" s="879"/>
      <c r="Q37" s="912"/>
      <c r="R37" s="887"/>
      <c r="S37" s="887"/>
      <c r="T37" s="887"/>
      <c r="U37" s="890"/>
      <c r="V37" s="454"/>
      <c r="W37" s="911"/>
      <c r="X37" s="454"/>
      <c r="Y37" s="454"/>
      <c r="Z37" s="454"/>
      <c r="AA37" s="454"/>
      <c r="AB37" s="454"/>
      <c r="AC37" s="454"/>
      <c r="AD37" s="454"/>
      <c r="AE37" s="454"/>
      <c r="AF37" s="454"/>
      <c r="AG37" s="454"/>
      <c r="AH37" s="454"/>
      <c r="AI37" s="454"/>
      <c r="AJ37" s="454"/>
      <c r="AK37" s="454"/>
      <c r="AL37" s="454"/>
      <c r="AO37" s="463"/>
      <c r="AP37" s="463"/>
      <c r="AQ37" s="463"/>
      <c r="AR37" s="463"/>
      <c r="AS37" s="463"/>
      <c r="AT37" s="463"/>
    </row>
    <row r="38" spans="1:46" ht="15.75" x14ac:dyDescent="0.25">
      <c r="A38" s="954"/>
      <c r="B38" s="856" t="s">
        <v>1081</v>
      </c>
      <c r="C38" s="100"/>
      <c r="D38" s="100"/>
      <c r="E38" s="100"/>
      <c r="F38" s="100"/>
      <c r="G38" s="100"/>
      <c r="H38" s="430"/>
      <c r="I38" s="100"/>
      <c r="J38" s="628">
        <f>'WBS '!R32</f>
        <v>239464586</v>
      </c>
      <c r="K38" s="914"/>
      <c r="L38" s="511">
        <v>0</v>
      </c>
      <c r="N38" s="919" t="s">
        <v>815</v>
      </c>
      <c r="O38" s="915" t="s">
        <v>1003</v>
      </c>
      <c r="P38" s="879"/>
      <c r="Q38" s="912"/>
      <c r="R38" s="887"/>
      <c r="S38" s="887"/>
      <c r="T38" s="887"/>
      <c r="U38" s="890"/>
      <c r="V38" s="454"/>
      <c r="W38" s="911"/>
      <c r="X38" s="454"/>
      <c r="Y38" s="454"/>
      <c r="Z38" s="454"/>
      <c r="AA38" s="454"/>
      <c r="AB38" s="454"/>
      <c r="AC38" s="454"/>
      <c r="AD38" s="454"/>
      <c r="AE38" s="454"/>
      <c r="AF38" s="454"/>
      <c r="AG38" s="454"/>
      <c r="AH38" s="454"/>
      <c r="AI38" s="454"/>
      <c r="AJ38" s="454"/>
      <c r="AK38" s="454"/>
      <c r="AL38" s="454"/>
      <c r="AO38" s="463"/>
      <c r="AP38" s="463"/>
      <c r="AQ38" s="463"/>
      <c r="AR38" s="463"/>
      <c r="AS38" s="463"/>
      <c r="AT38" s="463"/>
    </row>
    <row r="39" spans="1:46" ht="9.9499999999999993" customHeight="1" x14ac:dyDescent="0.2">
      <c r="A39" s="954"/>
      <c r="B39" s="856"/>
      <c r="C39" s="100"/>
      <c r="D39" s="100"/>
      <c r="E39" s="100"/>
      <c r="F39" s="100"/>
      <c r="G39" s="100"/>
      <c r="H39" s="430"/>
      <c r="I39" s="100"/>
      <c r="J39" s="628"/>
      <c r="K39" s="914"/>
      <c r="N39" s="627"/>
      <c r="P39" s="879"/>
      <c r="Q39" s="912"/>
      <c r="R39" s="887"/>
      <c r="S39" s="887"/>
      <c r="T39" s="887"/>
      <c r="U39" s="890"/>
      <c r="V39" s="454"/>
      <c r="W39" s="911"/>
      <c r="X39" s="454"/>
      <c r="Y39" s="454"/>
      <c r="Z39" s="454"/>
      <c r="AA39" s="454"/>
      <c r="AB39" s="454"/>
      <c r="AC39" s="454"/>
      <c r="AD39" s="454"/>
      <c r="AE39" s="454"/>
      <c r="AF39" s="454"/>
      <c r="AG39" s="454"/>
      <c r="AH39" s="454"/>
      <c r="AI39" s="454"/>
      <c r="AJ39" s="454"/>
      <c r="AK39" s="454"/>
      <c r="AL39" s="454"/>
      <c r="AO39" s="463"/>
      <c r="AP39" s="463"/>
      <c r="AQ39" s="463"/>
      <c r="AR39" s="463"/>
      <c r="AS39" s="463"/>
      <c r="AT39" s="463"/>
    </row>
    <row r="40" spans="1:46" ht="16.5" thickBot="1" x14ac:dyDescent="0.25">
      <c r="A40" s="954"/>
      <c r="B40" s="900" t="s">
        <v>669</v>
      </c>
      <c r="C40" s="100"/>
      <c r="D40" s="100"/>
      <c r="E40" s="100"/>
      <c r="F40" s="100"/>
      <c r="G40" s="100"/>
      <c r="H40" s="430"/>
      <c r="I40" s="100"/>
      <c r="J40" s="935">
        <f>SUM(J33:J38)</f>
        <v>499479086</v>
      </c>
      <c r="K40" s="420"/>
      <c r="L40" s="935">
        <f>SUM(L33:L38)</f>
        <v>164760500</v>
      </c>
      <c r="M40" s="420"/>
      <c r="N40" s="627"/>
      <c r="O40" s="907"/>
      <c r="P40" s="420"/>
      <c r="Q40" s="912"/>
      <c r="R40" s="887"/>
      <c r="S40" s="887"/>
      <c r="T40" s="887"/>
      <c r="U40" s="890"/>
      <c r="V40" s="454"/>
      <c r="W40" s="911"/>
      <c r="X40" s="454"/>
      <c r="Y40" s="454"/>
      <c r="Z40" s="454"/>
      <c r="AA40" s="454"/>
      <c r="AB40" s="454"/>
      <c r="AC40" s="454"/>
      <c r="AD40" s="454"/>
      <c r="AE40" s="454"/>
      <c r="AF40" s="454"/>
      <c r="AG40" s="454"/>
      <c r="AH40" s="454"/>
      <c r="AI40" s="454"/>
      <c r="AJ40" s="454"/>
      <c r="AK40" s="454"/>
      <c r="AL40" s="454"/>
      <c r="AO40" s="463"/>
      <c r="AP40" s="463"/>
      <c r="AQ40" s="463"/>
      <c r="AR40" s="463"/>
      <c r="AS40" s="463"/>
      <c r="AT40" s="463"/>
    </row>
    <row r="41" spans="1:46" ht="16.5" thickTop="1" x14ac:dyDescent="0.2">
      <c r="A41" s="954"/>
      <c r="B41" s="900"/>
      <c r="C41" s="100"/>
      <c r="D41" s="100"/>
      <c r="E41" s="100"/>
      <c r="F41" s="100"/>
      <c r="G41" s="100"/>
      <c r="H41" s="430"/>
      <c r="I41" s="100"/>
      <c r="J41" s="420"/>
      <c r="K41" s="420"/>
      <c r="L41" s="420"/>
      <c r="M41" s="420"/>
      <c r="N41" s="627"/>
      <c r="O41" s="907"/>
      <c r="P41" s="420"/>
      <c r="Q41" s="912"/>
      <c r="R41" s="887"/>
      <c r="S41" s="887"/>
      <c r="T41" s="887"/>
      <c r="U41" s="890"/>
      <c r="V41" s="454"/>
      <c r="W41" s="911"/>
      <c r="X41" s="454"/>
      <c r="Y41" s="454"/>
      <c r="Z41" s="454"/>
      <c r="AA41" s="454"/>
      <c r="AB41" s="454"/>
      <c r="AC41" s="454"/>
      <c r="AD41" s="454"/>
      <c r="AE41" s="454"/>
      <c r="AF41" s="454"/>
      <c r="AG41" s="454"/>
      <c r="AH41" s="454"/>
      <c r="AI41" s="454"/>
      <c r="AJ41" s="454"/>
      <c r="AK41" s="454"/>
      <c r="AL41" s="454"/>
      <c r="AO41" s="463"/>
      <c r="AP41" s="463"/>
      <c r="AQ41" s="463"/>
      <c r="AR41" s="463"/>
      <c r="AS41" s="463"/>
      <c r="AT41" s="463"/>
    </row>
    <row r="42" spans="1:46" ht="15.75" x14ac:dyDescent="0.2">
      <c r="A42" s="954"/>
      <c r="B42" s="1149" t="s">
        <v>1132</v>
      </c>
      <c r="C42" s="1149"/>
      <c r="D42" s="1149"/>
      <c r="E42" s="1149"/>
      <c r="F42" s="1149"/>
      <c r="G42" s="1149"/>
      <c r="H42" s="1149"/>
      <c r="I42" s="1149"/>
      <c r="J42" s="1149"/>
      <c r="K42" s="1149"/>
      <c r="L42" s="1149"/>
      <c r="M42" s="420"/>
      <c r="N42" s="627"/>
      <c r="O42" s="907"/>
      <c r="P42" s="420"/>
      <c r="Q42" s="912"/>
      <c r="R42" s="887"/>
      <c r="S42" s="887"/>
      <c r="T42" s="887"/>
      <c r="U42" s="890"/>
      <c r="V42" s="454"/>
      <c r="W42" s="911"/>
      <c r="X42" s="454"/>
      <c r="Y42" s="454"/>
      <c r="Z42" s="454"/>
      <c r="AA42" s="454"/>
      <c r="AB42" s="454"/>
      <c r="AC42" s="454"/>
      <c r="AD42" s="454"/>
      <c r="AE42" s="454"/>
      <c r="AF42" s="454"/>
      <c r="AG42" s="454"/>
      <c r="AH42" s="454"/>
      <c r="AI42" s="454"/>
      <c r="AJ42" s="454"/>
      <c r="AK42" s="454"/>
      <c r="AL42" s="454"/>
      <c r="AO42" s="463"/>
      <c r="AP42" s="463"/>
      <c r="AQ42" s="463"/>
      <c r="AR42" s="463"/>
      <c r="AS42" s="463"/>
      <c r="AT42" s="463"/>
    </row>
    <row r="43" spans="1:46" ht="15.75" x14ac:dyDescent="0.2">
      <c r="A43" s="954"/>
      <c r="B43" s="1149"/>
      <c r="C43" s="1149"/>
      <c r="D43" s="1149"/>
      <c r="E43" s="1149"/>
      <c r="F43" s="1149"/>
      <c r="G43" s="1149"/>
      <c r="H43" s="1149"/>
      <c r="I43" s="1149"/>
      <c r="J43" s="1149"/>
      <c r="K43" s="1149"/>
      <c r="L43" s="1149"/>
      <c r="M43" s="420"/>
      <c r="N43" s="627"/>
      <c r="O43" s="907"/>
      <c r="P43" s="420"/>
      <c r="Q43" s="912"/>
      <c r="R43" s="887"/>
      <c r="S43" s="887"/>
      <c r="T43" s="887"/>
      <c r="U43" s="890"/>
      <c r="V43" s="454"/>
      <c r="W43" s="911"/>
      <c r="X43" s="454"/>
      <c r="Y43" s="454"/>
      <c r="Z43" s="454"/>
      <c r="AA43" s="454"/>
      <c r="AB43" s="454"/>
      <c r="AC43" s="454"/>
      <c r="AD43" s="454"/>
      <c r="AE43" s="454"/>
      <c r="AF43" s="454"/>
      <c r="AG43" s="454"/>
      <c r="AH43" s="454"/>
      <c r="AI43" s="454"/>
      <c r="AJ43" s="454"/>
      <c r="AK43" s="454"/>
      <c r="AL43" s="454"/>
      <c r="AO43" s="463"/>
      <c r="AP43" s="463"/>
      <c r="AQ43" s="463"/>
      <c r="AR43" s="463"/>
      <c r="AS43" s="463"/>
      <c r="AT43" s="463"/>
    </row>
    <row r="44" spans="1:46" ht="15.75" x14ac:dyDescent="0.2">
      <c r="A44" s="954"/>
      <c r="B44" s="1149"/>
      <c r="C44" s="1149"/>
      <c r="D44" s="1149"/>
      <c r="E44" s="1149"/>
      <c r="F44" s="1149"/>
      <c r="G44" s="1149"/>
      <c r="H44" s="1149"/>
      <c r="I44" s="1149"/>
      <c r="J44" s="1149"/>
      <c r="K44" s="1149"/>
      <c r="L44" s="1149"/>
      <c r="M44" s="420"/>
      <c r="N44" s="627"/>
      <c r="O44" s="907"/>
      <c r="P44" s="420"/>
      <c r="Q44" s="912"/>
      <c r="R44" s="887"/>
      <c r="S44" s="887"/>
      <c r="T44" s="887"/>
      <c r="U44" s="890"/>
      <c r="V44" s="454"/>
      <c r="W44" s="911"/>
      <c r="X44" s="454"/>
      <c r="Y44" s="454"/>
      <c r="Z44" s="454"/>
      <c r="AA44" s="454"/>
      <c r="AB44" s="454"/>
      <c r="AC44" s="454"/>
      <c r="AD44" s="454"/>
      <c r="AE44" s="454"/>
      <c r="AF44" s="454"/>
      <c r="AG44" s="454"/>
      <c r="AH44" s="454"/>
      <c r="AI44" s="454"/>
      <c r="AJ44" s="454"/>
      <c r="AK44" s="454"/>
      <c r="AL44" s="454"/>
      <c r="AO44" s="463"/>
      <c r="AP44" s="463"/>
      <c r="AQ44" s="463"/>
      <c r="AR44" s="463"/>
      <c r="AS44" s="463"/>
      <c r="AT44" s="463"/>
    </row>
    <row r="45" spans="1:46" ht="15.75" x14ac:dyDescent="0.2">
      <c r="A45" s="954"/>
      <c r="B45" s="1149"/>
      <c r="C45" s="1149"/>
      <c r="D45" s="1149"/>
      <c r="E45" s="1149"/>
      <c r="F45" s="1149"/>
      <c r="G45" s="1149"/>
      <c r="H45" s="1149"/>
      <c r="I45" s="1149"/>
      <c r="J45" s="1149"/>
      <c r="K45" s="1149"/>
      <c r="L45" s="1149"/>
      <c r="M45" s="420"/>
      <c r="N45" s="627"/>
      <c r="O45" s="907"/>
      <c r="P45" s="420"/>
      <c r="Q45" s="912"/>
      <c r="R45" s="887"/>
      <c r="S45" s="887"/>
      <c r="T45" s="887"/>
      <c r="U45" s="890"/>
      <c r="V45" s="454"/>
      <c r="W45" s="911"/>
      <c r="X45" s="454"/>
      <c r="Y45" s="454"/>
      <c r="Z45" s="454"/>
      <c r="AA45" s="454"/>
      <c r="AB45" s="454"/>
      <c r="AC45" s="454"/>
      <c r="AD45" s="454"/>
      <c r="AE45" s="454"/>
      <c r="AF45" s="454"/>
      <c r="AG45" s="454"/>
      <c r="AH45" s="454"/>
      <c r="AI45" s="454"/>
      <c r="AJ45" s="454"/>
      <c r="AK45" s="454"/>
      <c r="AL45" s="454"/>
      <c r="AO45" s="463"/>
      <c r="AP45" s="463"/>
      <c r="AQ45" s="463"/>
      <c r="AR45" s="463"/>
      <c r="AS45" s="463"/>
      <c r="AT45" s="463"/>
    </row>
    <row r="46" spans="1:46" ht="15.75" x14ac:dyDescent="0.2">
      <c r="A46" s="954"/>
      <c r="B46" s="1149"/>
      <c r="C46" s="1149"/>
      <c r="D46" s="1149"/>
      <c r="E46" s="1149"/>
      <c r="F46" s="1149"/>
      <c r="G46" s="1149"/>
      <c r="H46" s="1149"/>
      <c r="I46" s="1149"/>
      <c r="J46" s="1149"/>
      <c r="K46" s="1149"/>
      <c r="L46" s="1149"/>
      <c r="M46" s="420"/>
      <c r="N46" s="627"/>
      <c r="O46" s="907"/>
      <c r="P46" s="420"/>
      <c r="Q46" s="912"/>
      <c r="R46" s="887"/>
      <c r="S46" s="887"/>
      <c r="T46" s="887"/>
      <c r="U46" s="890"/>
      <c r="V46" s="454"/>
      <c r="W46" s="911"/>
      <c r="X46" s="454"/>
      <c r="Y46" s="454"/>
      <c r="Z46" s="454"/>
      <c r="AA46" s="454"/>
      <c r="AB46" s="454"/>
      <c r="AC46" s="454"/>
      <c r="AD46" s="454"/>
      <c r="AE46" s="454"/>
      <c r="AF46" s="454"/>
      <c r="AG46" s="454"/>
      <c r="AH46" s="454"/>
      <c r="AI46" s="454"/>
      <c r="AJ46" s="454"/>
      <c r="AK46" s="454"/>
      <c r="AL46" s="454"/>
      <c r="AO46" s="463"/>
      <c r="AP46" s="463"/>
      <c r="AQ46" s="463"/>
      <c r="AR46" s="463"/>
      <c r="AS46" s="463"/>
      <c r="AT46" s="463"/>
    </row>
    <row r="47" spans="1:46" ht="15.75" x14ac:dyDescent="0.2">
      <c r="A47" s="954"/>
      <c r="B47" s="1149"/>
      <c r="C47" s="1149"/>
      <c r="D47" s="1149"/>
      <c r="E47" s="1149"/>
      <c r="F47" s="1149"/>
      <c r="G47" s="1149"/>
      <c r="H47" s="1149"/>
      <c r="I47" s="1149"/>
      <c r="J47" s="1149"/>
      <c r="K47" s="1149"/>
      <c r="L47" s="1149"/>
      <c r="M47" s="420"/>
      <c r="N47" s="627"/>
      <c r="O47" s="907"/>
      <c r="P47" s="420"/>
      <c r="Q47" s="912"/>
      <c r="R47" s="887"/>
      <c r="S47" s="887"/>
      <c r="T47" s="887"/>
      <c r="U47" s="890"/>
      <c r="V47" s="454"/>
      <c r="W47" s="911"/>
      <c r="X47" s="454"/>
      <c r="Y47" s="454"/>
      <c r="Z47" s="454"/>
      <c r="AA47" s="454"/>
      <c r="AB47" s="454"/>
      <c r="AC47" s="454"/>
      <c r="AD47" s="454"/>
      <c r="AE47" s="454"/>
      <c r="AF47" s="454"/>
      <c r="AG47" s="454"/>
      <c r="AH47" s="454"/>
      <c r="AI47" s="454"/>
      <c r="AJ47" s="454"/>
      <c r="AK47" s="454"/>
      <c r="AL47" s="454"/>
      <c r="AO47" s="463"/>
      <c r="AP47" s="463"/>
      <c r="AQ47" s="463"/>
      <c r="AR47" s="463"/>
      <c r="AS47" s="463"/>
      <c r="AT47" s="463"/>
    </row>
    <row r="48" spans="1:46" ht="15.75" x14ac:dyDescent="0.2">
      <c r="A48" s="954"/>
      <c r="B48" s="1149"/>
      <c r="C48" s="1149"/>
      <c r="D48" s="1149"/>
      <c r="E48" s="1149"/>
      <c r="F48" s="1149"/>
      <c r="G48" s="1149"/>
      <c r="H48" s="1149"/>
      <c r="I48" s="1149"/>
      <c r="J48" s="1149"/>
      <c r="K48" s="1149"/>
      <c r="L48" s="1149"/>
      <c r="M48" s="420"/>
      <c r="N48" s="627"/>
      <c r="O48" s="907"/>
      <c r="P48" s="420"/>
      <c r="Q48" s="912"/>
      <c r="R48" s="887"/>
      <c r="S48" s="887"/>
      <c r="T48" s="887"/>
      <c r="U48" s="890"/>
      <c r="V48" s="454"/>
      <c r="W48" s="911"/>
      <c r="X48" s="454"/>
      <c r="Y48" s="454"/>
      <c r="Z48" s="454"/>
      <c r="AA48" s="454"/>
      <c r="AB48" s="454"/>
      <c r="AC48" s="454"/>
      <c r="AD48" s="454"/>
      <c r="AE48" s="454"/>
      <c r="AF48" s="454"/>
      <c r="AG48" s="454"/>
      <c r="AH48" s="454"/>
      <c r="AI48" s="454"/>
      <c r="AJ48" s="454"/>
      <c r="AK48" s="454"/>
      <c r="AL48" s="454"/>
      <c r="AO48" s="463"/>
      <c r="AP48" s="463"/>
      <c r="AQ48" s="463"/>
      <c r="AR48" s="463"/>
      <c r="AS48" s="463"/>
      <c r="AT48" s="463"/>
    </row>
    <row r="49" spans="1:46" ht="15.75" x14ac:dyDescent="0.2">
      <c r="A49" s="954"/>
      <c r="B49" s="1149"/>
      <c r="C49" s="1149"/>
      <c r="D49" s="1149"/>
      <c r="E49" s="1149"/>
      <c r="F49" s="1149"/>
      <c r="G49" s="1149"/>
      <c r="H49" s="1149"/>
      <c r="I49" s="1149"/>
      <c r="J49" s="1149"/>
      <c r="K49" s="1149"/>
      <c r="L49" s="1149"/>
      <c r="M49" s="420"/>
      <c r="N49" s="627"/>
      <c r="O49" s="907"/>
      <c r="P49" s="420"/>
      <c r="Q49" s="912"/>
      <c r="R49" s="887"/>
      <c r="S49" s="887"/>
      <c r="T49" s="887"/>
      <c r="U49" s="890"/>
      <c r="V49" s="454"/>
      <c r="W49" s="911"/>
      <c r="X49" s="454"/>
      <c r="Y49" s="454"/>
      <c r="Z49" s="454"/>
      <c r="AA49" s="454"/>
      <c r="AB49" s="454"/>
      <c r="AC49" s="454"/>
      <c r="AD49" s="454"/>
      <c r="AE49" s="454"/>
      <c r="AF49" s="454"/>
      <c r="AG49" s="454"/>
      <c r="AH49" s="454"/>
      <c r="AI49" s="454"/>
      <c r="AJ49" s="454"/>
      <c r="AK49" s="454"/>
      <c r="AL49" s="454"/>
      <c r="AO49" s="463"/>
      <c r="AP49" s="463"/>
      <c r="AQ49" s="463"/>
      <c r="AR49" s="463"/>
      <c r="AS49" s="463"/>
      <c r="AT49" s="463"/>
    </row>
    <row r="50" spans="1:46" ht="15.75" x14ac:dyDescent="0.2">
      <c r="A50" s="954"/>
      <c r="B50" s="1149"/>
      <c r="C50" s="1149"/>
      <c r="D50" s="1149"/>
      <c r="E50" s="1149"/>
      <c r="F50" s="1149"/>
      <c r="G50" s="1149"/>
      <c r="H50" s="1149"/>
      <c r="I50" s="1149"/>
      <c r="J50" s="1149"/>
      <c r="K50" s="1149"/>
      <c r="L50" s="1149"/>
      <c r="M50" s="420"/>
      <c r="N50" s="627"/>
      <c r="O50" s="907"/>
      <c r="P50" s="420"/>
      <c r="Q50" s="912"/>
      <c r="R50" s="887"/>
      <c r="S50" s="887"/>
      <c r="T50" s="887"/>
      <c r="U50" s="890"/>
      <c r="V50" s="454"/>
      <c r="W50" s="911"/>
      <c r="X50" s="454"/>
      <c r="Y50" s="454"/>
      <c r="Z50" s="454"/>
      <c r="AA50" s="454"/>
      <c r="AB50" s="454"/>
      <c r="AC50" s="454"/>
      <c r="AD50" s="454"/>
      <c r="AE50" s="454"/>
      <c r="AF50" s="454"/>
      <c r="AG50" s="454"/>
      <c r="AH50" s="454"/>
      <c r="AI50" s="454"/>
      <c r="AJ50" s="454"/>
      <c r="AK50" s="454"/>
      <c r="AL50" s="454"/>
      <c r="AO50" s="463"/>
      <c r="AP50" s="463"/>
      <c r="AQ50" s="463"/>
      <c r="AR50" s="463"/>
      <c r="AS50" s="463"/>
      <c r="AT50" s="463"/>
    </row>
    <row r="51" spans="1:46" ht="15.75" x14ac:dyDescent="0.2">
      <c r="A51" s="954"/>
      <c r="B51" s="1149"/>
      <c r="C51" s="1149"/>
      <c r="D51" s="1149"/>
      <c r="E51" s="1149"/>
      <c r="F51" s="1149"/>
      <c r="G51" s="1149"/>
      <c r="H51" s="1149"/>
      <c r="I51" s="1149"/>
      <c r="J51" s="1149"/>
      <c r="K51" s="1149"/>
      <c r="L51" s="1149"/>
      <c r="M51" s="420"/>
      <c r="N51" s="627"/>
      <c r="O51" s="907"/>
      <c r="P51" s="420"/>
      <c r="Q51" s="912"/>
      <c r="R51" s="887"/>
      <c r="S51" s="887"/>
      <c r="T51" s="887"/>
      <c r="U51" s="890"/>
      <c r="V51" s="454"/>
      <c r="W51" s="911"/>
      <c r="X51" s="454"/>
      <c r="Y51" s="454"/>
      <c r="Z51" s="454"/>
      <c r="AA51" s="454"/>
      <c r="AB51" s="454"/>
      <c r="AC51" s="454"/>
      <c r="AD51" s="454"/>
      <c r="AE51" s="454"/>
      <c r="AF51" s="454"/>
      <c r="AG51" s="454"/>
      <c r="AH51" s="454"/>
      <c r="AI51" s="454"/>
      <c r="AJ51" s="454"/>
      <c r="AK51" s="454"/>
      <c r="AL51" s="454"/>
      <c r="AO51" s="463"/>
      <c r="AP51" s="463"/>
      <c r="AQ51" s="463"/>
      <c r="AR51" s="463"/>
      <c r="AS51" s="463"/>
      <c r="AT51" s="463"/>
    </row>
    <row r="52" spans="1:46" ht="15.75" x14ac:dyDescent="0.2">
      <c r="A52" s="954"/>
      <c r="B52" s="1149"/>
      <c r="C52" s="1149"/>
      <c r="D52" s="1149"/>
      <c r="E52" s="1149"/>
      <c r="F52" s="1149"/>
      <c r="G52" s="1149"/>
      <c r="H52" s="1149"/>
      <c r="I52" s="1149"/>
      <c r="J52" s="1149"/>
      <c r="K52" s="1149"/>
      <c r="L52" s="1149"/>
      <c r="M52" s="420"/>
      <c r="N52" s="420"/>
      <c r="O52" s="888"/>
      <c r="P52" s="887"/>
      <c r="Q52" s="912"/>
      <c r="R52" s="887"/>
      <c r="S52" s="887"/>
      <c r="T52" s="887"/>
      <c r="U52" s="890"/>
      <c r="V52" s="454"/>
      <c r="W52" s="911"/>
      <c r="X52" s="454"/>
      <c r="Y52" s="454"/>
      <c r="Z52" s="454"/>
      <c r="AA52" s="454"/>
      <c r="AB52" s="454"/>
      <c r="AC52" s="454"/>
      <c r="AD52" s="454"/>
      <c r="AE52" s="454"/>
      <c r="AF52" s="454"/>
      <c r="AG52" s="454"/>
      <c r="AH52" s="454"/>
      <c r="AI52" s="454"/>
      <c r="AJ52" s="454"/>
      <c r="AK52" s="454"/>
      <c r="AL52" s="454"/>
      <c r="AO52" s="463"/>
      <c r="AP52" s="463"/>
      <c r="AQ52" s="463"/>
      <c r="AR52" s="463"/>
      <c r="AS52" s="463"/>
      <c r="AT52" s="463"/>
    </row>
    <row r="53" spans="1:46" ht="15.75" x14ac:dyDescent="0.2">
      <c r="A53" s="954"/>
      <c r="B53" s="100"/>
      <c r="C53" s="100"/>
      <c r="D53" s="100"/>
      <c r="E53" s="100"/>
      <c r="F53" s="100"/>
      <c r="G53" s="100"/>
      <c r="H53" s="430"/>
      <c r="I53" s="100"/>
      <c r="J53" s="857"/>
      <c r="K53" s="420"/>
      <c r="L53" s="887"/>
      <c r="M53" s="420"/>
      <c r="N53" s="420"/>
      <c r="O53" s="888"/>
      <c r="P53" s="887"/>
      <c r="Q53" s="912"/>
      <c r="R53" s="887"/>
      <c r="S53" s="887"/>
      <c r="T53" s="887"/>
      <c r="U53" s="890"/>
      <c r="V53" s="454"/>
      <c r="W53" s="911"/>
      <c r="X53" s="454"/>
      <c r="Y53" s="454"/>
      <c r="Z53" s="454"/>
      <c r="AA53" s="454"/>
      <c r="AB53" s="454"/>
      <c r="AC53" s="454"/>
      <c r="AD53" s="454"/>
      <c r="AE53" s="454"/>
      <c r="AF53" s="454"/>
      <c r="AG53" s="454"/>
      <c r="AH53" s="454"/>
      <c r="AI53" s="454"/>
      <c r="AJ53" s="454"/>
      <c r="AK53" s="454"/>
      <c r="AL53" s="454"/>
      <c r="AO53" s="463"/>
      <c r="AP53" s="463"/>
      <c r="AQ53" s="463"/>
      <c r="AR53" s="463"/>
      <c r="AS53" s="463"/>
      <c r="AT53" s="463"/>
    </row>
    <row r="54" spans="1:46" ht="15.75" x14ac:dyDescent="0.2">
      <c r="A54" s="954"/>
      <c r="B54" s="100"/>
      <c r="C54" s="100"/>
      <c r="D54" s="100"/>
      <c r="E54" s="100"/>
      <c r="F54" s="100"/>
      <c r="G54" s="100"/>
      <c r="H54" s="430"/>
      <c r="I54" s="100"/>
      <c r="J54" s="857"/>
      <c r="K54" s="420"/>
      <c r="L54" s="887"/>
      <c r="M54" s="420"/>
      <c r="N54" s="420"/>
      <c r="O54" s="888"/>
      <c r="P54" s="887"/>
      <c r="Q54" s="912"/>
      <c r="R54" s="887"/>
      <c r="S54" s="887"/>
      <c r="T54" s="887"/>
      <c r="U54" s="890"/>
      <c r="V54" s="454"/>
      <c r="W54" s="911"/>
      <c r="X54" s="454"/>
      <c r="Y54" s="454"/>
      <c r="Z54" s="454"/>
      <c r="AA54" s="454"/>
      <c r="AB54" s="454"/>
      <c r="AC54" s="454"/>
      <c r="AD54" s="454"/>
      <c r="AE54" s="454"/>
      <c r="AF54" s="454"/>
      <c r="AG54" s="454"/>
      <c r="AH54" s="454"/>
      <c r="AI54" s="454"/>
      <c r="AJ54" s="454"/>
      <c r="AK54" s="454"/>
      <c r="AL54" s="454"/>
      <c r="AO54" s="463"/>
      <c r="AP54" s="463"/>
      <c r="AQ54" s="463"/>
      <c r="AR54" s="463"/>
      <c r="AS54" s="463"/>
      <c r="AT54" s="463"/>
    </row>
    <row r="55" spans="1:46" ht="15.75" x14ac:dyDescent="0.2">
      <c r="A55" s="954"/>
      <c r="B55" s="100"/>
      <c r="C55" s="100"/>
      <c r="D55" s="100"/>
      <c r="E55" s="100"/>
      <c r="F55" s="100"/>
      <c r="G55" s="100"/>
      <c r="H55" s="430"/>
      <c r="I55" s="100"/>
      <c r="J55" s="857"/>
      <c r="K55" s="420"/>
      <c r="L55" s="887"/>
      <c r="M55" s="420"/>
      <c r="N55" s="420"/>
      <c r="O55" s="888"/>
      <c r="P55" s="887"/>
      <c r="Q55" s="912"/>
      <c r="R55" s="887"/>
      <c r="S55" s="887"/>
      <c r="T55" s="887"/>
      <c r="U55" s="890"/>
      <c r="V55" s="454"/>
      <c r="W55" s="911"/>
      <c r="X55" s="454"/>
      <c r="Y55" s="454"/>
      <c r="Z55" s="454"/>
      <c r="AA55" s="454"/>
      <c r="AB55" s="454"/>
      <c r="AC55" s="454"/>
      <c r="AD55" s="454"/>
      <c r="AE55" s="454"/>
      <c r="AF55" s="454"/>
      <c r="AG55" s="454"/>
      <c r="AH55" s="454"/>
      <c r="AI55" s="454"/>
      <c r="AJ55" s="454"/>
      <c r="AK55" s="454"/>
      <c r="AL55" s="454"/>
      <c r="AO55" s="463"/>
      <c r="AP55" s="463"/>
      <c r="AQ55" s="463"/>
      <c r="AR55" s="463"/>
      <c r="AS55" s="463"/>
      <c r="AT55" s="463"/>
    </row>
    <row r="56" spans="1:46" ht="15.75" x14ac:dyDescent="0.2">
      <c r="A56" s="954"/>
      <c r="B56" s="100"/>
      <c r="C56" s="100"/>
      <c r="D56" s="100"/>
      <c r="E56" s="100"/>
      <c r="F56" s="100"/>
      <c r="G56" s="100"/>
      <c r="H56" s="430"/>
      <c r="I56" s="100"/>
      <c r="J56" s="857"/>
      <c r="K56" s="420"/>
      <c r="L56" s="887"/>
      <c r="M56" s="420"/>
      <c r="N56" s="420"/>
      <c r="O56" s="888"/>
      <c r="P56" s="887"/>
      <c r="Q56" s="912"/>
      <c r="R56" s="887"/>
      <c r="S56" s="887"/>
      <c r="T56" s="887"/>
      <c r="U56" s="890"/>
      <c r="V56" s="454"/>
      <c r="W56" s="911"/>
      <c r="X56" s="454"/>
      <c r="Y56" s="454"/>
      <c r="Z56" s="454"/>
      <c r="AA56" s="454"/>
      <c r="AB56" s="454"/>
      <c r="AC56" s="454"/>
      <c r="AD56" s="454"/>
      <c r="AE56" s="454"/>
      <c r="AF56" s="454"/>
      <c r="AG56" s="454"/>
      <c r="AH56" s="454"/>
      <c r="AI56" s="454"/>
      <c r="AJ56" s="454"/>
      <c r="AK56" s="454"/>
      <c r="AL56" s="454"/>
      <c r="AO56" s="463"/>
      <c r="AP56" s="463"/>
      <c r="AQ56" s="463"/>
      <c r="AR56" s="463"/>
      <c r="AS56" s="463"/>
      <c r="AT56" s="463"/>
    </row>
    <row r="57" spans="1:46" ht="15.75" x14ac:dyDescent="0.2">
      <c r="A57" s="954"/>
      <c r="B57" s="100"/>
      <c r="C57" s="100"/>
      <c r="D57" s="100"/>
      <c r="E57" s="100"/>
      <c r="F57" s="100"/>
      <c r="G57" s="100"/>
      <c r="H57" s="430"/>
      <c r="I57" s="100"/>
      <c r="J57" s="857"/>
      <c r="K57" s="420"/>
      <c r="L57" s="887"/>
      <c r="M57" s="420"/>
      <c r="N57" s="420"/>
      <c r="O57" s="888"/>
      <c r="P57" s="887"/>
      <c r="Q57" s="912"/>
      <c r="R57" s="887"/>
      <c r="S57" s="887"/>
      <c r="T57" s="887"/>
      <c r="U57" s="890"/>
      <c r="V57" s="454"/>
      <c r="W57" s="911"/>
      <c r="X57" s="454"/>
      <c r="Y57" s="454"/>
      <c r="Z57" s="454"/>
      <c r="AA57" s="454"/>
      <c r="AB57" s="454"/>
      <c r="AC57" s="454"/>
      <c r="AD57" s="454"/>
      <c r="AE57" s="454"/>
      <c r="AF57" s="454"/>
      <c r="AG57" s="454"/>
      <c r="AH57" s="454"/>
      <c r="AI57" s="454"/>
      <c r="AJ57" s="454"/>
      <c r="AK57" s="454"/>
      <c r="AL57" s="454"/>
      <c r="AO57" s="463"/>
      <c r="AP57" s="463"/>
      <c r="AQ57" s="463"/>
      <c r="AR57" s="463"/>
      <c r="AS57" s="463"/>
      <c r="AT57" s="463"/>
    </row>
    <row r="58" spans="1:46" ht="15.75" x14ac:dyDescent="0.2">
      <c r="A58" s="954"/>
      <c r="B58" s="100"/>
      <c r="C58" s="100"/>
      <c r="D58" s="100"/>
      <c r="E58" s="100"/>
      <c r="F58" s="100"/>
      <c r="G58" s="100"/>
      <c r="H58" s="430"/>
      <c r="I58" s="100"/>
      <c r="J58" s="857"/>
      <c r="K58" s="420"/>
      <c r="L58" s="887"/>
      <c r="M58" s="420"/>
      <c r="N58" s="420"/>
      <c r="O58" s="888"/>
      <c r="P58" s="887"/>
      <c r="Q58" s="912"/>
      <c r="R58" s="887"/>
      <c r="S58" s="887"/>
      <c r="T58" s="887"/>
      <c r="U58" s="890"/>
      <c r="V58" s="454"/>
      <c r="W58" s="911"/>
      <c r="X58" s="454"/>
      <c r="Y58" s="454"/>
      <c r="Z58" s="454"/>
      <c r="AA58" s="454"/>
      <c r="AB58" s="454"/>
      <c r="AC58" s="454"/>
      <c r="AD58" s="454"/>
      <c r="AE58" s="454"/>
      <c r="AF58" s="454"/>
      <c r="AG58" s="454"/>
      <c r="AH58" s="454"/>
      <c r="AI58" s="454"/>
      <c r="AJ58" s="454"/>
      <c r="AK58" s="454"/>
      <c r="AL58" s="454"/>
      <c r="AO58" s="463"/>
      <c r="AP58" s="463"/>
      <c r="AQ58" s="463"/>
      <c r="AR58" s="463"/>
      <c r="AS58" s="463"/>
      <c r="AT58" s="463"/>
    </row>
    <row r="59" spans="1:46" ht="15.75" x14ac:dyDescent="0.2">
      <c r="A59" s="954"/>
      <c r="B59" s="100"/>
      <c r="C59" s="100"/>
      <c r="D59" s="100"/>
      <c r="E59" s="100"/>
      <c r="F59" s="100"/>
      <c r="G59" s="100"/>
      <c r="H59" s="430"/>
      <c r="I59" s="100"/>
      <c r="J59" s="857"/>
      <c r="K59" s="420"/>
      <c r="L59" s="887"/>
      <c r="M59" s="420"/>
      <c r="N59" s="420"/>
      <c r="O59" s="888"/>
      <c r="P59" s="887"/>
      <c r="Q59" s="912"/>
      <c r="R59" s="887"/>
      <c r="S59" s="887"/>
      <c r="T59" s="887"/>
      <c r="U59" s="890"/>
      <c r="V59" s="454"/>
      <c r="W59" s="911"/>
      <c r="X59" s="454"/>
      <c r="Y59" s="454"/>
      <c r="Z59" s="454"/>
      <c r="AA59" s="454"/>
      <c r="AB59" s="454"/>
      <c r="AC59" s="454"/>
      <c r="AD59" s="454"/>
      <c r="AE59" s="454"/>
      <c r="AF59" s="454"/>
      <c r="AG59" s="454"/>
      <c r="AH59" s="454"/>
      <c r="AI59" s="454"/>
      <c r="AJ59" s="454"/>
      <c r="AK59" s="454"/>
      <c r="AL59" s="454"/>
      <c r="AO59" s="463"/>
      <c r="AP59" s="463"/>
      <c r="AQ59" s="463"/>
      <c r="AR59" s="463"/>
      <c r="AS59" s="463"/>
      <c r="AT59" s="463"/>
    </row>
    <row r="60" spans="1:46" ht="15.75" x14ac:dyDescent="0.2">
      <c r="A60" s="954">
        <f>A31+1</f>
        <v>5</v>
      </c>
      <c r="B60" s="100" t="s">
        <v>1066</v>
      </c>
      <c r="C60" s="100"/>
      <c r="D60" s="100"/>
      <c r="E60" s="100"/>
      <c r="F60" s="100"/>
      <c r="G60" s="100"/>
      <c r="H60" s="430"/>
      <c r="I60" s="100"/>
      <c r="J60" s="630">
        <v>2021</v>
      </c>
      <c r="K60" s="877"/>
      <c r="L60" s="878" t="s">
        <v>439</v>
      </c>
      <c r="M60" s="879"/>
      <c r="N60" s="879"/>
      <c r="O60" s="880"/>
      <c r="P60" s="879"/>
      <c r="Q60" s="912"/>
      <c r="R60" s="887"/>
      <c r="S60" s="887"/>
      <c r="T60" s="887"/>
      <c r="U60" s="890"/>
      <c r="V60" s="454"/>
      <c r="W60" s="911"/>
      <c r="X60" s="454"/>
      <c r="Y60" s="454"/>
      <c r="Z60" s="454"/>
      <c r="AA60" s="454"/>
      <c r="AB60" s="454"/>
      <c r="AC60" s="454"/>
      <c r="AD60" s="454"/>
      <c r="AE60" s="454"/>
      <c r="AF60" s="454"/>
      <c r="AG60" s="454"/>
      <c r="AH60" s="454"/>
      <c r="AI60" s="454"/>
      <c r="AJ60" s="454"/>
      <c r="AK60" s="454"/>
      <c r="AL60" s="454"/>
      <c r="AO60" s="463"/>
      <c r="AP60" s="463"/>
      <c r="AQ60" s="463"/>
      <c r="AR60" s="463"/>
      <c r="AS60" s="463"/>
      <c r="AT60" s="463"/>
    </row>
    <row r="61" spans="1:46" ht="15.75" x14ac:dyDescent="0.2">
      <c r="A61" s="954"/>
      <c r="B61" s="100"/>
      <c r="C61" s="100"/>
      <c r="D61" s="100"/>
      <c r="E61" s="100"/>
      <c r="F61" s="100"/>
      <c r="G61" s="100"/>
      <c r="H61" s="430"/>
      <c r="I61" s="100"/>
      <c r="J61" s="628"/>
      <c r="K61" s="420"/>
      <c r="L61" s="887"/>
      <c r="M61" s="420"/>
      <c r="N61" s="420"/>
      <c r="O61" s="888"/>
      <c r="P61" s="887"/>
      <c r="Q61" s="912"/>
      <c r="R61" s="887"/>
      <c r="S61" s="887"/>
      <c r="T61" s="887"/>
      <c r="U61" s="890"/>
      <c r="V61" s="454"/>
      <c r="W61" s="911"/>
      <c r="X61" s="454"/>
      <c r="Y61" s="454"/>
      <c r="Z61" s="454"/>
      <c r="AA61" s="454"/>
      <c r="AB61" s="454"/>
      <c r="AC61" s="454"/>
      <c r="AD61" s="454"/>
      <c r="AE61" s="454"/>
      <c r="AF61" s="454"/>
      <c r="AG61" s="454"/>
      <c r="AH61" s="454"/>
      <c r="AI61" s="454"/>
      <c r="AJ61" s="454"/>
      <c r="AK61" s="454"/>
      <c r="AL61" s="454"/>
      <c r="AO61" s="463"/>
      <c r="AP61" s="463"/>
      <c r="AQ61" s="463"/>
      <c r="AR61" s="463"/>
      <c r="AS61" s="463"/>
      <c r="AT61" s="463"/>
    </row>
    <row r="62" spans="1:46" ht="15.75" x14ac:dyDescent="0.2">
      <c r="A62" s="954"/>
      <c r="B62" s="856" t="s">
        <v>575</v>
      </c>
      <c r="C62" s="100"/>
      <c r="D62" s="100"/>
      <c r="E62" s="100"/>
      <c r="F62" s="100"/>
      <c r="G62" s="100"/>
      <c r="H62" s="430"/>
      <c r="I62" s="100"/>
      <c r="J62" s="628">
        <f>SUM('WBS '!R36:R38)</f>
        <v>2376534996</v>
      </c>
      <c r="K62" s="420"/>
      <c r="L62" s="627">
        <v>2376534996</v>
      </c>
      <c r="M62" s="627"/>
      <c r="N62" s="894">
        <v>2376534996</v>
      </c>
      <c r="O62" s="915">
        <f>N62-J62</f>
        <v>0</v>
      </c>
      <c r="P62" s="887">
        <v>1740921194</v>
      </c>
      <c r="Q62" s="912"/>
      <c r="R62" s="887">
        <v>194119665</v>
      </c>
      <c r="S62" s="887"/>
      <c r="T62" s="887"/>
      <c r="U62" s="890"/>
      <c r="V62" s="454"/>
      <c r="W62" s="911"/>
      <c r="X62" s="454"/>
      <c r="Y62" s="454"/>
      <c r="Z62" s="454"/>
      <c r="AA62" s="454"/>
      <c r="AB62" s="454"/>
      <c r="AC62" s="454"/>
      <c r="AD62" s="454"/>
      <c r="AE62" s="454"/>
      <c r="AF62" s="454"/>
      <c r="AG62" s="454"/>
      <c r="AH62" s="454"/>
      <c r="AI62" s="454"/>
      <c r="AJ62" s="454"/>
      <c r="AK62" s="454"/>
      <c r="AL62" s="454"/>
      <c r="AO62" s="463"/>
      <c r="AP62" s="463"/>
      <c r="AQ62" s="463"/>
      <c r="AR62" s="463"/>
      <c r="AS62" s="463"/>
      <c r="AT62" s="463"/>
    </row>
    <row r="63" spans="1:46" ht="15.75" x14ac:dyDescent="0.2">
      <c r="A63" s="954"/>
      <c r="B63" s="856" t="s">
        <v>576</v>
      </c>
      <c r="C63" s="100"/>
      <c r="D63" s="100"/>
      <c r="E63" s="100"/>
      <c r="F63" s="100"/>
      <c r="G63" s="100"/>
      <c r="H63" s="430"/>
      <c r="I63" s="100"/>
      <c r="J63" s="628">
        <f>SUM('WBS '!R41:R42)</f>
        <v>44500000</v>
      </c>
      <c r="K63" s="420"/>
      <c r="L63" s="627">
        <v>44500000</v>
      </c>
      <c r="M63" s="627"/>
      <c r="N63" s="894">
        <v>44500000</v>
      </c>
      <c r="O63" s="915">
        <f>N63-J63</f>
        <v>0</v>
      </c>
      <c r="P63" s="887">
        <v>29500000</v>
      </c>
      <c r="Q63" s="912">
        <v>441494137</v>
      </c>
      <c r="R63" s="887"/>
      <c r="S63" s="887"/>
      <c r="T63" s="887"/>
      <c r="U63" s="890"/>
      <c r="V63" s="454"/>
      <c r="W63" s="911"/>
      <c r="X63" s="454"/>
      <c r="Y63" s="454"/>
      <c r="Z63" s="454"/>
      <c r="AA63" s="454"/>
      <c r="AB63" s="454"/>
      <c r="AC63" s="454"/>
      <c r="AD63" s="454"/>
      <c r="AE63" s="454"/>
      <c r="AF63" s="454"/>
      <c r="AG63" s="454"/>
      <c r="AH63" s="454"/>
      <c r="AI63" s="454"/>
      <c r="AJ63" s="454"/>
      <c r="AK63" s="454"/>
      <c r="AL63" s="454"/>
      <c r="AO63" s="463"/>
      <c r="AP63" s="463"/>
      <c r="AQ63" s="463"/>
      <c r="AR63" s="463"/>
      <c r="AS63" s="463"/>
      <c r="AT63" s="463"/>
    </row>
    <row r="64" spans="1:46" ht="15.75" x14ac:dyDescent="0.2">
      <c r="A64" s="954"/>
      <c r="B64" s="856" t="s">
        <v>421</v>
      </c>
      <c r="C64" s="100"/>
      <c r="D64" s="100"/>
      <c r="E64" s="100"/>
      <c r="F64" s="100"/>
      <c r="G64" s="100"/>
      <c r="H64" s="430"/>
      <c r="I64" s="100"/>
      <c r="J64" s="628">
        <f>SUM('WBS '!R45:R54)</f>
        <v>87908574</v>
      </c>
      <c r="K64" s="420"/>
      <c r="L64" s="627">
        <v>98817074</v>
      </c>
      <c r="M64" s="627"/>
      <c r="N64" s="894">
        <v>95208574</v>
      </c>
      <c r="O64" s="915">
        <f>N64-J64</f>
        <v>7300000</v>
      </c>
      <c r="P64" s="887">
        <v>21900000</v>
      </c>
      <c r="Q64" s="912">
        <v>15000000</v>
      </c>
      <c r="R64" s="887">
        <v>7002050</v>
      </c>
      <c r="S64" s="887">
        <v>1396000</v>
      </c>
      <c r="T64" s="887">
        <v>370000</v>
      </c>
      <c r="U64" s="890">
        <v>17050347</v>
      </c>
      <c r="V64" s="454"/>
      <c r="W64" s="911"/>
      <c r="X64" s="454"/>
      <c r="Y64" s="454"/>
      <c r="Z64" s="454"/>
      <c r="AA64" s="454"/>
      <c r="AB64" s="454"/>
      <c r="AC64" s="454"/>
      <c r="AD64" s="454"/>
      <c r="AE64" s="454"/>
      <c r="AF64" s="454"/>
      <c r="AG64" s="454"/>
      <c r="AH64" s="454"/>
      <c r="AI64" s="454"/>
      <c r="AJ64" s="454"/>
      <c r="AK64" s="454"/>
      <c r="AL64" s="454"/>
      <c r="AO64" s="463"/>
      <c r="AP64" s="463"/>
      <c r="AQ64" s="463"/>
      <c r="AR64" s="463"/>
      <c r="AS64" s="463"/>
      <c r="AT64" s="463"/>
    </row>
    <row r="65" spans="1:46" ht="15.75" x14ac:dyDescent="0.2">
      <c r="A65" s="954"/>
      <c r="B65" s="856" t="s">
        <v>574</v>
      </c>
      <c r="C65" s="100"/>
      <c r="D65" s="100"/>
      <c r="E65" s="100"/>
      <c r="F65" s="100"/>
      <c r="G65" s="100"/>
      <c r="H65" s="430"/>
      <c r="I65" s="100"/>
      <c r="J65" s="511">
        <f>'WBS '!R55</f>
        <v>-55549514</v>
      </c>
      <c r="K65" s="463"/>
      <c r="L65" s="511">
        <v>-64417074</v>
      </c>
      <c r="N65" s="894">
        <v>-64417074</v>
      </c>
      <c r="O65" s="915">
        <f>N65-J65</f>
        <v>-8867560</v>
      </c>
      <c r="P65" s="887"/>
      <c r="Q65" s="912">
        <v>7000000</v>
      </c>
      <c r="R65" s="887"/>
      <c r="S65" s="887"/>
      <c r="T65" s="887"/>
      <c r="U65" s="890"/>
      <c r="V65" s="454"/>
      <c r="W65" s="911"/>
      <c r="X65" s="454"/>
      <c r="Y65" s="454"/>
      <c r="Z65" s="454"/>
      <c r="AA65" s="454"/>
      <c r="AB65" s="454"/>
      <c r="AC65" s="454"/>
      <c r="AD65" s="454"/>
      <c r="AE65" s="454"/>
      <c r="AF65" s="454"/>
      <c r="AG65" s="454"/>
      <c r="AH65" s="454"/>
      <c r="AI65" s="454"/>
      <c r="AJ65" s="454"/>
      <c r="AK65" s="454"/>
      <c r="AL65" s="454"/>
      <c r="AO65" s="463"/>
      <c r="AP65" s="463"/>
      <c r="AQ65" s="463"/>
      <c r="AR65" s="463"/>
      <c r="AS65" s="463"/>
      <c r="AT65" s="463"/>
    </row>
    <row r="66" spans="1:46" ht="9.9499999999999993" customHeight="1" x14ac:dyDescent="0.2">
      <c r="A66" s="954"/>
      <c r="B66" s="100"/>
      <c r="C66" s="100"/>
      <c r="D66" s="100"/>
      <c r="E66" s="100"/>
      <c r="F66" s="100"/>
      <c r="G66" s="100"/>
      <c r="H66" s="430"/>
      <c r="I66" s="100"/>
      <c r="J66" s="857"/>
      <c r="K66" s="420"/>
      <c r="L66" s="887"/>
      <c r="M66" s="420"/>
      <c r="N66" s="420"/>
      <c r="O66" s="888"/>
      <c r="P66" s="887"/>
      <c r="Q66" s="912"/>
      <c r="R66" s="887"/>
      <c r="S66" s="887"/>
      <c r="T66" s="887"/>
      <c r="U66" s="890"/>
      <c r="V66" s="454"/>
      <c r="W66" s="911"/>
      <c r="X66" s="454"/>
      <c r="Y66" s="454"/>
      <c r="Z66" s="454"/>
      <c r="AA66" s="454"/>
      <c r="AB66" s="454"/>
      <c r="AC66" s="454"/>
      <c r="AD66" s="454"/>
      <c r="AE66" s="454"/>
      <c r="AF66" s="454"/>
      <c r="AG66" s="454"/>
      <c r="AH66" s="454"/>
      <c r="AI66" s="454"/>
      <c r="AJ66" s="454"/>
      <c r="AK66" s="454"/>
      <c r="AL66" s="454"/>
      <c r="AO66" s="463"/>
      <c r="AP66" s="463"/>
      <c r="AQ66" s="463"/>
      <c r="AR66" s="463"/>
      <c r="AS66" s="463"/>
      <c r="AT66" s="463"/>
    </row>
    <row r="67" spans="1:46" ht="16.5" thickBot="1" x14ac:dyDescent="0.25">
      <c r="A67" s="954"/>
      <c r="B67" s="900" t="s">
        <v>1067</v>
      </c>
      <c r="C67" s="100"/>
      <c r="D67" s="100"/>
      <c r="E67" s="100"/>
      <c r="F67" s="100"/>
      <c r="G67" s="100"/>
      <c r="H67" s="430"/>
      <c r="I67" s="100"/>
      <c r="J67" s="935">
        <f>SUM(J62:J65)</f>
        <v>2453394056</v>
      </c>
      <c r="K67" s="420"/>
      <c r="L67" s="935">
        <f>SUM(L62:L65)</f>
        <v>2455434996</v>
      </c>
      <c r="M67" s="420"/>
      <c r="N67" s="627"/>
      <c r="O67" s="907">
        <v>55549514</v>
      </c>
      <c r="P67" s="420"/>
      <c r="Q67" s="912"/>
      <c r="R67" s="887"/>
      <c r="S67" s="887"/>
      <c r="T67" s="887"/>
      <c r="U67" s="890"/>
      <c r="V67" s="454"/>
      <c r="W67" s="911"/>
      <c r="X67" s="454"/>
      <c r="Y67" s="454"/>
      <c r="Z67" s="454"/>
      <c r="AA67" s="454"/>
      <c r="AB67" s="454"/>
      <c r="AC67" s="454"/>
      <c r="AD67" s="454"/>
      <c r="AE67" s="454"/>
      <c r="AF67" s="454"/>
      <c r="AG67" s="454"/>
      <c r="AH67" s="454"/>
      <c r="AI67" s="454"/>
      <c r="AJ67" s="454"/>
      <c r="AK67" s="454"/>
      <c r="AL67" s="454"/>
      <c r="AO67" s="463"/>
      <c r="AP67" s="463"/>
      <c r="AQ67" s="463"/>
      <c r="AR67" s="463"/>
      <c r="AS67" s="463"/>
      <c r="AT67" s="463"/>
    </row>
    <row r="68" spans="1:46" ht="16.5" thickTop="1" x14ac:dyDescent="0.2">
      <c r="A68" s="954"/>
      <c r="B68" s="900"/>
      <c r="C68" s="100"/>
      <c r="D68" s="100"/>
      <c r="E68" s="100"/>
      <c r="F68" s="100"/>
      <c r="G68" s="100"/>
      <c r="H68" s="430"/>
      <c r="I68" s="100"/>
      <c r="J68" s="420"/>
      <c r="K68" s="420"/>
      <c r="L68" s="420"/>
      <c r="M68" s="420"/>
      <c r="N68" s="627"/>
      <c r="O68" s="907"/>
      <c r="P68" s="420"/>
      <c r="Q68" s="912"/>
      <c r="R68" s="887"/>
      <c r="S68" s="887"/>
      <c r="T68" s="887"/>
      <c r="U68" s="890"/>
      <c r="V68" s="454"/>
      <c r="W68" s="911"/>
      <c r="X68" s="454"/>
      <c r="Y68" s="454"/>
      <c r="Z68" s="454"/>
      <c r="AA68" s="454"/>
      <c r="AB68" s="454"/>
      <c r="AC68" s="454"/>
      <c r="AD68" s="454"/>
      <c r="AE68" s="454"/>
      <c r="AF68" s="454"/>
      <c r="AG68" s="454"/>
      <c r="AH68" s="454"/>
      <c r="AI68" s="454"/>
      <c r="AJ68" s="454"/>
      <c r="AK68" s="454"/>
      <c r="AL68" s="454"/>
      <c r="AO68" s="463"/>
      <c r="AP68" s="463"/>
      <c r="AQ68" s="463"/>
      <c r="AR68" s="463"/>
      <c r="AS68" s="463"/>
      <c r="AT68" s="463"/>
    </row>
    <row r="69" spans="1:46" ht="15.75" hidden="1" x14ac:dyDescent="0.2">
      <c r="A69" s="954"/>
      <c r="B69" s="900" t="s">
        <v>1113</v>
      </c>
      <c r="C69" s="100"/>
      <c r="D69" s="100"/>
      <c r="E69" s="100"/>
      <c r="F69" s="100"/>
      <c r="G69" s="100"/>
      <c r="H69" s="430"/>
      <c r="I69" s="100"/>
      <c r="J69" s="420"/>
      <c r="K69" s="420"/>
      <c r="L69" s="420"/>
      <c r="M69" s="420"/>
      <c r="N69" s="430"/>
      <c r="O69" s="907"/>
      <c r="P69" s="420"/>
      <c r="Q69" s="912"/>
      <c r="R69" s="887"/>
      <c r="S69" s="887"/>
      <c r="T69" s="887"/>
      <c r="U69" s="890"/>
      <c r="V69" s="454"/>
      <c r="W69" s="911"/>
      <c r="X69" s="454"/>
      <c r="Y69" s="454"/>
      <c r="Z69" s="454"/>
      <c r="AA69" s="454"/>
      <c r="AB69" s="454"/>
      <c r="AC69" s="454"/>
      <c r="AD69" s="454"/>
      <c r="AE69" s="454"/>
      <c r="AF69" s="454"/>
      <c r="AG69" s="454"/>
      <c r="AH69" s="454"/>
      <c r="AI69" s="454"/>
      <c r="AJ69" s="454"/>
      <c r="AK69" s="454"/>
      <c r="AL69" s="454"/>
      <c r="AO69" s="463"/>
      <c r="AP69" s="463"/>
      <c r="AQ69" s="463"/>
      <c r="AR69" s="463"/>
      <c r="AS69" s="463"/>
      <c r="AT69" s="463"/>
    </row>
    <row r="70" spans="1:46" ht="15.95" hidden="1" customHeight="1" x14ac:dyDescent="0.2">
      <c r="A70" s="954"/>
      <c r="B70" s="1148" t="s">
        <v>1110</v>
      </c>
      <c r="C70" s="1148"/>
      <c r="D70" s="1148"/>
      <c r="E70" s="1148"/>
      <c r="F70" s="1148"/>
      <c r="G70" s="1148"/>
      <c r="H70" s="1148"/>
      <c r="I70" s="1148"/>
      <c r="J70" s="1148"/>
      <c r="K70" s="1148"/>
      <c r="L70" s="1148"/>
      <c r="M70" s="420"/>
      <c r="N70" s="627"/>
      <c r="O70" s="907"/>
      <c r="P70" s="420"/>
      <c r="Q70" s="912"/>
      <c r="R70" s="887"/>
      <c r="S70" s="887"/>
      <c r="T70" s="887"/>
      <c r="U70" s="890"/>
      <c r="V70" s="454"/>
      <c r="W70" s="911"/>
      <c r="X70" s="454"/>
      <c r="Y70" s="454"/>
      <c r="Z70" s="454"/>
      <c r="AA70" s="454"/>
      <c r="AB70" s="454"/>
      <c r="AC70" s="454"/>
      <c r="AD70" s="454"/>
      <c r="AE70" s="454"/>
      <c r="AF70" s="454"/>
      <c r="AG70" s="454"/>
      <c r="AH70" s="454"/>
      <c r="AI70" s="454"/>
      <c r="AJ70" s="454"/>
      <c r="AK70" s="454"/>
      <c r="AL70" s="454"/>
      <c r="AO70" s="463"/>
      <c r="AP70" s="463"/>
      <c r="AQ70" s="463"/>
      <c r="AR70" s="463"/>
      <c r="AS70" s="463"/>
      <c r="AT70" s="463"/>
    </row>
    <row r="71" spans="1:46" ht="15.75" hidden="1" x14ac:dyDescent="0.2">
      <c r="A71" s="954"/>
      <c r="B71" s="1148"/>
      <c r="C71" s="1148"/>
      <c r="D71" s="1148"/>
      <c r="E71" s="1148"/>
      <c r="F71" s="1148"/>
      <c r="G71" s="1148"/>
      <c r="H71" s="1148"/>
      <c r="I71" s="1148"/>
      <c r="J71" s="1148"/>
      <c r="K71" s="1148"/>
      <c r="L71" s="1148"/>
      <c r="M71" s="420"/>
      <c r="N71" s="627"/>
      <c r="O71" s="907"/>
      <c r="P71" s="420"/>
      <c r="Q71" s="912"/>
      <c r="R71" s="887"/>
      <c r="S71" s="887"/>
      <c r="T71" s="887"/>
      <c r="U71" s="890"/>
      <c r="V71" s="454"/>
      <c r="W71" s="911"/>
      <c r="X71" s="454"/>
      <c r="Y71" s="454"/>
      <c r="Z71" s="454"/>
      <c r="AA71" s="454"/>
      <c r="AB71" s="454"/>
      <c r="AC71" s="454"/>
      <c r="AD71" s="454"/>
      <c r="AE71" s="454"/>
      <c r="AF71" s="454"/>
      <c r="AG71" s="454"/>
      <c r="AH71" s="454"/>
      <c r="AI71" s="454"/>
      <c r="AJ71" s="454"/>
      <c r="AK71" s="454"/>
      <c r="AL71" s="454"/>
      <c r="AO71" s="463"/>
      <c r="AP71" s="463"/>
      <c r="AQ71" s="463"/>
      <c r="AR71" s="463"/>
      <c r="AS71" s="463"/>
      <c r="AT71" s="463"/>
    </row>
    <row r="72" spans="1:46" ht="15.75" hidden="1" x14ac:dyDescent="0.2">
      <c r="A72" s="954"/>
      <c r="B72" s="1148"/>
      <c r="C72" s="1148"/>
      <c r="D72" s="1148"/>
      <c r="E72" s="1148"/>
      <c r="F72" s="1148"/>
      <c r="G72" s="1148"/>
      <c r="H72" s="1148"/>
      <c r="I72" s="1148"/>
      <c r="J72" s="1148"/>
      <c r="K72" s="1148"/>
      <c r="L72" s="1148"/>
      <c r="M72" s="420"/>
      <c r="N72" s="627"/>
      <c r="O72" s="907"/>
      <c r="P72" s="420"/>
      <c r="Q72" s="912"/>
      <c r="R72" s="887"/>
      <c r="S72" s="887"/>
      <c r="T72" s="887"/>
      <c r="U72" s="890"/>
      <c r="V72" s="454"/>
      <c r="W72" s="911"/>
      <c r="X72" s="454"/>
      <c r="Y72" s="454"/>
      <c r="Z72" s="454"/>
      <c r="AA72" s="454"/>
      <c r="AB72" s="454"/>
      <c r="AC72" s="454"/>
      <c r="AD72" s="454"/>
      <c r="AE72" s="454"/>
      <c r="AF72" s="454"/>
      <c r="AG72" s="454"/>
      <c r="AH72" s="454"/>
      <c r="AI72" s="454"/>
      <c r="AJ72" s="454"/>
      <c r="AK72" s="454"/>
      <c r="AL72" s="454"/>
      <c r="AO72" s="463"/>
      <c r="AP72" s="463"/>
      <c r="AQ72" s="463"/>
      <c r="AR72" s="463"/>
      <c r="AS72" s="463"/>
      <c r="AT72" s="463"/>
    </row>
    <row r="73" spans="1:46" ht="15.75" hidden="1" x14ac:dyDescent="0.2">
      <c r="A73" s="954"/>
      <c r="B73" s="1058"/>
      <c r="C73" s="1058"/>
      <c r="D73" s="1058"/>
      <c r="E73" s="1058"/>
      <c r="F73" s="1058"/>
      <c r="G73" s="1058"/>
      <c r="H73" s="1058"/>
      <c r="I73" s="1058"/>
      <c r="J73" s="1058"/>
      <c r="K73" s="1058"/>
      <c r="L73" s="1058"/>
      <c r="M73" s="420"/>
      <c r="N73" s="627"/>
      <c r="O73" s="907"/>
      <c r="P73" s="420"/>
      <c r="Q73" s="912"/>
      <c r="R73" s="887"/>
      <c r="S73" s="887"/>
      <c r="T73" s="887"/>
      <c r="U73" s="890"/>
      <c r="V73" s="454"/>
      <c r="W73" s="911"/>
      <c r="X73" s="454"/>
      <c r="Y73" s="454"/>
      <c r="Z73" s="454"/>
      <c r="AA73" s="454"/>
      <c r="AB73" s="454"/>
      <c r="AC73" s="454"/>
      <c r="AD73" s="454"/>
      <c r="AE73" s="454"/>
      <c r="AF73" s="454"/>
      <c r="AG73" s="454"/>
      <c r="AH73" s="454"/>
      <c r="AI73" s="454"/>
      <c r="AJ73" s="454"/>
      <c r="AK73" s="454"/>
      <c r="AL73" s="454"/>
      <c r="AO73" s="463"/>
      <c r="AP73" s="463"/>
      <c r="AQ73" s="463"/>
      <c r="AR73" s="463"/>
      <c r="AS73" s="463"/>
      <c r="AT73" s="463"/>
    </row>
    <row r="74" spans="1:46" ht="15.75" hidden="1" x14ac:dyDescent="0.2">
      <c r="A74" s="954"/>
      <c r="B74" s="900" t="s">
        <v>1114</v>
      </c>
      <c r="C74" s="1058"/>
      <c r="D74" s="1058"/>
      <c r="E74" s="1058"/>
      <c r="F74" s="1058"/>
      <c r="G74" s="1058"/>
      <c r="H74" s="1058"/>
      <c r="I74" s="1058"/>
      <c r="J74" s="630">
        <v>2021</v>
      </c>
      <c r="K74" s="877"/>
      <c r="L74" s="878" t="s">
        <v>439</v>
      </c>
      <c r="M74" s="420"/>
      <c r="N74" s="627"/>
      <c r="O74" s="907"/>
      <c r="P74" s="420"/>
      <c r="Q74" s="912"/>
      <c r="R74" s="887"/>
      <c r="S74" s="887"/>
      <c r="T74" s="887"/>
      <c r="U74" s="890"/>
      <c r="V74" s="454"/>
      <c r="W74" s="911"/>
      <c r="X74" s="454"/>
      <c r="Y74" s="454"/>
      <c r="Z74" s="454"/>
      <c r="AA74" s="454"/>
      <c r="AB74" s="454"/>
      <c r="AC74" s="454"/>
      <c r="AD74" s="454"/>
      <c r="AE74" s="454"/>
      <c r="AF74" s="454"/>
      <c r="AG74" s="454"/>
      <c r="AH74" s="454"/>
      <c r="AI74" s="454"/>
      <c r="AJ74" s="454"/>
      <c r="AK74" s="454"/>
      <c r="AL74" s="454"/>
      <c r="AO74" s="463"/>
      <c r="AP74" s="463"/>
      <c r="AQ74" s="463"/>
      <c r="AR74" s="463"/>
      <c r="AS74" s="463"/>
      <c r="AT74" s="463"/>
    </row>
    <row r="75" spans="1:46" ht="9.9499999999999993" hidden="1" customHeight="1" x14ac:dyDescent="0.2">
      <c r="A75" s="954"/>
      <c r="B75" s="900"/>
      <c r="C75" s="1058"/>
      <c r="D75" s="1058"/>
      <c r="E75" s="1058"/>
      <c r="F75" s="1058"/>
      <c r="G75" s="1058"/>
      <c r="H75" s="1058"/>
      <c r="I75" s="1058"/>
      <c r="J75" s="1058"/>
      <c r="K75" s="1058"/>
      <c r="L75" s="1058"/>
      <c r="M75" s="420"/>
      <c r="N75" s="627"/>
      <c r="O75" s="907"/>
      <c r="P75" s="420"/>
      <c r="Q75" s="912"/>
      <c r="R75" s="887"/>
      <c r="S75" s="887"/>
      <c r="T75" s="887"/>
      <c r="U75" s="890"/>
      <c r="V75" s="454"/>
      <c r="W75" s="911"/>
      <c r="X75" s="454"/>
      <c r="Y75" s="454"/>
      <c r="Z75" s="454"/>
      <c r="AA75" s="454"/>
      <c r="AB75" s="454"/>
      <c r="AC75" s="454"/>
      <c r="AD75" s="454"/>
      <c r="AE75" s="454"/>
      <c r="AF75" s="454"/>
      <c r="AG75" s="454"/>
      <c r="AH75" s="454"/>
      <c r="AI75" s="454"/>
      <c r="AJ75" s="454"/>
      <c r="AK75" s="454"/>
      <c r="AL75" s="454"/>
      <c r="AO75" s="463"/>
      <c r="AP75" s="463"/>
      <c r="AQ75" s="463"/>
      <c r="AR75" s="463"/>
      <c r="AS75" s="463"/>
      <c r="AT75" s="463"/>
    </row>
    <row r="76" spans="1:46" ht="15.75" hidden="1" x14ac:dyDescent="0.2">
      <c r="A76" s="954"/>
      <c r="B76" s="900"/>
      <c r="C76" s="430" t="s">
        <v>1109</v>
      </c>
      <c r="D76" s="100"/>
      <c r="E76" s="100"/>
      <c r="F76" s="100"/>
      <c r="G76" s="100"/>
      <c r="H76" s="430"/>
      <c r="I76" s="100"/>
      <c r="J76" s="463">
        <v>1740921194</v>
      </c>
      <c r="K76" s="420"/>
      <c r="L76" s="463">
        <v>1740921194</v>
      </c>
      <c r="M76" s="420"/>
      <c r="N76" s="627"/>
      <c r="O76" s="907"/>
      <c r="P76" s="420"/>
      <c r="Q76" s="912"/>
      <c r="R76" s="887"/>
      <c r="S76" s="887"/>
      <c r="T76" s="887"/>
      <c r="U76" s="890"/>
      <c r="V76" s="454"/>
      <c r="W76" s="911"/>
      <c r="X76" s="454"/>
      <c r="Y76" s="454"/>
      <c r="Z76" s="454"/>
      <c r="AA76" s="454"/>
      <c r="AB76" s="454"/>
      <c r="AC76" s="454"/>
      <c r="AD76" s="454"/>
      <c r="AE76" s="454"/>
      <c r="AF76" s="454"/>
      <c r="AG76" s="454"/>
      <c r="AH76" s="454"/>
      <c r="AI76" s="454"/>
      <c r="AJ76" s="454"/>
      <c r="AK76" s="454"/>
      <c r="AL76" s="454"/>
      <c r="AO76" s="463"/>
      <c r="AP76" s="463"/>
      <c r="AQ76" s="463"/>
      <c r="AR76" s="463"/>
      <c r="AS76" s="463"/>
      <c r="AT76" s="463"/>
    </row>
    <row r="77" spans="1:46" ht="15.75" hidden="1" x14ac:dyDescent="0.2">
      <c r="A77" s="954"/>
      <c r="B77" s="900"/>
      <c r="C77" s="430" t="s">
        <v>1111</v>
      </c>
      <c r="D77" s="100"/>
      <c r="E77" s="100"/>
      <c r="F77" s="100"/>
      <c r="G77" s="100"/>
      <c r="H77" s="430"/>
      <c r="I77" s="100"/>
      <c r="J77" s="463">
        <v>194119665</v>
      </c>
      <c r="K77" s="420"/>
      <c r="L77" s="463">
        <v>194119665</v>
      </c>
      <c r="M77" s="420"/>
      <c r="N77" s="627"/>
      <c r="O77" s="907"/>
      <c r="P77" s="420"/>
      <c r="Q77" s="912"/>
      <c r="R77" s="887"/>
      <c r="S77" s="887"/>
      <c r="T77" s="887"/>
      <c r="U77" s="890"/>
      <c r="V77" s="454"/>
      <c r="W77" s="911"/>
      <c r="X77" s="454"/>
      <c r="Y77" s="454"/>
      <c r="Z77" s="454"/>
      <c r="AA77" s="454"/>
      <c r="AB77" s="454"/>
      <c r="AC77" s="454"/>
      <c r="AD77" s="454"/>
      <c r="AE77" s="454"/>
      <c r="AF77" s="454"/>
      <c r="AG77" s="454"/>
      <c r="AH77" s="454"/>
      <c r="AI77" s="454"/>
      <c r="AJ77" s="454"/>
      <c r="AK77" s="454"/>
      <c r="AL77" s="454"/>
      <c r="AO77" s="463"/>
      <c r="AP77" s="463"/>
      <c r="AQ77" s="463"/>
      <c r="AR77" s="463"/>
      <c r="AS77" s="463"/>
      <c r="AT77" s="463"/>
    </row>
    <row r="78" spans="1:46" ht="15.75" hidden="1" x14ac:dyDescent="0.2">
      <c r="A78" s="954"/>
      <c r="B78" s="900"/>
      <c r="C78" s="430" t="s">
        <v>1112</v>
      </c>
      <c r="D78" s="100"/>
      <c r="E78" s="100"/>
      <c r="F78" s="100"/>
      <c r="G78" s="100"/>
      <c r="H78" s="430"/>
      <c r="I78" s="100"/>
      <c r="J78" s="1050">
        <v>441494137</v>
      </c>
      <c r="K78" s="420"/>
      <c r="L78" s="1050">
        <v>441494137</v>
      </c>
      <c r="M78" s="420"/>
      <c r="N78" s="627"/>
      <c r="O78" s="907"/>
      <c r="P78" s="420"/>
      <c r="Q78" s="912"/>
      <c r="R78" s="887"/>
      <c r="S78" s="887"/>
      <c r="T78" s="887"/>
      <c r="U78" s="890"/>
      <c r="V78" s="454"/>
      <c r="W78" s="911"/>
      <c r="X78" s="454"/>
      <c r="Y78" s="454"/>
      <c r="Z78" s="454"/>
      <c r="AA78" s="454"/>
      <c r="AB78" s="454"/>
      <c r="AC78" s="454"/>
      <c r="AD78" s="454"/>
      <c r="AE78" s="454"/>
      <c r="AF78" s="454"/>
      <c r="AG78" s="454"/>
      <c r="AH78" s="454"/>
      <c r="AI78" s="454"/>
      <c r="AJ78" s="454"/>
      <c r="AK78" s="454"/>
      <c r="AL78" s="454"/>
      <c r="AO78" s="463"/>
      <c r="AP78" s="463"/>
      <c r="AQ78" s="463"/>
      <c r="AR78" s="463"/>
      <c r="AS78" s="463"/>
      <c r="AT78" s="463"/>
    </row>
    <row r="79" spans="1:46" ht="9.9499999999999993" hidden="1" customHeight="1" x14ac:dyDescent="0.2">
      <c r="A79" s="954"/>
      <c r="B79" s="900"/>
      <c r="D79" s="100"/>
      <c r="E79" s="100"/>
      <c r="F79" s="100"/>
      <c r="G79" s="100"/>
      <c r="H79" s="430"/>
      <c r="I79" s="100"/>
      <c r="J79" s="463"/>
      <c r="K79" s="420"/>
      <c r="L79" s="463"/>
      <c r="M79" s="420"/>
      <c r="N79" s="627"/>
      <c r="O79" s="907"/>
      <c r="P79" s="420"/>
      <c r="Q79" s="912"/>
      <c r="R79" s="887"/>
      <c r="S79" s="887"/>
      <c r="T79" s="887"/>
      <c r="U79" s="890"/>
      <c r="V79" s="454"/>
      <c r="W79" s="911"/>
      <c r="X79" s="454"/>
      <c r="Y79" s="454"/>
      <c r="Z79" s="454"/>
      <c r="AA79" s="454"/>
      <c r="AB79" s="454"/>
      <c r="AC79" s="454"/>
      <c r="AD79" s="454"/>
      <c r="AE79" s="454"/>
      <c r="AF79" s="454"/>
      <c r="AG79" s="454"/>
      <c r="AH79" s="454"/>
      <c r="AI79" s="454"/>
      <c r="AJ79" s="454"/>
      <c r="AK79" s="454"/>
      <c r="AL79" s="454"/>
      <c r="AO79" s="463"/>
      <c r="AP79" s="463"/>
      <c r="AQ79" s="463"/>
      <c r="AR79" s="463"/>
      <c r="AS79" s="463"/>
      <c r="AT79" s="463"/>
    </row>
    <row r="80" spans="1:46" ht="16.5" hidden="1" thickBot="1" x14ac:dyDescent="0.25">
      <c r="A80" s="954"/>
      <c r="B80" s="900" t="s">
        <v>1116</v>
      </c>
      <c r="D80" s="100"/>
      <c r="E80" s="100"/>
      <c r="F80" s="100"/>
      <c r="G80" s="100"/>
      <c r="H80" s="430"/>
      <c r="I80" s="100"/>
      <c r="J80" s="935">
        <f>SUM(J76:J78)</f>
        <v>2376534996</v>
      </c>
      <c r="K80" s="420"/>
      <c r="L80" s="935">
        <f>SUM(L76:L78)</f>
        <v>2376534996</v>
      </c>
      <c r="M80" s="420"/>
      <c r="N80" s="627"/>
      <c r="O80" s="907"/>
      <c r="P80" s="420"/>
      <c r="Q80" s="912"/>
      <c r="R80" s="887"/>
      <c r="S80" s="887"/>
      <c r="T80" s="887"/>
      <c r="U80" s="890"/>
      <c r="V80" s="454"/>
      <c r="W80" s="911"/>
      <c r="X80" s="454"/>
      <c r="Y80" s="454"/>
      <c r="Z80" s="454"/>
      <c r="AA80" s="454"/>
      <c r="AB80" s="454"/>
      <c r="AC80" s="454"/>
      <c r="AD80" s="454"/>
      <c r="AE80" s="454"/>
      <c r="AF80" s="454"/>
      <c r="AG80" s="454"/>
      <c r="AH80" s="454"/>
      <c r="AI80" s="454"/>
      <c r="AJ80" s="454"/>
      <c r="AK80" s="454"/>
      <c r="AL80" s="454"/>
      <c r="AO80" s="463"/>
      <c r="AP80" s="463"/>
      <c r="AQ80" s="463"/>
      <c r="AR80" s="463"/>
      <c r="AS80" s="463"/>
      <c r="AT80" s="463"/>
    </row>
    <row r="81" spans="1:46" ht="16.5" hidden="1" thickTop="1" x14ac:dyDescent="0.2">
      <c r="A81" s="954"/>
      <c r="B81" s="900"/>
      <c r="D81" s="100"/>
      <c r="E81" s="100"/>
      <c r="F81" s="100"/>
      <c r="G81" s="100"/>
      <c r="H81" s="430"/>
      <c r="I81" s="100"/>
      <c r="J81" s="420"/>
      <c r="K81" s="420"/>
      <c r="L81" s="420"/>
      <c r="M81" s="420"/>
      <c r="N81" s="627"/>
      <c r="O81" s="907"/>
      <c r="P81" s="420"/>
      <c r="Q81" s="912"/>
      <c r="R81" s="887"/>
      <c r="S81" s="887"/>
      <c r="T81" s="887"/>
      <c r="U81" s="890"/>
      <c r="V81" s="454"/>
      <c r="W81" s="911"/>
      <c r="X81" s="454"/>
      <c r="Y81" s="454"/>
      <c r="Z81" s="454"/>
      <c r="AA81" s="454"/>
      <c r="AB81" s="454"/>
      <c r="AC81" s="454"/>
      <c r="AD81" s="454"/>
      <c r="AE81" s="454"/>
      <c r="AF81" s="454"/>
      <c r="AG81" s="454"/>
      <c r="AH81" s="454"/>
      <c r="AI81" s="454"/>
      <c r="AJ81" s="454"/>
      <c r="AK81" s="454"/>
      <c r="AL81" s="454"/>
      <c r="AO81" s="463"/>
      <c r="AP81" s="463"/>
      <c r="AQ81" s="463"/>
      <c r="AR81" s="463"/>
      <c r="AS81" s="463"/>
      <c r="AT81" s="463"/>
    </row>
    <row r="82" spans="1:46" ht="15.75" hidden="1" x14ac:dyDescent="0.2">
      <c r="A82" s="954"/>
      <c r="B82" s="900" t="s">
        <v>576</v>
      </c>
      <c r="C82" s="100"/>
      <c r="D82" s="100"/>
      <c r="E82" s="100"/>
      <c r="F82" s="100"/>
      <c r="G82" s="100"/>
      <c r="H82" s="430"/>
      <c r="I82" s="100"/>
      <c r="J82" s="630">
        <v>2021</v>
      </c>
      <c r="K82" s="877"/>
      <c r="L82" s="878" t="s">
        <v>439</v>
      </c>
      <c r="M82" s="420"/>
      <c r="N82" s="627"/>
      <c r="O82" s="907"/>
      <c r="P82" s="420"/>
      <c r="Q82" s="912"/>
      <c r="R82" s="887"/>
      <c r="S82" s="887"/>
      <c r="T82" s="887"/>
      <c r="U82" s="890"/>
      <c r="V82" s="454"/>
      <c r="W82" s="911"/>
      <c r="X82" s="454"/>
      <c r="Y82" s="454"/>
      <c r="Z82" s="454"/>
      <c r="AA82" s="454"/>
      <c r="AB82" s="454"/>
      <c r="AC82" s="454"/>
      <c r="AD82" s="454"/>
      <c r="AE82" s="454"/>
      <c r="AF82" s="454"/>
      <c r="AG82" s="454"/>
      <c r="AH82" s="454"/>
      <c r="AI82" s="454"/>
      <c r="AJ82" s="454"/>
      <c r="AK82" s="454"/>
      <c r="AL82" s="454"/>
      <c r="AO82" s="463"/>
      <c r="AP82" s="463"/>
      <c r="AQ82" s="463"/>
      <c r="AR82" s="463"/>
      <c r="AS82" s="463"/>
      <c r="AT82" s="463"/>
    </row>
    <row r="83" spans="1:46" ht="9.9499999999999993" hidden="1" customHeight="1" x14ac:dyDescent="0.2">
      <c r="A83" s="954"/>
      <c r="B83" s="900"/>
      <c r="C83" s="100"/>
      <c r="D83" s="100"/>
      <c r="E83" s="100"/>
      <c r="F83" s="100"/>
      <c r="G83" s="100"/>
      <c r="H83" s="430"/>
      <c r="I83" s="100"/>
      <c r="J83" s="954"/>
      <c r="K83" s="877"/>
      <c r="L83" s="879"/>
      <c r="M83" s="420"/>
      <c r="N83" s="627"/>
      <c r="O83" s="907"/>
      <c r="P83" s="420"/>
      <c r="Q83" s="912"/>
      <c r="R83" s="887"/>
      <c r="S83" s="887"/>
      <c r="T83" s="887"/>
      <c r="U83" s="890"/>
      <c r="V83" s="454"/>
      <c r="W83" s="911"/>
      <c r="X83" s="454"/>
      <c r="Y83" s="454"/>
      <c r="Z83" s="454"/>
      <c r="AA83" s="454"/>
      <c r="AB83" s="454"/>
      <c r="AC83" s="454"/>
      <c r="AD83" s="454"/>
      <c r="AE83" s="454"/>
      <c r="AF83" s="454"/>
      <c r="AG83" s="454"/>
      <c r="AH83" s="454"/>
      <c r="AI83" s="454"/>
      <c r="AJ83" s="454"/>
      <c r="AK83" s="454"/>
      <c r="AL83" s="454"/>
      <c r="AO83" s="463"/>
      <c r="AP83" s="463"/>
      <c r="AQ83" s="463"/>
      <c r="AR83" s="463"/>
      <c r="AS83" s="463"/>
      <c r="AT83" s="463"/>
    </row>
    <row r="84" spans="1:46" ht="15.75" hidden="1" x14ac:dyDescent="0.2">
      <c r="A84" s="954"/>
      <c r="B84" s="900"/>
      <c r="C84" s="430" t="s">
        <v>1018</v>
      </c>
      <c r="D84" s="100"/>
      <c r="E84" s="100"/>
      <c r="F84" s="100"/>
      <c r="G84" s="100"/>
      <c r="H84" s="430"/>
      <c r="I84" s="100"/>
      <c r="J84" s="463">
        <v>15000000</v>
      </c>
      <c r="K84" s="420"/>
      <c r="L84" s="463">
        <v>15000000</v>
      </c>
      <c r="M84" s="420"/>
      <c r="N84" s="627"/>
      <c r="O84" s="907"/>
      <c r="P84" s="420"/>
      <c r="Q84" s="912"/>
      <c r="R84" s="887"/>
      <c r="S84" s="887"/>
      <c r="T84" s="887"/>
      <c r="U84" s="890"/>
      <c r="V84" s="454"/>
      <c r="W84" s="911"/>
      <c r="X84" s="454"/>
      <c r="Y84" s="454"/>
      <c r="Z84" s="454"/>
      <c r="AA84" s="454"/>
      <c r="AB84" s="454"/>
      <c r="AC84" s="454"/>
      <c r="AD84" s="454"/>
      <c r="AE84" s="454"/>
      <c r="AF84" s="454"/>
      <c r="AG84" s="454"/>
      <c r="AH84" s="454"/>
      <c r="AI84" s="454"/>
      <c r="AJ84" s="454"/>
      <c r="AK84" s="454"/>
      <c r="AL84" s="454"/>
      <c r="AO84" s="463"/>
      <c r="AP84" s="463"/>
      <c r="AQ84" s="463"/>
      <c r="AR84" s="463"/>
      <c r="AS84" s="463"/>
      <c r="AT84" s="463"/>
    </row>
    <row r="85" spans="1:46" ht="15.75" hidden="1" x14ac:dyDescent="0.2">
      <c r="A85" s="954"/>
      <c r="B85" s="900"/>
      <c r="C85" s="430" t="s">
        <v>1115</v>
      </c>
      <c r="D85" s="100"/>
      <c r="E85" s="100"/>
      <c r="F85" s="100"/>
      <c r="G85" s="100"/>
      <c r="H85" s="430"/>
      <c r="I85" s="100"/>
      <c r="J85" s="463">
        <v>29500000</v>
      </c>
      <c r="K85" s="420"/>
      <c r="L85" s="463">
        <v>29500000</v>
      </c>
      <c r="M85" s="420"/>
      <c r="N85" s="627"/>
      <c r="O85" s="907"/>
      <c r="P85" s="420"/>
      <c r="Q85" s="912"/>
      <c r="R85" s="887"/>
      <c r="S85" s="887"/>
      <c r="T85" s="887"/>
      <c r="U85" s="890"/>
      <c r="V85" s="454"/>
      <c r="W85" s="911"/>
      <c r="X85" s="454"/>
      <c r="Y85" s="454"/>
      <c r="Z85" s="454"/>
      <c r="AA85" s="454"/>
      <c r="AB85" s="454"/>
      <c r="AC85" s="454"/>
      <c r="AD85" s="454"/>
      <c r="AE85" s="454"/>
      <c r="AF85" s="454"/>
      <c r="AG85" s="454"/>
      <c r="AH85" s="454"/>
      <c r="AI85" s="454"/>
      <c r="AJ85" s="454"/>
      <c r="AK85" s="454"/>
      <c r="AL85" s="454"/>
      <c r="AO85" s="463"/>
      <c r="AP85" s="463"/>
      <c r="AQ85" s="463"/>
      <c r="AR85" s="463"/>
      <c r="AS85" s="463"/>
      <c r="AT85" s="463"/>
    </row>
    <row r="86" spans="1:46" ht="9.9499999999999993" hidden="1" customHeight="1" x14ac:dyDescent="0.2">
      <c r="A86" s="954"/>
      <c r="B86" s="900"/>
      <c r="D86" s="100"/>
      <c r="E86" s="100"/>
      <c r="F86" s="1051"/>
      <c r="G86" s="100"/>
      <c r="H86" s="430"/>
      <c r="I86" s="100"/>
      <c r="J86" s="1050"/>
      <c r="K86" s="420"/>
      <c r="L86" s="1050"/>
      <c r="M86" s="420"/>
      <c r="N86" s="627"/>
      <c r="O86" s="907"/>
      <c r="P86" s="420"/>
      <c r="Q86" s="912"/>
      <c r="R86" s="887"/>
      <c r="S86" s="887"/>
      <c r="T86" s="887"/>
      <c r="U86" s="890"/>
      <c r="V86" s="454"/>
      <c r="W86" s="911"/>
      <c r="X86" s="454"/>
      <c r="Y86" s="454"/>
      <c r="Z86" s="454"/>
      <c r="AA86" s="454"/>
      <c r="AB86" s="454"/>
      <c r="AC86" s="454"/>
      <c r="AD86" s="454"/>
      <c r="AE86" s="454"/>
      <c r="AF86" s="454"/>
      <c r="AG86" s="454"/>
      <c r="AH86" s="454"/>
      <c r="AI86" s="454"/>
      <c r="AJ86" s="454"/>
      <c r="AK86" s="454"/>
      <c r="AL86" s="454"/>
      <c r="AO86" s="463"/>
      <c r="AP86" s="463"/>
      <c r="AQ86" s="463"/>
      <c r="AR86" s="463"/>
      <c r="AS86" s="463"/>
      <c r="AT86" s="463"/>
    </row>
    <row r="87" spans="1:46" ht="16.5" hidden="1" thickBot="1" x14ac:dyDescent="0.25">
      <c r="A87" s="954"/>
      <c r="B87" s="900" t="s">
        <v>1117</v>
      </c>
      <c r="C87" s="100"/>
      <c r="D87" s="100"/>
      <c r="E87" s="100"/>
      <c r="F87" s="100"/>
      <c r="G87" s="100"/>
      <c r="H87" s="430"/>
      <c r="I87" s="100"/>
      <c r="J87" s="935">
        <f>SUM(J84:J85)</f>
        <v>44500000</v>
      </c>
      <c r="K87" s="420"/>
      <c r="L87" s="935">
        <f>SUM(L84:L85)</f>
        <v>44500000</v>
      </c>
      <c r="M87" s="420"/>
      <c r="N87" s="627"/>
      <c r="O87" s="907"/>
      <c r="P87" s="420"/>
      <c r="Q87" s="912"/>
      <c r="R87" s="887"/>
      <c r="S87" s="887"/>
      <c r="T87" s="887"/>
      <c r="U87" s="890"/>
      <c r="V87" s="454"/>
      <c r="W87" s="911"/>
      <c r="X87" s="454"/>
      <c r="Y87" s="454"/>
      <c r="Z87" s="454"/>
      <c r="AA87" s="454"/>
      <c r="AB87" s="454"/>
      <c r="AC87" s="454"/>
      <c r="AD87" s="454"/>
      <c r="AE87" s="454"/>
      <c r="AF87" s="454"/>
      <c r="AG87" s="454"/>
      <c r="AH87" s="454"/>
      <c r="AI87" s="454"/>
      <c r="AJ87" s="454"/>
      <c r="AK87" s="454"/>
      <c r="AL87" s="454"/>
      <c r="AO87" s="463"/>
      <c r="AP87" s="463"/>
      <c r="AQ87" s="463"/>
      <c r="AR87" s="463"/>
      <c r="AS87" s="463"/>
      <c r="AT87" s="463"/>
    </row>
    <row r="88" spans="1:46" ht="15.75" x14ac:dyDescent="0.2">
      <c r="A88" s="954"/>
      <c r="B88" s="1149" t="s">
        <v>1126</v>
      </c>
      <c r="C88" s="1149"/>
      <c r="D88" s="1149"/>
      <c r="E88" s="1149"/>
      <c r="F88" s="1149"/>
      <c r="G88" s="1149"/>
      <c r="H88" s="1149"/>
      <c r="I88" s="1149"/>
      <c r="J88" s="1149"/>
      <c r="K88" s="1149"/>
      <c r="L88" s="1149"/>
      <c r="M88" s="420"/>
      <c r="N88" s="627"/>
      <c r="O88" s="907"/>
      <c r="P88" s="420"/>
      <c r="Q88" s="912"/>
      <c r="R88" s="887"/>
      <c r="S88" s="887"/>
      <c r="T88" s="887"/>
      <c r="U88" s="890"/>
      <c r="V88" s="454"/>
      <c r="W88" s="911"/>
      <c r="X88" s="454"/>
      <c r="Y88" s="454"/>
      <c r="Z88" s="454"/>
      <c r="AA88" s="454"/>
      <c r="AB88" s="454"/>
      <c r="AC88" s="454"/>
      <c r="AD88" s="454"/>
      <c r="AE88" s="454"/>
      <c r="AF88" s="454"/>
      <c r="AG88" s="454"/>
      <c r="AH88" s="454"/>
      <c r="AI88" s="454"/>
      <c r="AJ88" s="454"/>
      <c r="AK88" s="454"/>
      <c r="AL88" s="454"/>
      <c r="AO88" s="463"/>
      <c r="AP88" s="463"/>
      <c r="AQ88" s="463"/>
      <c r="AR88" s="463"/>
      <c r="AS88" s="463"/>
      <c r="AT88" s="463"/>
    </row>
    <row r="89" spans="1:46" ht="15.75" x14ac:dyDescent="0.2">
      <c r="A89" s="954"/>
      <c r="B89" s="1149"/>
      <c r="C89" s="1149"/>
      <c r="D89" s="1149"/>
      <c r="E89" s="1149"/>
      <c r="F89" s="1149"/>
      <c r="G89" s="1149"/>
      <c r="H89" s="1149"/>
      <c r="I89" s="1149"/>
      <c r="J89" s="1149"/>
      <c r="K89" s="1149"/>
      <c r="L89" s="1149"/>
      <c r="M89" s="420"/>
      <c r="N89" s="627"/>
      <c r="O89" s="907"/>
      <c r="P89" s="420"/>
      <c r="Q89" s="912"/>
      <c r="R89" s="887"/>
      <c r="S89" s="887"/>
      <c r="T89" s="887"/>
      <c r="U89" s="890"/>
      <c r="V89" s="454"/>
      <c r="W89" s="911"/>
      <c r="X89" s="454"/>
      <c r="Y89" s="454"/>
      <c r="Z89" s="454"/>
      <c r="AA89" s="454"/>
      <c r="AB89" s="454"/>
      <c r="AC89" s="454"/>
      <c r="AD89" s="454"/>
      <c r="AE89" s="454"/>
      <c r="AF89" s="454"/>
      <c r="AG89" s="454"/>
      <c r="AH89" s="454"/>
      <c r="AI89" s="454"/>
      <c r="AJ89" s="454"/>
      <c r="AK89" s="454"/>
      <c r="AL89" s="454"/>
      <c r="AO89" s="463"/>
      <c r="AP89" s="463"/>
      <c r="AQ89" s="463"/>
      <c r="AR89" s="463"/>
      <c r="AS89" s="463"/>
      <c r="AT89" s="463"/>
    </row>
    <row r="90" spans="1:46" ht="15.75" x14ac:dyDescent="0.2">
      <c r="A90" s="954"/>
      <c r="B90" s="1149"/>
      <c r="C90" s="1149"/>
      <c r="D90" s="1149"/>
      <c r="E90" s="1149"/>
      <c r="F90" s="1149"/>
      <c r="G90" s="1149"/>
      <c r="H90" s="1149"/>
      <c r="I90" s="1149"/>
      <c r="J90" s="1149"/>
      <c r="K90" s="1149"/>
      <c r="L90" s="1149"/>
      <c r="M90" s="420"/>
      <c r="N90" s="627"/>
      <c r="O90" s="907"/>
      <c r="P90" s="420"/>
      <c r="Q90" s="912"/>
      <c r="R90" s="887"/>
      <c r="S90" s="887"/>
      <c r="T90" s="887"/>
      <c r="U90" s="890"/>
      <c r="V90" s="454"/>
      <c r="W90" s="911"/>
      <c r="X90" s="454"/>
      <c r="Y90" s="454"/>
      <c r="Z90" s="454"/>
      <c r="AA90" s="454"/>
      <c r="AB90" s="454"/>
      <c r="AC90" s="454"/>
      <c r="AD90" s="454"/>
      <c r="AE90" s="454"/>
      <c r="AF90" s="454"/>
      <c r="AG90" s="454"/>
      <c r="AH90" s="454"/>
      <c r="AI90" s="454"/>
      <c r="AJ90" s="454"/>
      <c r="AK90" s="454"/>
      <c r="AL90" s="454"/>
      <c r="AO90" s="463"/>
      <c r="AP90" s="463"/>
      <c r="AQ90" s="463"/>
      <c r="AR90" s="463"/>
      <c r="AS90" s="463"/>
      <c r="AT90" s="463"/>
    </row>
    <row r="91" spans="1:46" ht="15.75" x14ac:dyDescent="0.2">
      <c r="A91" s="954"/>
      <c r="B91" s="1149"/>
      <c r="C91" s="1149"/>
      <c r="D91" s="1149"/>
      <c r="E91" s="1149"/>
      <c r="F91" s="1149"/>
      <c r="G91" s="1149"/>
      <c r="H91" s="1149"/>
      <c r="I91" s="1149"/>
      <c r="J91" s="1149"/>
      <c r="K91" s="1149"/>
      <c r="L91" s="1149"/>
      <c r="M91" s="420"/>
      <c r="N91" s="627"/>
      <c r="O91" s="907"/>
      <c r="P91" s="420"/>
      <c r="Q91" s="912"/>
      <c r="R91" s="887"/>
      <c r="S91" s="887"/>
      <c r="T91" s="887"/>
      <c r="U91" s="890"/>
      <c r="V91" s="454"/>
      <c r="W91" s="911"/>
      <c r="X91" s="454"/>
      <c r="Y91" s="454"/>
      <c r="Z91" s="454"/>
      <c r="AA91" s="454"/>
      <c r="AB91" s="454"/>
      <c r="AC91" s="454"/>
      <c r="AD91" s="454"/>
      <c r="AE91" s="454"/>
      <c r="AF91" s="454"/>
      <c r="AG91" s="454"/>
      <c r="AH91" s="454"/>
      <c r="AI91" s="454"/>
      <c r="AJ91" s="454"/>
      <c r="AK91" s="454"/>
      <c r="AL91" s="454"/>
      <c r="AO91" s="463"/>
      <c r="AP91" s="463"/>
      <c r="AQ91" s="463"/>
      <c r="AR91" s="463"/>
      <c r="AS91" s="463"/>
      <c r="AT91" s="463"/>
    </row>
    <row r="92" spans="1:46" ht="15.75" x14ac:dyDescent="0.2">
      <c r="A92" s="954"/>
      <c r="B92" s="1149"/>
      <c r="C92" s="1149"/>
      <c r="D92" s="1149"/>
      <c r="E92" s="1149"/>
      <c r="F92" s="1149"/>
      <c r="G92" s="1149"/>
      <c r="H92" s="1149"/>
      <c r="I92" s="1149"/>
      <c r="J92" s="1149"/>
      <c r="K92" s="1149"/>
      <c r="L92" s="1149"/>
      <c r="M92" s="420"/>
      <c r="N92" s="627"/>
      <c r="O92" s="907"/>
      <c r="P92" s="420"/>
      <c r="Q92" s="912"/>
      <c r="R92" s="887"/>
      <c r="S92" s="887"/>
      <c r="T92" s="887"/>
      <c r="U92" s="890"/>
      <c r="V92" s="454"/>
      <c r="W92" s="911"/>
      <c r="X92" s="454"/>
      <c r="Y92" s="454"/>
      <c r="Z92" s="454"/>
      <c r="AA92" s="454"/>
      <c r="AB92" s="454"/>
      <c r="AC92" s="454"/>
      <c r="AD92" s="454"/>
      <c r="AE92" s="454"/>
      <c r="AF92" s="454"/>
      <c r="AG92" s="454"/>
      <c r="AH92" s="454"/>
      <c r="AI92" s="454"/>
      <c r="AJ92" s="454"/>
      <c r="AK92" s="454"/>
      <c r="AL92" s="454"/>
      <c r="AO92" s="463"/>
      <c r="AP92" s="463"/>
      <c r="AQ92" s="463"/>
      <c r="AR92" s="463"/>
      <c r="AS92" s="463"/>
      <c r="AT92" s="463"/>
    </row>
    <row r="93" spans="1:46" ht="15.75" x14ac:dyDescent="0.2">
      <c r="A93" s="954"/>
      <c r="B93" s="1149"/>
      <c r="C93" s="1149"/>
      <c r="D93" s="1149"/>
      <c r="E93" s="1149"/>
      <c r="F93" s="1149"/>
      <c r="G93" s="1149"/>
      <c r="H93" s="1149"/>
      <c r="I93" s="1149"/>
      <c r="J93" s="1149"/>
      <c r="K93" s="1149"/>
      <c r="L93" s="1149"/>
      <c r="M93" s="420"/>
      <c r="N93" s="627"/>
      <c r="O93" s="907"/>
      <c r="P93" s="420"/>
      <c r="Q93" s="912"/>
      <c r="R93" s="887"/>
      <c r="S93" s="887"/>
      <c r="T93" s="887"/>
      <c r="U93" s="890"/>
      <c r="V93" s="454"/>
      <c r="W93" s="911"/>
      <c r="X93" s="454"/>
      <c r="Y93" s="454"/>
      <c r="Z93" s="454"/>
      <c r="AA93" s="454"/>
      <c r="AB93" s="454"/>
      <c r="AC93" s="454"/>
      <c r="AD93" s="454"/>
      <c r="AE93" s="454"/>
      <c r="AF93" s="454"/>
      <c r="AG93" s="454"/>
      <c r="AH93" s="454"/>
      <c r="AI93" s="454"/>
      <c r="AJ93" s="454"/>
      <c r="AK93" s="454"/>
      <c r="AL93" s="454"/>
      <c r="AO93" s="463"/>
      <c r="AP93" s="463"/>
      <c r="AQ93" s="463"/>
      <c r="AR93" s="463"/>
      <c r="AS93" s="463"/>
      <c r="AT93" s="463"/>
    </row>
    <row r="94" spans="1:46" ht="15.75" x14ac:dyDescent="0.2">
      <c r="A94" s="954"/>
      <c r="B94" s="900"/>
      <c r="C94" s="100"/>
      <c r="D94" s="100"/>
      <c r="E94" s="100"/>
      <c r="F94" s="100"/>
      <c r="G94" s="100"/>
      <c r="H94" s="430"/>
      <c r="I94" s="100"/>
      <c r="J94" s="420"/>
      <c r="K94" s="420"/>
      <c r="L94" s="420"/>
      <c r="M94" s="420"/>
      <c r="N94" s="627"/>
      <c r="O94" s="907"/>
      <c r="P94" s="420"/>
      <c r="Q94" s="912"/>
      <c r="R94" s="887"/>
      <c r="S94" s="887"/>
      <c r="T94" s="887"/>
      <c r="U94" s="890"/>
      <c r="V94" s="454"/>
      <c r="W94" s="911"/>
      <c r="X94" s="454"/>
      <c r="Y94" s="454"/>
      <c r="Z94" s="454"/>
      <c r="AA94" s="454"/>
      <c r="AB94" s="454"/>
      <c r="AC94" s="454"/>
      <c r="AD94" s="454"/>
      <c r="AE94" s="454"/>
      <c r="AF94" s="454"/>
      <c r="AG94" s="454"/>
      <c r="AH94" s="454"/>
      <c r="AI94" s="454"/>
      <c r="AJ94" s="454"/>
      <c r="AK94" s="454"/>
      <c r="AL94" s="454"/>
      <c r="AO94" s="463"/>
      <c r="AP94" s="463"/>
      <c r="AQ94" s="463"/>
      <c r="AR94" s="463"/>
      <c r="AS94" s="463"/>
      <c r="AT94" s="463"/>
    </row>
    <row r="95" spans="1:46" ht="15.75" x14ac:dyDescent="0.2">
      <c r="A95" s="954"/>
      <c r="B95" s="900"/>
      <c r="C95" s="100"/>
      <c r="D95" s="100"/>
      <c r="E95" s="100"/>
      <c r="F95" s="100"/>
      <c r="G95" s="100"/>
      <c r="H95" s="430"/>
      <c r="I95" s="100"/>
      <c r="J95" s="420"/>
      <c r="K95" s="420"/>
      <c r="L95" s="420"/>
      <c r="M95" s="420"/>
      <c r="N95" s="627"/>
      <c r="O95" s="907"/>
      <c r="P95" s="420"/>
      <c r="Q95" s="912"/>
      <c r="R95" s="887"/>
      <c r="S95" s="887"/>
      <c r="T95" s="887"/>
      <c r="U95" s="890"/>
      <c r="V95" s="454"/>
      <c r="W95" s="911"/>
      <c r="X95" s="454"/>
      <c r="Y95" s="454"/>
      <c r="Z95" s="454"/>
      <c r="AA95" s="454"/>
      <c r="AB95" s="454"/>
      <c r="AC95" s="454"/>
      <c r="AD95" s="454"/>
      <c r="AE95" s="454"/>
      <c r="AF95" s="454"/>
      <c r="AG95" s="454"/>
      <c r="AH95" s="454"/>
      <c r="AI95" s="454"/>
      <c r="AJ95" s="454"/>
      <c r="AK95" s="454"/>
      <c r="AL95" s="454"/>
      <c r="AO95" s="463"/>
      <c r="AP95" s="463"/>
      <c r="AQ95" s="463"/>
      <c r="AR95" s="463"/>
      <c r="AS95" s="463"/>
      <c r="AT95" s="463"/>
    </row>
    <row r="96" spans="1:46" ht="15.75" x14ac:dyDescent="0.2">
      <c r="A96" s="954">
        <f>A60+1</f>
        <v>6</v>
      </c>
      <c r="B96" s="100" t="s">
        <v>745</v>
      </c>
      <c r="C96" s="100"/>
      <c r="D96" s="100"/>
      <c r="E96" s="100"/>
      <c r="F96" s="100"/>
      <c r="G96" s="100"/>
      <c r="H96" s="430"/>
      <c r="I96" s="100"/>
      <c r="J96" s="630">
        <v>2021</v>
      </c>
      <c r="K96" s="877"/>
      <c r="L96" s="878" t="s">
        <v>439</v>
      </c>
      <c r="M96" s="879"/>
      <c r="N96" s="879"/>
      <c r="O96" s="880"/>
      <c r="P96" s="887"/>
      <c r="Q96" s="912"/>
      <c r="R96" s="887"/>
      <c r="S96" s="887"/>
      <c r="T96" s="887"/>
      <c r="U96" s="890"/>
      <c r="V96" s="454"/>
      <c r="W96" s="911"/>
      <c r="X96" s="454"/>
      <c r="Y96" s="454"/>
      <c r="Z96" s="454"/>
      <c r="AA96" s="454"/>
      <c r="AB96" s="454"/>
      <c r="AC96" s="454"/>
      <c r="AD96" s="454"/>
      <c r="AE96" s="454"/>
      <c r="AF96" s="454"/>
      <c r="AG96" s="454"/>
      <c r="AH96" s="454"/>
      <c r="AI96" s="454"/>
      <c r="AJ96" s="454"/>
      <c r="AK96" s="454"/>
      <c r="AL96" s="454"/>
      <c r="AO96" s="463"/>
      <c r="AP96" s="463"/>
      <c r="AQ96" s="463"/>
      <c r="AR96" s="463"/>
      <c r="AS96" s="463"/>
      <c r="AT96" s="463"/>
    </row>
    <row r="97" spans="1:46" ht="15.75" x14ac:dyDescent="0.2">
      <c r="A97" s="954"/>
      <c r="B97" s="100"/>
      <c r="C97" s="100"/>
      <c r="D97" s="100"/>
      <c r="E97" s="100"/>
      <c r="F97" s="100"/>
      <c r="G97" s="100"/>
      <c r="H97" s="430"/>
      <c r="I97" s="100"/>
      <c r="J97" s="857"/>
      <c r="K97" s="420"/>
      <c r="L97" s="887"/>
      <c r="M97" s="420"/>
      <c r="N97" s="420"/>
      <c r="O97" s="888"/>
      <c r="P97" s="887"/>
      <c r="Q97" s="912"/>
      <c r="R97" s="887"/>
      <c r="S97" s="887"/>
      <c r="T97" s="887"/>
      <c r="U97" s="890"/>
      <c r="V97" s="454"/>
      <c r="W97" s="911"/>
      <c r="X97" s="454"/>
      <c r="Y97" s="454"/>
      <c r="Z97" s="454"/>
      <c r="AA97" s="454"/>
      <c r="AB97" s="454"/>
      <c r="AC97" s="454"/>
      <c r="AD97" s="454"/>
      <c r="AE97" s="454"/>
      <c r="AF97" s="454"/>
      <c r="AG97" s="454"/>
      <c r="AH97" s="454"/>
      <c r="AI97" s="454"/>
      <c r="AJ97" s="454"/>
      <c r="AK97" s="454"/>
      <c r="AL97" s="454"/>
      <c r="AO97" s="463"/>
      <c r="AP97" s="463"/>
      <c r="AQ97" s="463"/>
      <c r="AR97" s="463"/>
      <c r="AS97" s="463"/>
      <c r="AT97" s="463"/>
    </row>
    <row r="98" spans="1:46" ht="15.75" x14ac:dyDescent="0.2">
      <c r="A98" s="954"/>
      <c r="B98" s="856" t="s">
        <v>746</v>
      </c>
      <c r="D98" s="100"/>
      <c r="E98" s="100"/>
      <c r="F98" s="100"/>
      <c r="G98" s="100"/>
      <c r="H98" s="430"/>
      <c r="I98" s="100"/>
      <c r="J98" s="628">
        <f>'WBS '!R65</f>
        <v>1000000</v>
      </c>
      <c r="K98" s="463"/>
      <c r="L98" s="511">
        <v>1000000</v>
      </c>
      <c r="N98" s="894">
        <v>1000000</v>
      </c>
      <c r="O98" s="874">
        <f>N98-J98</f>
        <v>0</v>
      </c>
      <c r="P98" s="887"/>
      <c r="Q98" s="912"/>
      <c r="R98" s="887"/>
      <c r="S98" s="887"/>
      <c r="T98" s="887"/>
      <c r="U98" s="890"/>
      <c r="V98" s="454"/>
      <c r="W98" s="911"/>
      <c r="X98" s="454"/>
      <c r="Y98" s="454"/>
      <c r="Z98" s="454"/>
      <c r="AA98" s="454"/>
      <c r="AB98" s="454"/>
      <c r="AC98" s="454"/>
      <c r="AD98" s="454"/>
      <c r="AE98" s="454"/>
      <c r="AF98" s="454"/>
      <c r="AG98" s="454"/>
      <c r="AH98" s="454"/>
      <c r="AI98" s="454"/>
      <c r="AJ98" s="454"/>
      <c r="AK98" s="454"/>
      <c r="AL98" s="454"/>
      <c r="AO98" s="463"/>
      <c r="AP98" s="463"/>
      <c r="AQ98" s="463"/>
      <c r="AR98" s="463"/>
      <c r="AS98" s="463"/>
      <c r="AT98" s="463"/>
    </row>
    <row r="99" spans="1:46" ht="9.9499999999999993" customHeight="1" x14ac:dyDescent="0.2">
      <c r="A99" s="954"/>
      <c r="B99" s="100"/>
      <c r="C99" s="100"/>
      <c r="D99" s="100"/>
      <c r="E99" s="100"/>
      <c r="F99" s="100"/>
      <c r="G99" s="100"/>
      <c r="H99" s="430"/>
      <c r="I99" s="100"/>
      <c r="J99" s="857"/>
      <c r="K99" s="420"/>
      <c r="L99" s="887"/>
      <c r="M99" s="420"/>
      <c r="N99" s="420"/>
      <c r="O99" s="888"/>
      <c r="P99" s="887"/>
      <c r="Q99" s="912"/>
      <c r="R99" s="887"/>
      <c r="S99" s="887"/>
      <c r="T99" s="887"/>
      <c r="U99" s="890"/>
      <c r="V99" s="454"/>
      <c r="W99" s="911"/>
      <c r="X99" s="454"/>
      <c r="Y99" s="454"/>
      <c r="Z99" s="454"/>
      <c r="AA99" s="454"/>
      <c r="AB99" s="454"/>
      <c r="AC99" s="454"/>
      <c r="AD99" s="454"/>
      <c r="AE99" s="454"/>
      <c r="AF99" s="454"/>
      <c r="AG99" s="454"/>
      <c r="AH99" s="454"/>
      <c r="AI99" s="454"/>
      <c r="AJ99" s="454"/>
      <c r="AK99" s="454"/>
      <c r="AL99" s="454"/>
      <c r="AO99" s="463"/>
      <c r="AP99" s="463"/>
      <c r="AQ99" s="463"/>
      <c r="AR99" s="463"/>
      <c r="AS99" s="463"/>
      <c r="AT99" s="463"/>
    </row>
    <row r="100" spans="1:46" ht="16.5" thickBot="1" x14ac:dyDescent="0.25">
      <c r="A100" s="954"/>
      <c r="B100" s="100" t="s">
        <v>747</v>
      </c>
      <c r="C100" s="100"/>
      <c r="D100" s="100"/>
      <c r="E100" s="100"/>
      <c r="F100" s="100"/>
      <c r="G100" s="100"/>
      <c r="H100" s="430"/>
      <c r="I100" s="100"/>
      <c r="J100" s="453">
        <f>SUM(J98:J99)</f>
        <v>1000000</v>
      </c>
      <c r="K100" s="420"/>
      <c r="L100" s="453">
        <f>SUM(L98:L99)</f>
        <v>1000000</v>
      </c>
      <c r="M100" s="420"/>
      <c r="N100" s="420"/>
      <c r="O100" s="907"/>
      <c r="P100" s="887"/>
      <c r="Q100" s="912"/>
      <c r="R100" s="887"/>
      <c r="S100" s="887"/>
      <c r="T100" s="887"/>
      <c r="U100" s="890"/>
      <c r="V100" s="454"/>
      <c r="W100" s="911"/>
      <c r="X100" s="454"/>
      <c r="Y100" s="454"/>
      <c r="Z100" s="454"/>
      <c r="AA100" s="454"/>
      <c r="AB100" s="454"/>
      <c r="AC100" s="454"/>
      <c r="AD100" s="454"/>
      <c r="AE100" s="454"/>
      <c r="AF100" s="454"/>
      <c r="AG100" s="454"/>
      <c r="AH100" s="454"/>
      <c r="AI100" s="454"/>
      <c r="AJ100" s="454"/>
      <c r="AK100" s="454"/>
      <c r="AL100" s="454"/>
      <c r="AO100" s="463"/>
      <c r="AP100" s="463"/>
      <c r="AQ100" s="463"/>
      <c r="AR100" s="463"/>
      <c r="AS100" s="463"/>
      <c r="AT100" s="463"/>
    </row>
    <row r="101" spans="1:46" ht="16.5" thickTop="1" x14ac:dyDescent="0.2">
      <c r="A101" s="954"/>
      <c r="B101" s="100"/>
      <c r="C101" s="100"/>
      <c r="D101" s="100"/>
      <c r="E101" s="100"/>
      <c r="F101" s="100"/>
      <c r="G101" s="100"/>
      <c r="H101" s="430"/>
      <c r="I101" s="100"/>
      <c r="J101" s="857"/>
      <c r="K101" s="420"/>
      <c r="L101" s="887"/>
      <c r="M101" s="420"/>
      <c r="N101" s="420"/>
      <c r="O101" s="888"/>
      <c r="P101" s="887"/>
      <c r="Q101" s="912"/>
      <c r="R101" s="887"/>
      <c r="S101" s="887"/>
      <c r="T101" s="887"/>
      <c r="U101" s="890"/>
      <c r="V101" s="454"/>
      <c r="W101" s="911"/>
      <c r="X101" s="454"/>
      <c r="Y101" s="454"/>
      <c r="Z101" s="454"/>
      <c r="AA101" s="454"/>
      <c r="AB101" s="454"/>
      <c r="AC101" s="454"/>
      <c r="AD101" s="454"/>
      <c r="AE101" s="454"/>
      <c r="AF101" s="454"/>
      <c r="AG101" s="454"/>
      <c r="AH101" s="454"/>
      <c r="AI101" s="454"/>
      <c r="AJ101" s="454"/>
      <c r="AK101" s="454"/>
      <c r="AL101" s="454"/>
      <c r="AO101" s="463"/>
      <c r="AP101" s="463"/>
      <c r="AQ101" s="463"/>
      <c r="AR101" s="463"/>
      <c r="AS101" s="463"/>
      <c r="AT101" s="463"/>
    </row>
    <row r="102" spans="1:46" ht="15.75" x14ac:dyDescent="0.2">
      <c r="A102" s="954">
        <f>A96+1</f>
        <v>7</v>
      </c>
      <c r="B102" s="455" t="str">
        <f>'WBS '!C57</f>
        <v>Persediaan</v>
      </c>
      <c r="C102" s="100"/>
      <c r="D102" s="100"/>
      <c r="E102" s="100"/>
      <c r="F102" s="100"/>
      <c r="G102" s="100"/>
      <c r="H102" s="430"/>
      <c r="I102" s="100"/>
      <c r="J102" s="630">
        <v>2021</v>
      </c>
      <c r="K102" s="877"/>
      <c r="L102" s="920" t="str">
        <f>L6</f>
        <v>2020</v>
      </c>
      <c r="M102" s="877"/>
      <c r="N102" s="877"/>
      <c r="O102" s="883"/>
      <c r="P102" s="877"/>
      <c r="Q102" s="912"/>
      <c r="R102" s="879"/>
      <c r="S102" s="879"/>
      <c r="T102" s="879"/>
      <c r="U102" s="921"/>
      <c r="V102" s="454"/>
      <c r="W102" s="430"/>
      <c r="X102" s="454"/>
      <c r="Y102" s="454"/>
      <c r="Z102" s="454"/>
      <c r="AA102" s="454"/>
      <c r="AB102" s="454"/>
      <c r="AC102" s="454"/>
      <c r="AD102" s="454"/>
      <c r="AE102" s="454"/>
      <c r="AF102" s="454"/>
      <c r="AG102" s="454"/>
      <c r="AH102" s="454"/>
      <c r="AI102" s="454"/>
      <c r="AJ102" s="454"/>
      <c r="AK102" s="454"/>
      <c r="AL102" s="454"/>
      <c r="AO102" s="463"/>
      <c r="AP102" s="463"/>
      <c r="AQ102" s="463"/>
      <c r="AR102" s="463"/>
      <c r="AS102" s="463"/>
      <c r="AT102" s="463"/>
    </row>
    <row r="103" spans="1:46" ht="15.75" x14ac:dyDescent="0.2">
      <c r="A103" s="954"/>
      <c r="C103" s="100"/>
      <c r="D103" s="100"/>
      <c r="E103" s="100"/>
      <c r="F103" s="100"/>
      <c r="G103" s="100"/>
      <c r="H103" s="430"/>
      <c r="I103" s="100"/>
      <c r="J103" s="857"/>
      <c r="K103" s="877"/>
      <c r="L103" s="877"/>
      <c r="M103" s="877"/>
      <c r="N103" s="877"/>
      <c r="O103" s="883"/>
      <c r="P103" s="877"/>
      <c r="Q103" s="879"/>
      <c r="R103" s="877"/>
      <c r="S103" s="877"/>
      <c r="T103" s="877"/>
      <c r="U103" s="921"/>
      <c r="V103" s="454"/>
      <c r="W103" s="430"/>
      <c r="X103" s="454"/>
      <c r="Y103" s="454"/>
      <c r="Z103" s="454"/>
      <c r="AA103" s="454"/>
      <c r="AB103" s="454"/>
      <c r="AC103" s="454"/>
      <c r="AD103" s="454"/>
      <c r="AE103" s="454"/>
      <c r="AF103" s="454"/>
      <c r="AG103" s="454"/>
      <c r="AH103" s="454"/>
      <c r="AI103" s="454"/>
      <c r="AJ103" s="454"/>
      <c r="AK103" s="454"/>
      <c r="AL103" s="454"/>
      <c r="AO103" s="463"/>
      <c r="AP103" s="463"/>
      <c r="AQ103" s="463"/>
      <c r="AR103" s="463"/>
      <c r="AS103" s="463"/>
      <c r="AT103" s="463"/>
    </row>
    <row r="104" spans="1:46" ht="15.75" x14ac:dyDescent="0.2">
      <c r="A104" s="954"/>
      <c r="B104" s="856" t="s">
        <v>577</v>
      </c>
      <c r="C104" s="100"/>
      <c r="D104" s="100"/>
      <c r="E104" s="100"/>
      <c r="F104" s="100"/>
      <c r="G104" s="100"/>
      <c r="H104" s="430"/>
      <c r="I104" s="100"/>
      <c r="J104" s="628">
        <f>'WBS '!R58</f>
        <v>4780000</v>
      </c>
      <c r="K104" s="877"/>
      <c r="L104" s="914">
        <v>4980000</v>
      </c>
      <c r="M104" s="914"/>
      <c r="N104" s="894">
        <v>4980000</v>
      </c>
      <c r="O104" s="922">
        <f>N104-J104</f>
        <v>200000</v>
      </c>
      <c r="P104" s="914"/>
      <c r="Q104" s="877"/>
      <c r="R104" s="877"/>
      <c r="S104" s="877"/>
      <c r="T104" s="877"/>
      <c r="U104" s="921"/>
      <c r="V104" s="454"/>
      <c r="W104" s="430"/>
      <c r="X104" s="454"/>
      <c r="Y104" s="454"/>
      <c r="Z104" s="454"/>
      <c r="AA104" s="454"/>
      <c r="AB104" s="454"/>
      <c r="AC104" s="454"/>
      <c r="AD104" s="454"/>
      <c r="AE104" s="454"/>
      <c r="AF104" s="454"/>
      <c r="AG104" s="454"/>
      <c r="AH104" s="454"/>
      <c r="AI104" s="454"/>
      <c r="AJ104" s="454"/>
      <c r="AK104" s="454"/>
      <c r="AL104" s="454"/>
      <c r="AO104" s="463"/>
      <c r="AP104" s="463"/>
      <c r="AQ104" s="463"/>
      <c r="AR104" s="463"/>
      <c r="AS104" s="463"/>
      <c r="AT104" s="463"/>
    </row>
    <row r="105" spans="1:46" ht="15.75" x14ac:dyDescent="0.2">
      <c r="A105" s="954"/>
      <c r="B105" s="856" t="s">
        <v>578</v>
      </c>
      <c r="C105" s="100"/>
      <c r="D105" s="100"/>
      <c r="E105" s="100"/>
      <c r="F105" s="100"/>
      <c r="G105" s="100"/>
      <c r="H105" s="430"/>
      <c r="I105" s="100"/>
      <c r="J105" s="628">
        <f>'WBS '!R59</f>
        <v>2675000</v>
      </c>
      <c r="K105" s="877"/>
      <c r="L105" s="627">
        <v>2052000</v>
      </c>
      <c r="M105" s="627"/>
      <c r="N105" s="894">
        <v>2052000</v>
      </c>
      <c r="O105" s="922">
        <f>N105-J105</f>
        <v>-623000</v>
      </c>
      <c r="P105" s="914"/>
      <c r="Q105" s="877"/>
      <c r="R105" s="877"/>
      <c r="S105" s="877"/>
      <c r="T105" s="877"/>
      <c r="U105" s="921"/>
      <c r="V105" s="454"/>
      <c r="W105" s="430"/>
      <c r="X105" s="454"/>
      <c r="Y105" s="454"/>
      <c r="Z105" s="454"/>
      <c r="AA105" s="454"/>
      <c r="AB105" s="454"/>
      <c r="AC105" s="454"/>
      <c r="AD105" s="454"/>
      <c r="AE105" s="454"/>
      <c r="AF105" s="454"/>
      <c r="AG105" s="454"/>
      <c r="AH105" s="454"/>
      <c r="AI105" s="454"/>
      <c r="AJ105" s="454"/>
      <c r="AK105" s="454"/>
      <c r="AL105" s="454"/>
      <c r="AO105" s="463"/>
      <c r="AP105" s="463"/>
      <c r="AQ105" s="463"/>
      <c r="AR105" s="463"/>
      <c r="AS105" s="463"/>
      <c r="AT105" s="463"/>
    </row>
    <row r="106" spans="1:46" ht="9.9499999999999993" customHeight="1" x14ac:dyDescent="0.2">
      <c r="A106" s="954"/>
      <c r="E106" s="100"/>
      <c r="F106" s="100"/>
      <c r="G106" s="100"/>
      <c r="H106" s="430"/>
      <c r="I106" s="100"/>
      <c r="J106" s="857"/>
      <c r="K106" s="908"/>
      <c r="L106" s="923"/>
      <c r="M106" s="450"/>
      <c r="N106" s="450"/>
      <c r="O106" s="924"/>
      <c r="P106" s="923"/>
      <c r="Q106" s="877"/>
      <c r="R106" s="923"/>
      <c r="S106" s="923"/>
      <c r="T106" s="923"/>
      <c r="U106" s="890"/>
      <c r="V106" s="430"/>
      <c r="W106" s="430"/>
      <c r="X106" s="454"/>
      <c r="Y106" s="454"/>
      <c r="Z106" s="454"/>
      <c r="AA106" s="454"/>
      <c r="AB106" s="454"/>
      <c r="AC106" s="454"/>
      <c r="AD106" s="454"/>
      <c r="AE106" s="454"/>
      <c r="AF106" s="454"/>
      <c r="AG106" s="454"/>
      <c r="AH106" s="454"/>
      <c r="AI106" s="454"/>
      <c r="AJ106" s="454"/>
      <c r="AK106" s="454"/>
      <c r="AL106" s="454"/>
      <c r="AO106" s="463"/>
      <c r="AP106" s="463"/>
      <c r="AQ106" s="463"/>
      <c r="AR106" s="463"/>
      <c r="AS106" s="463"/>
      <c r="AT106" s="463"/>
    </row>
    <row r="107" spans="1:46" ht="16.5" thickBot="1" x14ac:dyDescent="0.25">
      <c r="A107" s="954"/>
      <c r="B107" s="455" t="s">
        <v>259</v>
      </c>
      <c r="D107" s="925"/>
      <c r="E107" s="925"/>
      <c r="F107" s="100"/>
      <c r="G107" s="100"/>
      <c r="H107" s="430"/>
      <c r="I107" s="100"/>
      <c r="J107" s="453">
        <f>SUM(J104:J105)</f>
        <v>7455000</v>
      </c>
      <c r="K107" s="420"/>
      <c r="L107" s="453">
        <f>SUM(L104:L105)</f>
        <v>7032000</v>
      </c>
      <c r="M107" s="420"/>
      <c r="N107" s="420"/>
      <c r="O107" s="907"/>
      <c r="P107" s="420"/>
      <c r="Q107" s="926"/>
      <c r="R107" s="420"/>
      <c r="S107" s="420"/>
      <c r="T107" s="420"/>
      <c r="U107" s="870"/>
      <c r="V107" s="430"/>
      <c r="W107" s="430"/>
      <c r="X107" s="450"/>
      <c r="Y107" s="454"/>
      <c r="Z107" s="454"/>
      <c r="AA107" s="454"/>
      <c r="AB107" s="454"/>
      <c r="AC107" s="454"/>
      <c r="AD107" s="454"/>
      <c r="AE107" s="454"/>
      <c r="AF107" s="454"/>
      <c r="AG107" s="454"/>
      <c r="AH107" s="454"/>
      <c r="AI107" s="454"/>
      <c r="AJ107" s="454"/>
      <c r="AK107" s="454"/>
      <c r="AL107" s="454"/>
      <c r="AO107" s="463"/>
      <c r="AP107" s="463"/>
      <c r="AQ107" s="463"/>
      <c r="AR107" s="463"/>
      <c r="AS107" s="463"/>
      <c r="AT107" s="463"/>
    </row>
    <row r="108" spans="1:46" ht="16.5" thickTop="1" x14ac:dyDescent="0.2">
      <c r="A108" s="954"/>
      <c r="B108" s="455"/>
      <c r="D108" s="925"/>
      <c r="E108" s="925"/>
      <c r="F108" s="100"/>
      <c r="G108" s="100"/>
      <c r="H108" s="857"/>
      <c r="I108" s="100"/>
      <c r="J108" s="420"/>
      <c r="K108" s="420"/>
      <c r="L108" s="420"/>
      <c r="M108" s="420"/>
      <c r="N108" s="420"/>
      <c r="O108" s="907"/>
      <c r="P108" s="420"/>
      <c r="Q108" s="877"/>
      <c r="R108" s="430"/>
      <c r="S108" s="430"/>
      <c r="T108" s="420"/>
      <c r="U108" s="927"/>
      <c r="V108" s="430"/>
      <c r="W108" s="430"/>
      <c r="X108" s="454"/>
      <c r="Y108" s="454"/>
      <c r="Z108" s="454"/>
      <c r="AA108" s="454"/>
      <c r="AB108" s="454"/>
      <c r="AC108" s="454"/>
      <c r="AD108" s="454"/>
      <c r="AE108" s="454"/>
      <c r="AF108" s="454"/>
      <c r="AG108" s="454"/>
      <c r="AH108" s="454"/>
      <c r="AI108" s="454"/>
      <c r="AJ108" s="454"/>
      <c r="AK108" s="454"/>
      <c r="AL108" s="454"/>
      <c r="AO108" s="463"/>
      <c r="AP108" s="463"/>
      <c r="AQ108" s="463"/>
      <c r="AR108" s="463"/>
      <c r="AS108" s="463"/>
      <c r="AT108" s="463"/>
    </row>
    <row r="109" spans="1:46" ht="15.75" x14ac:dyDescent="0.2">
      <c r="A109" s="954">
        <f>A102+1</f>
        <v>8</v>
      </c>
      <c r="B109" s="100" t="s">
        <v>239</v>
      </c>
      <c r="J109" s="914"/>
      <c r="K109" s="914"/>
      <c r="L109" s="914"/>
      <c r="M109" s="914"/>
      <c r="N109" s="914"/>
      <c r="O109" s="922"/>
      <c r="P109" s="914"/>
      <c r="Q109" s="858"/>
      <c r="R109" s="879"/>
      <c r="S109" s="879"/>
      <c r="T109" s="879"/>
      <c r="U109" s="865"/>
      <c r="V109" s="928"/>
      <c r="W109" s="450"/>
      <c r="X109" s="450"/>
      <c r="Y109" s="450"/>
      <c r="Z109" s="450"/>
      <c r="AA109" s="450"/>
      <c r="AB109" s="450"/>
      <c r="AC109" s="450"/>
      <c r="AD109" s="450"/>
      <c r="AE109" s="450"/>
      <c r="AF109" s="450"/>
      <c r="AG109" s="450"/>
      <c r="AH109" s="450"/>
      <c r="AI109" s="450"/>
      <c r="AJ109" s="450"/>
      <c r="AK109" s="450"/>
      <c r="AO109" s="463"/>
      <c r="AP109" s="463"/>
      <c r="AQ109" s="463"/>
      <c r="AR109" s="463"/>
      <c r="AS109" s="463"/>
      <c r="AT109" s="463"/>
    </row>
    <row r="110" spans="1:46" ht="15.75" x14ac:dyDescent="0.2">
      <c r="B110" s="100"/>
      <c r="C110" s="100"/>
      <c r="D110" s="100"/>
      <c r="E110" s="100"/>
      <c r="F110" s="1147" t="s">
        <v>807</v>
      </c>
      <c r="G110" s="1147"/>
      <c r="H110" s="1147"/>
      <c r="I110" s="1147"/>
      <c r="J110" s="1147"/>
      <c r="K110" s="1147"/>
      <c r="L110" s="1147"/>
      <c r="M110" s="858"/>
      <c r="N110" s="914"/>
      <c r="O110" s="922"/>
      <c r="P110" s="914"/>
      <c r="Q110" s="879"/>
      <c r="R110" s="914"/>
      <c r="S110" s="914"/>
      <c r="T110" s="914"/>
      <c r="U110" s="865"/>
      <c r="V110" s="928"/>
      <c r="W110" s="450"/>
      <c r="X110" s="450"/>
      <c r="Y110" s="450"/>
      <c r="Z110" s="450"/>
      <c r="AA110" s="450"/>
      <c r="AB110" s="450"/>
      <c r="AC110" s="450"/>
      <c r="AD110" s="450"/>
      <c r="AE110" s="450"/>
      <c r="AF110" s="450"/>
      <c r="AG110" s="450"/>
      <c r="AH110" s="450"/>
      <c r="AI110" s="450"/>
      <c r="AJ110" s="450"/>
      <c r="AK110" s="450"/>
      <c r="AO110" s="463"/>
      <c r="AP110" s="463"/>
      <c r="AQ110" s="463"/>
      <c r="AR110" s="463"/>
      <c r="AS110" s="463"/>
      <c r="AT110" s="463"/>
    </row>
    <row r="111" spans="1:46" ht="15.75" x14ac:dyDescent="0.2">
      <c r="F111" s="929" t="s">
        <v>261</v>
      </c>
      <c r="G111" s="441"/>
      <c r="H111" s="930" t="s">
        <v>237</v>
      </c>
      <c r="I111" s="441"/>
      <c r="J111" s="931" t="s">
        <v>138</v>
      </c>
      <c r="K111" s="439"/>
      <c r="L111" s="931" t="s">
        <v>262</v>
      </c>
      <c r="M111" s="439"/>
      <c r="N111" s="914"/>
      <c r="O111" s="922"/>
      <c r="P111" s="914"/>
      <c r="Q111" s="914">
        <v>606985510</v>
      </c>
      <c r="R111" s="914"/>
      <c r="S111" s="914"/>
      <c r="T111" s="914"/>
      <c r="U111" s="865"/>
      <c r="V111" s="928"/>
      <c r="W111" s="450"/>
      <c r="X111" s="450"/>
      <c r="Y111" s="450"/>
      <c r="Z111" s="450"/>
      <c r="AA111" s="450"/>
      <c r="AB111" s="450"/>
      <c r="AC111" s="450"/>
      <c r="AD111" s="450"/>
      <c r="AE111" s="450"/>
      <c r="AF111" s="450"/>
      <c r="AG111" s="450"/>
      <c r="AH111" s="450"/>
      <c r="AI111" s="450"/>
      <c r="AJ111" s="450"/>
      <c r="AK111" s="450"/>
      <c r="AO111" s="463"/>
      <c r="AP111" s="463"/>
      <c r="AQ111" s="463"/>
      <c r="AR111" s="463"/>
      <c r="AS111" s="463"/>
      <c r="AT111" s="463"/>
    </row>
    <row r="112" spans="1:46" ht="15.75" x14ac:dyDescent="0.2">
      <c r="B112" s="100" t="s">
        <v>263</v>
      </c>
      <c r="K112" s="463"/>
      <c r="N112" s="914"/>
      <c r="O112" s="922"/>
      <c r="P112" s="914"/>
      <c r="Q112" s="914">
        <f>Q111-L116-L117</f>
        <v>-1059000</v>
      </c>
      <c r="R112" s="914"/>
      <c r="S112" s="914"/>
      <c r="T112" s="914"/>
      <c r="U112" s="865"/>
      <c r="V112" s="928"/>
      <c r="W112" s="450"/>
      <c r="X112" s="450"/>
      <c r="Y112" s="450"/>
      <c r="Z112" s="450"/>
      <c r="AA112" s="450"/>
      <c r="AB112" s="450"/>
      <c r="AC112" s="450"/>
      <c r="AD112" s="450"/>
      <c r="AE112" s="450"/>
      <c r="AF112" s="450"/>
      <c r="AG112" s="450"/>
      <c r="AH112" s="450"/>
      <c r="AI112" s="450"/>
      <c r="AJ112" s="450"/>
      <c r="AK112" s="450"/>
      <c r="AO112" s="463"/>
      <c r="AP112" s="463"/>
      <c r="AQ112" s="463"/>
      <c r="AR112" s="463"/>
      <c r="AS112" s="463"/>
      <c r="AT112" s="463"/>
    </row>
    <row r="113" spans="1:46" x14ac:dyDescent="0.2">
      <c r="B113" s="932" t="s">
        <v>58</v>
      </c>
      <c r="C113" s="430" t="s">
        <v>580</v>
      </c>
      <c r="F113" s="469">
        <f>'WBS '!R68</f>
        <v>500000000</v>
      </c>
      <c r="G113" s="469"/>
      <c r="H113" s="628">
        <v>0</v>
      </c>
      <c r="I113" s="469"/>
      <c r="J113" s="511">
        <v>0</v>
      </c>
      <c r="K113" s="463"/>
      <c r="L113" s="511">
        <f>F113+H113-J113</f>
        <v>500000000</v>
      </c>
      <c r="N113" s="894">
        <v>500000000</v>
      </c>
      <c r="O113" s="922">
        <f>N113-L113</f>
        <v>0</v>
      </c>
      <c r="P113" s="914"/>
      <c r="Q113" s="914">
        <v>1059000</v>
      </c>
      <c r="R113" s="914"/>
      <c r="S113" s="914"/>
      <c r="T113" s="914"/>
      <c r="U113" s="865"/>
      <c r="V113" s="928"/>
      <c r="W113" s="450"/>
      <c r="X113" s="450"/>
      <c r="Y113" s="450"/>
      <c r="Z113" s="450"/>
      <c r="AA113" s="450"/>
      <c r="AB113" s="450"/>
      <c r="AC113" s="450"/>
      <c r="AD113" s="450"/>
      <c r="AE113" s="450"/>
      <c r="AF113" s="450"/>
      <c r="AG113" s="450"/>
      <c r="AH113" s="450"/>
      <c r="AI113" s="450"/>
      <c r="AJ113" s="450"/>
      <c r="AK113" s="450"/>
      <c r="AO113" s="463"/>
      <c r="AP113" s="463"/>
      <c r="AQ113" s="463"/>
      <c r="AR113" s="463"/>
      <c r="AS113" s="463"/>
      <c r="AT113" s="463"/>
    </row>
    <row r="114" spans="1:46" x14ac:dyDescent="0.2">
      <c r="B114" s="932" t="s">
        <v>58</v>
      </c>
      <c r="C114" s="932" t="s">
        <v>581</v>
      </c>
      <c r="F114" s="469">
        <f>'WBS '!R69</f>
        <v>673550165</v>
      </c>
      <c r="G114" s="469"/>
      <c r="H114" s="628">
        <v>0</v>
      </c>
      <c r="I114" s="469"/>
      <c r="J114" s="511">
        <v>0</v>
      </c>
      <c r="K114" s="463"/>
      <c r="L114" s="511">
        <f>F114+H114-J114</f>
        <v>673550165</v>
      </c>
      <c r="N114" s="894">
        <v>673550165</v>
      </c>
      <c r="O114" s="922">
        <f>N114-L114</f>
        <v>0</v>
      </c>
      <c r="P114" s="914"/>
      <c r="Q114" s="914">
        <f>Q112+Q113</f>
        <v>0</v>
      </c>
      <c r="R114" s="914"/>
      <c r="S114" s="914"/>
      <c r="T114" s="914"/>
      <c r="U114" s="865"/>
      <c r="V114" s="928"/>
      <c r="W114" s="450"/>
      <c r="X114" s="450"/>
      <c r="Y114" s="450"/>
      <c r="Z114" s="450"/>
      <c r="AA114" s="450"/>
      <c r="AB114" s="450"/>
      <c r="AC114" s="450"/>
      <c r="AD114" s="450"/>
      <c r="AE114" s="450"/>
      <c r="AF114" s="450"/>
      <c r="AG114" s="450"/>
      <c r="AH114" s="450"/>
      <c r="AI114" s="450"/>
      <c r="AJ114" s="450"/>
      <c r="AK114" s="450"/>
      <c r="AO114" s="463"/>
      <c r="AP114" s="463"/>
      <c r="AQ114" s="463"/>
      <c r="AR114" s="463"/>
      <c r="AS114" s="463"/>
      <c r="AT114" s="463"/>
    </row>
    <row r="115" spans="1:46" x14ac:dyDescent="0.2">
      <c r="B115" s="430" t="s">
        <v>58</v>
      </c>
      <c r="C115" s="430" t="s">
        <v>582</v>
      </c>
      <c r="F115" s="469">
        <f>'WBS '!R70</f>
        <v>2419051800</v>
      </c>
      <c r="G115" s="469"/>
      <c r="H115" s="933">
        <v>0</v>
      </c>
      <c r="I115" s="469"/>
      <c r="J115" s="914">
        <v>0</v>
      </c>
      <c r="K115" s="463"/>
      <c r="L115" s="511">
        <f>F115+H115-J115</f>
        <v>2419051800</v>
      </c>
      <c r="N115" s="894">
        <v>2419051800</v>
      </c>
      <c r="O115" s="922">
        <f>N115-L115</f>
        <v>0</v>
      </c>
      <c r="P115" s="914"/>
      <c r="Q115" s="914"/>
      <c r="R115" s="914"/>
      <c r="S115" s="914"/>
      <c r="T115" s="914"/>
      <c r="U115" s="865"/>
      <c r="V115" s="928"/>
      <c r="W115" s="450"/>
      <c r="X115" s="450"/>
      <c r="Y115" s="450"/>
      <c r="Z115" s="450"/>
      <c r="AA115" s="450"/>
      <c r="AB115" s="450"/>
      <c r="AC115" s="450"/>
      <c r="AD115" s="450"/>
      <c r="AE115" s="450"/>
      <c r="AF115" s="450"/>
      <c r="AG115" s="450"/>
      <c r="AH115" s="450"/>
      <c r="AI115" s="450"/>
      <c r="AJ115" s="450"/>
      <c r="AK115" s="450"/>
      <c r="AO115" s="463"/>
      <c r="AP115" s="463"/>
      <c r="AQ115" s="463"/>
      <c r="AR115" s="463"/>
      <c r="AS115" s="463"/>
      <c r="AT115" s="463"/>
    </row>
    <row r="116" spans="1:46" x14ac:dyDescent="0.2">
      <c r="B116" s="932" t="s">
        <v>58</v>
      </c>
      <c r="C116" s="430" t="s">
        <v>583</v>
      </c>
      <c r="F116" s="469">
        <f>'WBS '!R71</f>
        <v>14500000</v>
      </c>
      <c r="G116" s="469"/>
      <c r="H116" s="933">
        <v>0</v>
      </c>
      <c r="I116" s="469"/>
      <c r="J116" s="914">
        <v>0</v>
      </c>
      <c r="K116" s="463"/>
      <c r="L116" s="511">
        <f>F116+H116-J116</f>
        <v>14500000</v>
      </c>
      <c r="N116" s="894">
        <v>14500000</v>
      </c>
      <c r="O116" s="922">
        <f>N116-L116</f>
        <v>0</v>
      </c>
      <c r="P116" s="914"/>
      <c r="Q116" s="914"/>
      <c r="R116" s="914"/>
      <c r="S116" s="914"/>
      <c r="T116" s="914"/>
      <c r="U116" s="865"/>
      <c r="V116" s="928"/>
      <c r="W116" s="450"/>
      <c r="X116" s="450"/>
      <c r="Y116" s="450"/>
      <c r="Z116" s="450"/>
      <c r="AA116" s="450"/>
      <c r="AB116" s="450"/>
      <c r="AC116" s="450"/>
      <c r="AD116" s="450"/>
      <c r="AE116" s="450"/>
      <c r="AF116" s="450"/>
      <c r="AG116" s="450"/>
      <c r="AH116" s="450"/>
      <c r="AI116" s="450"/>
      <c r="AJ116" s="450"/>
      <c r="AK116" s="450"/>
      <c r="AO116" s="463"/>
      <c r="AP116" s="463"/>
      <c r="AQ116" s="463"/>
      <c r="AR116" s="463"/>
      <c r="AS116" s="463"/>
      <c r="AT116" s="463"/>
    </row>
    <row r="117" spans="1:46" x14ac:dyDescent="0.2">
      <c r="B117" s="430" t="s">
        <v>58</v>
      </c>
      <c r="C117" s="430" t="s">
        <v>215</v>
      </c>
      <c r="F117" s="469">
        <v>582318010</v>
      </c>
      <c r="G117" s="463"/>
      <c r="H117" s="934">
        <v>11226500</v>
      </c>
      <c r="I117" s="463">
        <v>0</v>
      </c>
      <c r="J117" s="433">
        <v>0</v>
      </c>
      <c r="K117" s="463"/>
      <c r="L117" s="511">
        <f>F117+H117-J117</f>
        <v>593544510</v>
      </c>
      <c r="N117" s="894">
        <v>759198010</v>
      </c>
      <c r="O117" s="922">
        <f>N117-L117</f>
        <v>165653500</v>
      </c>
      <c r="P117" s="914">
        <v>606985510</v>
      </c>
      <c r="Q117" s="914"/>
      <c r="R117" s="914"/>
      <c r="S117" s="914"/>
      <c r="T117" s="914"/>
      <c r="U117" s="865"/>
      <c r="V117" s="928"/>
      <c r="W117" s="450"/>
      <c r="X117" s="450"/>
      <c r="Y117" s="450"/>
      <c r="Z117" s="450"/>
      <c r="AA117" s="450"/>
      <c r="AB117" s="450"/>
      <c r="AC117" s="450"/>
      <c r="AD117" s="450"/>
      <c r="AE117" s="450"/>
      <c r="AF117" s="450"/>
      <c r="AG117" s="450"/>
      <c r="AH117" s="450"/>
      <c r="AI117" s="450"/>
      <c r="AJ117" s="450"/>
      <c r="AK117" s="450"/>
      <c r="AO117" s="463"/>
      <c r="AP117" s="463"/>
      <c r="AQ117" s="463"/>
      <c r="AR117" s="463"/>
      <c r="AS117" s="463"/>
      <c r="AT117" s="463"/>
    </row>
    <row r="118" spans="1:46" ht="9.9499999999999993" customHeight="1" x14ac:dyDescent="0.2">
      <c r="F118" s="897"/>
      <c r="G118" s="463"/>
      <c r="H118" s="934"/>
      <c r="I118" s="463"/>
      <c r="J118" s="897"/>
      <c r="K118" s="463"/>
      <c r="N118" s="914"/>
      <c r="O118" s="922"/>
      <c r="P118" s="914"/>
      <c r="Q118" s="914" t="s">
        <v>816</v>
      </c>
      <c r="R118" s="914"/>
      <c r="S118" s="914"/>
      <c r="T118" s="914"/>
      <c r="U118" s="865"/>
      <c r="V118" s="928"/>
      <c r="W118" s="450"/>
      <c r="X118" s="450"/>
      <c r="Y118" s="450"/>
      <c r="Z118" s="450"/>
      <c r="AA118" s="450"/>
      <c r="AB118" s="450"/>
      <c r="AC118" s="450"/>
      <c r="AD118" s="450"/>
      <c r="AE118" s="450"/>
      <c r="AF118" s="450"/>
      <c r="AG118" s="450"/>
      <c r="AH118" s="450"/>
      <c r="AI118" s="450"/>
      <c r="AJ118" s="450"/>
      <c r="AK118" s="450"/>
      <c r="AO118" s="463"/>
      <c r="AP118" s="463"/>
      <c r="AQ118" s="463"/>
      <c r="AR118" s="463"/>
      <c r="AS118" s="463"/>
      <c r="AT118" s="463"/>
    </row>
    <row r="119" spans="1:46" ht="16.5" thickBot="1" x14ac:dyDescent="0.25">
      <c r="B119" s="100"/>
      <c r="C119" s="455"/>
      <c r="D119" s="925" t="s">
        <v>16</v>
      </c>
      <c r="E119" s="925"/>
      <c r="F119" s="935">
        <f>SUM(F113:F117)</f>
        <v>4189419975</v>
      </c>
      <c r="G119" s="420"/>
      <c r="H119" s="936">
        <f>SUM(H115:H117)</f>
        <v>11226500</v>
      </c>
      <c r="I119" s="420"/>
      <c r="J119" s="935">
        <f>SUM(J115:J117)</f>
        <v>0</v>
      </c>
      <c r="K119" s="420"/>
      <c r="L119" s="935">
        <f>SUM(L113:L117)</f>
        <v>4200646475</v>
      </c>
      <c r="M119" s="420"/>
      <c r="N119" s="914"/>
      <c r="O119" s="922"/>
      <c r="P119" s="914"/>
      <c r="Q119" s="914"/>
      <c r="R119" s="914"/>
      <c r="S119" s="914"/>
      <c r="T119" s="914"/>
      <c r="U119" s="865"/>
      <c r="V119" s="928"/>
      <c r="W119" s="450"/>
      <c r="X119" s="450"/>
      <c r="Y119" s="450"/>
      <c r="Z119" s="450"/>
      <c r="AA119" s="450"/>
      <c r="AB119" s="450"/>
      <c r="AC119" s="450"/>
      <c r="AD119" s="450"/>
      <c r="AE119" s="450"/>
      <c r="AF119" s="450"/>
      <c r="AG119" s="450"/>
      <c r="AH119" s="450"/>
      <c r="AI119" s="450"/>
      <c r="AJ119" s="450"/>
      <c r="AK119" s="450"/>
      <c r="AO119" s="463"/>
      <c r="AP119" s="463"/>
      <c r="AQ119" s="463"/>
      <c r="AR119" s="463"/>
      <c r="AS119" s="463"/>
      <c r="AT119" s="463"/>
    </row>
    <row r="120" spans="1:46" ht="16.5" thickTop="1" x14ac:dyDescent="0.2">
      <c r="B120" s="100"/>
      <c r="F120" s="511"/>
      <c r="G120" s="463"/>
      <c r="H120" s="937"/>
      <c r="I120" s="463"/>
      <c r="K120" s="463"/>
      <c r="N120" s="914"/>
      <c r="O120" s="922"/>
      <c r="P120" s="914"/>
      <c r="Q120" s="914"/>
      <c r="R120" s="914"/>
      <c r="S120" s="914"/>
      <c r="T120" s="914"/>
      <c r="U120" s="865"/>
      <c r="V120" s="928"/>
      <c r="W120" s="450"/>
      <c r="X120" s="450"/>
      <c r="Y120" s="450"/>
      <c r="Z120" s="450"/>
      <c r="AA120" s="450"/>
      <c r="AB120" s="450"/>
      <c r="AC120" s="450"/>
      <c r="AD120" s="450"/>
      <c r="AE120" s="450"/>
      <c r="AF120" s="450"/>
      <c r="AG120" s="450"/>
      <c r="AH120" s="450"/>
      <c r="AI120" s="450"/>
      <c r="AJ120" s="450"/>
      <c r="AK120" s="450"/>
      <c r="AO120" s="463"/>
      <c r="AP120" s="463"/>
      <c r="AQ120" s="463"/>
      <c r="AR120" s="463"/>
      <c r="AS120" s="463"/>
      <c r="AT120" s="463"/>
    </row>
    <row r="121" spans="1:46" ht="15.75" x14ac:dyDescent="0.2">
      <c r="B121" s="100"/>
      <c r="F121" s="511"/>
      <c r="G121" s="463"/>
      <c r="H121" s="937"/>
      <c r="I121" s="463"/>
      <c r="K121" s="463"/>
      <c r="N121" s="914"/>
      <c r="O121" s="922"/>
      <c r="P121" s="914"/>
      <c r="Q121" s="914"/>
      <c r="R121" s="914"/>
      <c r="S121" s="914"/>
      <c r="T121" s="914"/>
      <c r="U121" s="865"/>
      <c r="V121" s="928"/>
      <c r="W121" s="450"/>
      <c r="X121" s="450"/>
      <c r="Y121" s="450"/>
      <c r="Z121" s="450"/>
      <c r="AA121" s="450"/>
      <c r="AB121" s="450"/>
      <c r="AC121" s="450"/>
      <c r="AD121" s="450"/>
      <c r="AE121" s="450"/>
      <c r="AF121" s="450"/>
      <c r="AG121" s="450"/>
      <c r="AH121" s="450"/>
      <c r="AI121" s="450"/>
      <c r="AJ121" s="450"/>
      <c r="AK121" s="450"/>
      <c r="AO121" s="463"/>
      <c r="AP121" s="463"/>
      <c r="AQ121" s="463"/>
      <c r="AR121" s="463"/>
      <c r="AS121" s="463"/>
      <c r="AT121" s="463"/>
    </row>
    <row r="122" spans="1:46" ht="15.75" x14ac:dyDescent="0.2">
      <c r="A122" s="954">
        <f>A109</f>
        <v>8</v>
      </c>
      <c r="B122" s="100" t="s">
        <v>1121</v>
      </c>
      <c r="F122" s="511"/>
      <c r="G122" s="463"/>
      <c r="H122" s="937"/>
      <c r="I122" s="463"/>
      <c r="K122" s="463"/>
      <c r="N122" s="914"/>
      <c r="O122" s="922"/>
      <c r="P122" s="914"/>
      <c r="Q122" s="914"/>
      <c r="R122" s="914"/>
      <c r="S122" s="914"/>
      <c r="T122" s="914"/>
      <c r="U122" s="865"/>
      <c r="V122" s="928"/>
      <c r="W122" s="450"/>
      <c r="X122" s="450"/>
      <c r="Y122" s="450"/>
      <c r="Z122" s="450"/>
      <c r="AA122" s="450"/>
      <c r="AB122" s="450"/>
      <c r="AC122" s="450"/>
      <c r="AD122" s="450"/>
      <c r="AE122" s="450"/>
      <c r="AF122" s="450"/>
      <c r="AG122" s="450"/>
      <c r="AH122" s="450"/>
      <c r="AI122" s="450"/>
      <c r="AJ122" s="450"/>
      <c r="AK122" s="450"/>
      <c r="AO122" s="463"/>
      <c r="AP122" s="463"/>
      <c r="AQ122" s="463"/>
      <c r="AR122" s="463"/>
      <c r="AS122" s="463"/>
      <c r="AT122" s="463"/>
    </row>
    <row r="123" spans="1:46" ht="15.75" x14ac:dyDescent="0.2">
      <c r="A123" s="954"/>
      <c r="B123" s="100"/>
      <c r="F123" s="1147" t="s">
        <v>807</v>
      </c>
      <c r="G123" s="1147"/>
      <c r="H123" s="1147"/>
      <c r="I123" s="1147"/>
      <c r="J123" s="1147"/>
      <c r="K123" s="1147"/>
      <c r="L123" s="1147"/>
      <c r="N123" s="914"/>
      <c r="O123" s="922"/>
      <c r="P123" s="914"/>
      <c r="Q123" s="914"/>
      <c r="R123" s="914"/>
      <c r="S123" s="914"/>
      <c r="T123" s="914"/>
      <c r="U123" s="865"/>
      <c r="V123" s="928"/>
      <c r="W123" s="450"/>
      <c r="X123" s="450"/>
      <c r="Y123" s="450"/>
      <c r="Z123" s="450"/>
      <c r="AA123" s="450"/>
      <c r="AB123" s="450"/>
      <c r="AC123" s="450"/>
      <c r="AD123" s="450"/>
      <c r="AE123" s="450"/>
      <c r="AF123" s="450"/>
      <c r="AG123" s="450"/>
      <c r="AH123" s="450"/>
      <c r="AI123" s="450"/>
      <c r="AJ123" s="450"/>
      <c r="AK123" s="450"/>
      <c r="AO123" s="463"/>
      <c r="AP123" s="463"/>
      <c r="AQ123" s="463"/>
      <c r="AR123" s="463"/>
      <c r="AS123" s="463"/>
      <c r="AT123" s="463"/>
    </row>
    <row r="124" spans="1:46" ht="15.75" x14ac:dyDescent="0.2">
      <c r="A124" s="954"/>
      <c r="B124" s="100"/>
      <c r="F124" s="929" t="s">
        <v>261</v>
      </c>
      <c r="G124" s="441"/>
      <c r="H124" s="930" t="s">
        <v>237</v>
      </c>
      <c r="I124" s="441"/>
      <c r="J124" s="931" t="s">
        <v>138</v>
      </c>
      <c r="K124" s="439"/>
      <c r="L124" s="931" t="s">
        <v>262</v>
      </c>
      <c r="N124" s="914"/>
      <c r="O124" s="922"/>
      <c r="P124" s="914"/>
      <c r="Q124" s="914"/>
      <c r="R124" s="914"/>
      <c r="S124" s="914"/>
      <c r="T124" s="914"/>
      <c r="U124" s="865"/>
      <c r="V124" s="928"/>
      <c r="W124" s="450"/>
      <c r="X124" s="450"/>
      <c r="Y124" s="450"/>
      <c r="Z124" s="450"/>
      <c r="AA124" s="450"/>
      <c r="AB124" s="450"/>
      <c r="AC124" s="450"/>
      <c r="AD124" s="450"/>
      <c r="AE124" s="450"/>
      <c r="AF124" s="450"/>
      <c r="AG124" s="450"/>
      <c r="AH124" s="450"/>
      <c r="AI124" s="450"/>
      <c r="AJ124" s="450"/>
      <c r="AK124" s="450"/>
      <c r="AO124" s="463"/>
      <c r="AP124" s="463"/>
      <c r="AQ124" s="463"/>
      <c r="AR124" s="463"/>
      <c r="AS124" s="463"/>
      <c r="AT124" s="463"/>
    </row>
    <row r="125" spans="1:46" ht="15.75" x14ac:dyDescent="0.2">
      <c r="B125" s="100" t="s">
        <v>264</v>
      </c>
      <c r="F125" s="511"/>
      <c r="G125" s="463"/>
      <c r="H125" s="937"/>
      <c r="I125" s="463"/>
      <c r="N125" s="914"/>
      <c r="O125" s="922"/>
      <c r="P125" s="914"/>
      <c r="Q125" s="914"/>
      <c r="R125" s="914"/>
      <c r="S125" s="914"/>
      <c r="T125" s="914"/>
      <c r="U125" s="865"/>
      <c r="V125" s="928"/>
      <c r="W125" s="450"/>
      <c r="X125" s="450"/>
      <c r="Y125" s="450"/>
      <c r="Z125" s="450"/>
      <c r="AA125" s="450"/>
      <c r="AB125" s="450"/>
      <c r="AC125" s="450"/>
      <c r="AD125" s="450"/>
      <c r="AE125" s="450"/>
      <c r="AF125" s="450"/>
      <c r="AG125" s="450"/>
      <c r="AH125" s="450"/>
      <c r="AI125" s="450"/>
      <c r="AJ125" s="450"/>
      <c r="AK125" s="450"/>
      <c r="AO125" s="463"/>
      <c r="AP125" s="463"/>
      <c r="AQ125" s="463"/>
      <c r="AR125" s="463"/>
      <c r="AS125" s="463"/>
      <c r="AT125" s="463"/>
    </row>
    <row r="126" spans="1:46" x14ac:dyDescent="0.2">
      <c r="B126" s="932" t="s">
        <v>58</v>
      </c>
      <c r="C126" s="430" t="s">
        <v>581</v>
      </c>
      <c r="F126" s="511">
        <f>L147</f>
        <v>275717765</v>
      </c>
      <c r="G126" s="463"/>
      <c r="H126" s="937">
        <v>33677509</v>
      </c>
      <c r="I126" s="463"/>
      <c r="J126" s="511">
        <v>0</v>
      </c>
      <c r="L126" s="511">
        <f>F126+H126-J126</f>
        <v>309395274</v>
      </c>
      <c r="N126" s="894">
        <v>-275717766</v>
      </c>
      <c r="O126" s="922">
        <f>L126+N126</f>
        <v>33677508</v>
      </c>
      <c r="P126" s="914"/>
      <c r="Q126" s="914">
        <v>309395274</v>
      </c>
      <c r="R126" s="914">
        <f>Q126-F126</f>
        <v>33677509</v>
      </c>
      <c r="S126" s="914"/>
      <c r="T126" s="914"/>
      <c r="U126" s="865"/>
      <c r="V126" s="928"/>
      <c r="W126" s="450"/>
      <c r="X126" s="450"/>
      <c r="Y126" s="450"/>
      <c r="Z126" s="450"/>
      <c r="AA126" s="450"/>
      <c r="AB126" s="450"/>
      <c r="AC126" s="450"/>
      <c r="AD126" s="450"/>
      <c r="AE126" s="450"/>
      <c r="AF126" s="450"/>
      <c r="AG126" s="450"/>
      <c r="AH126" s="450"/>
      <c r="AI126" s="450"/>
      <c r="AJ126" s="450"/>
      <c r="AK126" s="450"/>
      <c r="AO126" s="463"/>
      <c r="AP126" s="463"/>
      <c r="AQ126" s="463"/>
      <c r="AR126" s="463"/>
      <c r="AS126" s="463"/>
      <c r="AT126" s="463"/>
    </row>
    <row r="127" spans="1:46" x14ac:dyDescent="0.2">
      <c r="B127" s="932" t="s">
        <v>58</v>
      </c>
      <c r="C127" s="932" t="s">
        <v>582</v>
      </c>
      <c r="F127" s="511">
        <f>L148</f>
        <v>1841647733</v>
      </c>
      <c r="G127" s="463"/>
      <c r="H127" s="937">
        <v>348383400</v>
      </c>
      <c r="I127" s="463"/>
      <c r="J127" s="511">
        <v>0</v>
      </c>
      <c r="L127" s="511">
        <f>F127+H127-J127</f>
        <v>2190031133</v>
      </c>
      <c r="N127" s="894">
        <v>-1841647733</v>
      </c>
      <c r="O127" s="922">
        <f>L127+N127</f>
        <v>348383400</v>
      </c>
      <c r="P127" s="914"/>
      <c r="Q127" s="914">
        <v>2190031133</v>
      </c>
      <c r="R127" s="914">
        <f>Q127-F127</f>
        <v>348383400</v>
      </c>
      <c r="S127" s="914"/>
      <c r="T127" s="914"/>
      <c r="U127" s="865"/>
      <c r="V127" s="928"/>
      <c r="W127" s="450"/>
      <c r="X127" s="450"/>
      <c r="Y127" s="450"/>
      <c r="Z127" s="450"/>
      <c r="AA127" s="450"/>
      <c r="AB127" s="450"/>
      <c r="AC127" s="450"/>
      <c r="AD127" s="450"/>
      <c r="AE127" s="450"/>
      <c r="AF127" s="450"/>
      <c r="AG127" s="450"/>
      <c r="AH127" s="450"/>
      <c r="AI127" s="450"/>
      <c r="AJ127" s="450"/>
      <c r="AK127" s="450"/>
      <c r="AO127" s="463"/>
      <c r="AP127" s="463"/>
      <c r="AQ127" s="463"/>
      <c r="AR127" s="463"/>
      <c r="AS127" s="463"/>
      <c r="AT127" s="463"/>
    </row>
    <row r="128" spans="1:46" x14ac:dyDescent="0.2">
      <c r="B128" s="430" t="s">
        <v>58</v>
      </c>
      <c r="C128" s="430" t="s">
        <v>583</v>
      </c>
      <c r="F128" s="511">
        <f>L149</f>
        <v>12958333</v>
      </c>
      <c r="G128" s="463"/>
      <c r="H128" s="934">
        <v>500000</v>
      </c>
      <c r="I128" s="463"/>
      <c r="J128" s="433">
        <v>0</v>
      </c>
      <c r="L128" s="511">
        <f>F128+H128-J128</f>
        <v>13458333</v>
      </c>
      <c r="N128" s="894">
        <v>-12958333</v>
      </c>
      <c r="O128" s="922">
        <f>L128+N128</f>
        <v>500000</v>
      </c>
      <c r="P128" s="914"/>
      <c r="Q128" s="914">
        <v>13458333</v>
      </c>
      <c r="R128" s="914">
        <f>Q128-F128</f>
        <v>500000</v>
      </c>
      <c r="S128" s="914"/>
      <c r="T128" s="914"/>
      <c r="U128" s="865"/>
      <c r="V128" s="928"/>
      <c r="W128" s="450"/>
      <c r="X128" s="450"/>
      <c r="Y128" s="450"/>
      <c r="Z128" s="450"/>
      <c r="AA128" s="450"/>
      <c r="AB128" s="450"/>
      <c r="AC128" s="450"/>
      <c r="AD128" s="450"/>
      <c r="AE128" s="450"/>
      <c r="AF128" s="450"/>
      <c r="AG128" s="450"/>
      <c r="AH128" s="450"/>
      <c r="AI128" s="450"/>
      <c r="AJ128" s="450"/>
      <c r="AK128" s="450"/>
      <c r="AO128" s="463"/>
      <c r="AP128" s="463"/>
      <c r="AQ128" s="463"/>
      <c r="AR128" s="463"/>
      <c r="AS128" s="463"/>
      <c r="AT128" s="463"/>
    </row>
    <row r="129" spans="2:46" x14ac:dyDescent="0.2">
      <c r="B129" s="430" t="s">
        <v>58</v>
      </c>
      <c r="C129" s="430" t="s">
        <v>215</v>
      </c>
      <c r="F129" s="511">
        <f>L150</f>
        <v>404369245</v>
      </c>
      <c r="G129" s="463"/>
      <c r="H129" s="934">
        <v>67853920</v>
      </c>
      <c r="I129" s="463"/>
      <c r="J129" s="433">
        <v>0</v>
      </c>
      <c r="L129" s="511">
        <f>F129+H129-J129</f>
        <v>472223165</v>
      </c>
      <c r="N129" s="894">
        <v>-404369245</v>
      </c>
      <c r="O129" s="922">
        <f>L129+N129</f>
        <v>67853920</v>
      </c>
      <c r="P129" s="914"/>
      <c r="Q129" s="914">
        <v>472223165</v>
      </c>
      <c r="R129" s="914">
        <f>Q129-F129</f>
        <v>67853920</v>
      </c>
      <c r="S129" s="914"/>
      <c r="T129" s="914"/>
      <c r="U129" s="865"/>
      <c r="V129" s="928"/>
      <c r="W129" s="450"/>
      <c r="X129" s="450"/>
      <c r="Y129" s="450"/>
      <c r="Z129" s="450"/>
      <c r="AA129" s="450"/>
      <c r="AB129" s="450"/>
      <c r="AC129" s="450"/>
      <c r="AD129" s="450"/>
      <c r="AE129" s="450"/>
      <c r="AF129" s="450"/>
      <c r="AG129" s="450"/>
      <c r="AH129" s="450"/>
      <c r="AI129" s="450"/>
      <c r="AJ129" s="450"/>
      <c r="AK129" s="450"/>
      <c r="AO129" s="463"/>
      <c r="AP129" s="463"/>
      <c r="AQ129" s="463"/>
      <c r="AR129" s="463"/>
      <c r="AS129" s="463"/>
      <c r="AT129" s="463"/>
    </row>
    <row r="130" spans="2:46" ht="9.9499999999999993" customHeight="1" x14ac:dyDescent="0.2">
      <c r="F130" s="897"/>
      <c r="G130" s="463"/>
      <c r="H130" s="934"/>
      <c r="I130" s="463"/>
      <c r="J130" s="897"/>
      <c r="N130" s="914"/>
      <c r="O130" s="922"/>
      <c r="P130" s="914"/>
      <c r="Q130" s="914"/>
      <c r="R130" s="914"/>
      <c r="S130" s="914"/>
      <c r="T130" s="914"/>
      <c r="U130" s="865"/>
      <c r="V130" s="928"/>
      <c r="W130" s="450"/>
      <c r="X130" s="450"/>
      <c r="Y130" s="450"/>
      <c r="Z130" s="450"/>
      <c r="AA130" s="450"/>
      <c r="AB130" s="450"/>
      <c r="AC130" s="450"/>
      <c r="AD130" s="450"/>
      <c r="AE130" s="450"/>
      <c r="AF130" s="450"/>
      <c r="AG130" s="450"/>
      <c r="AH130" s="450"/>
      <c r="AI130" s="450"/>
      <c r="AJ130" s="450"/>
      <c r="AK130" s="450"/>
      <c r="AO130" s="463"/>
      <c r="AP130" s="463"/>
      <c r="AQ130" s="463"/>
      <c r="AR130" s="463"/>
      <c r="AS130" s="463"/>
      <c r="AT130" s="463"/>
    </row>
    <row r="131" spans="2:46" ht="16.5" thickBot="1" x14ac:dyDescent="0.25">
      <c r="D131" s="925" t="s">
        <v>16</v>
      </c>
      <c r="E131" s="925"/>
      <c r="F131" s="935">
        <f>SUM(F126:F129)</f>
        <v>2534693076</v>
      </c>
      <c r="G131" s="420"/>
      <c r="H131" s="936">
        <f>SUM(H126:H129)</f>
        <v>450414829</v>
      </c>
      <c r="I131" s="420"/>
      <c r="J131" s="935">
        <f>SUM(J128:J129)</f>
        <v>0</v>
      </c>
      <c r="K131" s="420"/>
      <c r="L131" s="935">
        <f>SUM(L126:L129)</f>
        <v>2985107905</v>
      </c>
      <c r="M131" s="420"/>
      <c r="N131" s="914"/>
      <c r="O131" s="922"/>
      <c r="P131" s="914"/>
      <c r="Q131" s="914"/>
      <c r="R131" s="914"/>
      <c r="S131" s="914"/>
      <c r="T131" s="914"/>
      <c r="U131" s="865"/>
      <c r="V131" s="928"/>
      <c r="W131" s="450"/>
      <c r="X131" s="450"/>
      <c r="Y131" s="450"/>
      <c r="Z131" s="450"/>
      <c r="AA131" s="450"/>
      <c r="AB131" s="450"/>
      <c r="AC131" s="450"/>
      <c r="AD131" s="450"/>
      <c r="AE131" s="450"/>
      <c r="AF131" s="450"/>
      <c r="AG131" s="450"/>
      <c r="AH131" s="450"/>
      <c r="AI131" s="450"/>
      <c r="AJ131" s="450"/>
      <c r="AK131" s="450"/>
      <c r="AO131" s="463"/>
      <c r="AP131" s="463"/>
      <c r="AQ131" s="463"/>
      <c r="AR131" s="463"/>
      <c r="AS131" s="463"/>
      <c r="AT131" s="463"/>
    </row>
    <row r="132" spans="2:46" ht="9.9499999999999993" customHeight="1" thickTop="1" x14ac:dyDescent="0.2">
      <c r="D132" s="925"/>
      <c r="E132" s="925"/>
      <c r="F132" s="420"/>
      <c r="G132" s="420"/>
      <c r="H132" s="938"/>
      <c r="I132" s="420"/>
      <c r="J132" s="420"/>
      <c r="K132" s="420"/>
      <c r="L132" s="420"/>
      <c r="M132" s="420"/>
      <c r="N132" s="914"/>
      <c r="O132" s="922"/>
      <c r="P132" s="914"/>
      <c r="Q132" s="914"/>
      <c r="R132" s="914"/>
      <c r="S132" s="914"/>
      <c r="T132" s="914"/>
      <c r="U132" s="865"/>
      <c r="V132" s="928"/>
      <c r="W132" s="450"/>
      <c r="X132" s="450"/>
      <c r="Y132" s="450"/>
      <c r="Z132" s="450"/>
      <c r="AA132" s="450"/>
      <c r="AB132" s="450"/>
      <c r="AC132" s="450"/>
      <c r="AD132" s="450"/>
      <c r="AE132" s="450"/>
      <c r="AF132" s="450"/>
      <c r="AG132" s="450"/>
      <c r="AH132" s="450"/>
      <c r="AI132" s="450"/>
      <c r="AJ132" s="450"/>
      <c r="AK132" s="450"/>
      <c r="AO132" s="463"/>
      <c r="AP132" s="463"/>
      <c r="AQ132" s="463"/>
      <c r="AR132" s="463"/>
      <c r="AS132" s="463"/>
      <c r="AT132" s="463"/>
    </row>
    <row r="133" spans="2:46" ht="16.5" thickBot="1" x14ac:dyDescent="0.25">
      <c r="C133" s="100"/>
      <c r="D133" s="925" t="s">
        <v>265</v>
      </c>
      <c r="E133" s="925"/>
      <c r="F133" s="935">
        <f>F119-F131</f>
        <v>1654726899</v>
      </c>
      <c r="G133" s="913"/>
      <c r="H133" s="939"/>
      <c r="I133" s="913"/>
      <c r="J133" s="420"/>
      <c r="K133" s="420"/>
      <c r="L133" s="935">
        <f>L119-L131</f>
        <v>1215538570</v>
      </c>
      <c r="M133" s="420"/>
      <c r="N133" s="914">
        <f>F114-324000000</f>
        <v>349550165</v>
      </c>
      <c r="O133" s="922">
        <v>349550165</v>
      </c>
      <c r="P133" s="914"/>
      <c r="Q133" s="914">
        <v>2190031133</v>
      </c>
      <c r="R133" s="914"/>
      <c r="S133" s="914"/>
      <c r="T133" s="914"/>
      <c r="U133" s="865"/>
      <c r="V133" s="928"/>
      <c r="W133" s="450"/>
      <c r="X133" s="450"/>
      <c r="Y133" s="450"/>
      <c r="Z133" s="450"/>
      <c r="AA133" s="450"/>
      <c r="AB133" s="450"/>
      <c r="AC133" s="450"/>
      <c r="AD133" s="450"/>
      <c r="AE133" s="450"/>
      <c r="AF133" s="450"/>
      <c r="AG133" s="450"/>
      <c r="AH133" s="450"/>
      <c r="AI133" s="450"/>
      <c r="AJ133" s="450"/>
      <c r="AK133" s="450"/>
      <c r="AO133" s="463"/>
      <c r="AP133" s="463"/>
      <c r="AQ133" s="463"/>
      <c r="AR133" s="463"/>
      <c r="AS133" s="463"/>
      <c r="AT133" s="463"/>
    </row>
    <row r="134" spans="2:46" ht="15.75" thickTop="1" x14ac:dyDescent="0.2">
      <c r="J134" s="914"/>
      <c r="K134" s="914"/>
      <c r="L134" s="914"/>
      <c r="M134" s="914"/>
      <c r="N134" s="914"/>
      <c r="O134" s="922"/>
      <c r="P134" s="914"/>
      <c r="Q134" s="914"/>
      <c r="R134" s="914"/>
      <c r="S134" s="914"/>
      <c r="T134" s="914"/>
      <c r="U134" s="865"/>
      <c r="V134" s="928"/>
      <c r="W134" s="450"/>
      <c r="X134" s="450"/>
      <c r="Y134" s="450"/>
      <c r="Z134" s="450"/>
      <c r="AA134" s="450"/>
      <c r="AB134" s="450"/>
      <c r="AC134" s="450"/>
      <c r="AD134" s="450"/>
      <c r="AE134" s="450"/>
      <c r="AF134" s="450"/>
      <c r="AG134" s="450"/>
      <c r="AH134" s="450"/>
      <c r="AI134" s="450"/>
      <c r="AJ134" s="450"/>
      <c r="AK134" s="450"/>
      <c r="AO134" s="463"/>
      <c r="AP134" s="463"/>
      <c r="AQ134" s="463"/>
      <c r="AR134" s="463"/>
      <c r="AS134" s="463"/>
      <c r="AT134" s="463"/>
    </row>
    <row r="135" spans="2:46" ht="15.75" x14ac:dyDescent="0.2">
      <c r="B135" s="100"/>
      <c r="C135" s="100"/>
      <c r="D135" s="100"/>
      <c r="E135" s="100"/>
      <c r="F135" s="1147">
        <v>2020</v>
      </c>
      <c r="G135" s="1147"/>
      <c r="H135" s="1147"/>
      <c r="I135" s="1147"/>
      <c r="J135" s="1147"/>
      <c r="K135" s="1147"/>
      <c r="L135" s="1147"/>
      <c r="M135" s="858"/>
      <c r="N135" s="1031">
        <f>F114-F147</f>
        <v>431509908</v>
      </c>
      <c r="O135" s="1032">
        <f>L114-L126</f>
        <v>364154891</v>
      </c>
      <c r="P135" s="858"/>
      <c r="Q135" s="914">
        <v>364154891</v>
      </c>
      <c r="R135" s="858"/>
      <c r="S135" s="858"/>
      <c r="T135" s="858"/>
      <c r="U135" s="865"/>
      <c r="V135" s="928"/>
      <c r="W135" s="450"/>
      <c r="X135" s="450"/>
      <c r="Y135" s="450"/>
      <c r="Z135" s="450"/>
      <c r="AA135" s="450"/>
      <c r="AB135" s="450"/>
      <c r="AC135" s="450"/>
      <c r="AD135" s="450"/>
      <c r="AE135" s="450"/>
      <c r="AF135" s="450"/>
      <c r="AG135" s="450"/>
      <c r="AH135" s="450"/>
      <c r="AI135" s="450"/>
      <c r="AJ135" s="450"/>
      <c r="AK135" s="450"/>
      <c r="AO135" s="463"/>
      <c r="AP135" s="463"/>
      <c r="AQ135" s="463"/>
      <c r="AR135" s="463"/>
      <c r="AS135" s="463"/>
      <c r="AT135" s="463"/>
    </row>
    <row r="136" spans="2:46" ht="15.75" x14ac:dyDescent="0.2">
      <c r="F136" s="929" t="s">
        <v>261</v>
      </c>
      <c r="G136" s="441"/>
      <c r="H136" s="930" t="s">
        <v>237</v>
      </c>
      <c r="I136" s="441"/>
      <c r="J136" s="931" t="s">
        <v>138</v>
      </c>
      <c r="K136" s="439"/>
      <c r="L136" s="931" t="s">
        <v>262</v>
      </c>
      <c r="M136" s="439"/>
      <c r="N136" s="439"/>
      <c r="O136" s="941"/>
      <c r="P136" s="439"/>
      <c r="Q136" s="858"/>
      <c r="R136" s="439"/>
      <c r="S136" s="439"/>
      <c r="T136" s="439"/>
      <c r="U136" s="865"/>
      <c r="V136" s="928"/>
      <c r="W136" s="450"/>
      <c r="X136" s="450"/>
      <c r="Y136" s="450"/>
      <c r="Z136" s="450"/>
      <c r="AA136" s="450"/>
      <c r="AB136" s="450"/>
      <c r="AC136" s="450"/>
      <c r="AD136" s="450"/>
      <c r="AE136" s="450"/>
      <c r="AF136" s="450"/>
      <c r="AG136" s="450"/>
      <c r="AH136" s="450"/>
      <c r="AI136" s="450"/>
      <c r="AJ136" s="450"/>
      <c r="AK136" s="450"/>
      <c r="AO136" s="463"/>
      <c r="AP136" s="463"/>
      <c r="AQ136" s="463"/>
      <c r="AR136" s="463"/>
      <c r="AS136" s="463"/>
      <c r="AT136" s="463"/>
    </row>
    <row r="137" spans="2:46" ht="15.75" x14ac:dyDescent="0.2">
      <c r="B137" s="100" t="s">
        <v>263</v>
      </c>
      <c r="K137" s="463"/>
      <c r="N137" s="463">
        <f>F114-324000000</f>
        <v>349550165</v>
      </c>
      <c r="Q137" s="439"/>
      <c r="U137" s="865"/>
      <c r="V137" s="928"/>
      <c r="W137" s="450"/>
      <c r="X137" s="450"/>
      <c r="Y137" s="450"/>
      <c r="Z137" s="450"/>
      <c r="AA137" s="450"/>
      <c r="AB137" s="450"/>
      <c r="AC137" s="450"/>
      <c r="AD137" s="450"/>
      <c r="AE137" s="450"/>
      <c r="AF137" s="450"/>
      <c r="AG137" s="450"/>
      <c r="AH137" s="450"/>
      <c r="AI137" s="450"/>
      <c r="AJ137" s="450"/>
      <c r="AK137" s="450"/>
      <c r="AO137" s="463"/>
      <c r="AP137" s="463"/>
      <c r="AQ137" s="463"/>
      <c r="AR137" s="463"/>
      <c r="AS137" s="463"/>
      <c r="AT137" s="463"/>
    </row>
    <row r="138" spans="2:46" x14ac:dyDescent="0.2">
      <c r="B138" s="430" t="s">
        <v>58</v>
      </c>
      <c r="C138" s="430" t="s">
        <v>580</v>
      </c>
      <c r="F138" s="627">
        <v>500000000</v>
      </c>
      <c r="H138" s="933">
        <v>0</v>
      </c>
      <c r="J138" s="433">
        <v>0</v>
      </c>
      <c r="K138" s="463"/>
      <c r="L138" s="511">
        <f>F138+H138-J138</f>
        <v>500000000</v>
      </c>
      <c r="N138" s="463"/>
      <c r="U138" s="865"/>
      <c r="V138" s="928"/>
      <c r="W138" s="450"/>
      <c r="X138" s="450"/>
      <c r="Y138" s="450"/>
      <c r="Z138" s="450"/>
      <c r="AA138" s="450"/>
      <c r="AB138" s="450"/>
      <c r="AC138" s="450"/>
      <c r="AD138" s="450"/>
      <c r="AE138" s="450"/>
      <c r="AF138" s="450"/>
      <c r="AG138" s="450"/>
      <c r="AH138" s="450"/>
      <c r="AI138" s="450"/>
      <c r="AJ138" s="450"/>
      <c r="AK138" s="450"/>
      <c r="AO138" s="463"/>
      <c r="AP138" s="463"/>
      <c r="AQ138" s="463"/>
      <c r="AR138" s="463"/>
      <c r="AS138" s="463"/>
      <c r="AT138" s="463"/>
    </row>
    <row r="139" spans="2:46" x14ac:dyDescent="0.2">
      <c r="B139" s="430" t="s">
        <v>58</v>
      </c>
      <c r="C139" s="430" t="s">
        <v>581</v>
      </c>
      <c r="F139" s="942">
        <v>673550165</v>
      </c>
      <c r="H139" s="933">
        <v>0</v>
      </c>
      <c r="J139" s="433">
        <v>0</v>
      </c>
      <c r="K139" s="463"/>
      <c r="L139" s="511">
        <f>F139+H139-J139</f>
        <v>673550165</v>
      </c>
      <c r="N139" s="463"/>
      <c r="U139" s="865"/>
      <c r="V139" s="928"/>
      <c r="W139" s="450"/>
      <c r="X139" s="450"/>
      <c r="Y139" s="450"/>
      <c r="Z139" s="450"/>
      <c r="AA139" s="450"/>
      <c r="AB139" s="450"/>
      <c r="AC139" s="450"/>
      <c r="AD139" s="450"/>
      <c r="AE139" s="450"/>
      <c r="AF139" s="450"/>
      <c r="AG139" s="450"/>
      <c r="AH139" s="450"/>
      <c r="AI139" s="450"/>
      <c r="AJ139" s="450"/>
      <c r="AK139" s="450"/>
      <c r="AO139" s="463"/>
      <c r="AP139" s="463"/>
      <c r="AQ139" s="463"/>
      <c r="AR139" s="463"/>
      <c r="AS139" s="463"/>
      <c r="AT139" s="463"/>
    </row>
    <row r="140" spans="2:46" x14ac:dyDescent="0.2">
      <c r="B140" s="430" t="s">
        <v>58</v>
      </c>
      <c r="C140" s="430" t="s">
        <v>582</v>
      </c>
      <c r="F140" s="627">
        <v>2077131800</v>
      </c>
      <c r="H140" s="943">
        <v>341920000</v>
      </c>
      <c r="J140" s="433">
        <v>0</v>
      </c>
      <c r="K140" s="463"/>
      <c r="L140" s="511">
        <f>F140+H140-J140</f>
        <v>2419051800</v>
      </c>
      <c r="N140" s="463">
        <f>F115-L127</f>
        <v>229020667</v>
      </c>
      <c r="O140" s="874">
        <f>L115-L127</f>
        <v>229020667</v>
      </c>
      <c r="Q140" s="875">
        <v>229020667</v>
      </c>
      <c r="U140" s="865"/>
      <c r="V140" s="928"/>
      <c r="W140" s="450"/>
      <c r="X140" s="450"/>
      <c r="Y140" s="450"/>
      <c r="Z140" s="450"/>
      <c r="AA140" s="450"/>
      <c r="AB140" s="450"/>
      <c r="AC140" s="450"/>
      <c r="AD140" s="450"/>
      <c r="AE140" s="450"/>
      <c r="AF140" s="450"/>
      <c r="AG140" s="450"/>
      <c r="AH140" s="450"/>
      <c r="AI140" s="450"/>
      <c r="AJ140" s="450"/>
      <c r="AK140" s="450"/>
      <c r="AO140" s="463"/>
      <c r="AP140" s="463"/>
      <c r="AQ140" s="463"/>
      <c r="AR140" s="463"/>
      <c r="AS140" s="463"/>
      <c r="AT140" s="463"/>
    </row>
    <row r="141" spans="2:46" x14ac:dyDescent="0.2">
      <c r="B141" s="430" t="s">
        <v>58</v>
      </c>
      <c r="C141" s="430" t="s">
        <v>583</v>
      </c>
      <c r="F141" s="627">
        <v>14500000</v>
      </c>
      <c r="H141" s="933">
        <v>0</v>
      </c>
      <c r="J141" s="914">
        <v>0</v>
      </c>
      <c r="K141" s="463"/>
      <c r="L141" s="511">
        <f>F141+H141-J141</f>
        <v>14500000</v>
      </c>
      <c r="N141" s="463"/>
      <c r="U141" s="865"/>
      <c r="V141" s="928"/>
      <c r="W141" s="450"/>
      <c r="X141" s="450"/>
      <c r="Y141" s="450"/>
      <c r="Z141" s="450"/>
      <c r="AA141" s="450"/>
      <c r="AB141" s="450"/>
      <c r="AC141" s="450"/>
      <c r="AD141" s="450"/>
      <c r="AE141" s="450"/>
      <c r="AF141" s="450"/>
      <c r="AG141" s="450"/>
      <c r="AH141" s="450"/>
      <c r="AI141" s="450"/>
      <c r="AJ141" s="450"/>
      <c r="AK141" s="450"/>
      <c r="AO141" s="463"/>
      <c r="AP141" s="463"/>
      <c r="AQ141" s="463"/>
      <c r="AR141" s="463"/>
      <c r="AS141" s="463"/>
      <c r="AT141" s="463"/>
    </row>
    <row r="142" spans="2:46" x14ac:dyDescent="0.2">
      <c r="B142" s="430" t="s">
        <v>58</v>
      </c>
      <c r="C142" s="430" t="s">
        <v>215</v>
      </c>
      <c r="F142" s="627">
        <v>526126510</v>
      </c>
      <c r="G142" s="463"/>
      <c r="H142" s="943">
        <v>56191500</v>
      </c>
      <c r="I142" s="463"/>
      <c r="J142" s="433">
        <v>0</v>
      </c>
      <c r="K142" s="463"/>
      <c r="L142" s="511">
        <f>F142+H142-J142</f>
        <v>582318010</v>
      </c>
      <c r="N142" s="463">
        <f>F115-'[9]KIB MOBIL'!$O$15-'[9]KIB B MOTOR'!$O$17</f>
        <v>571202800</v>
      </c>
      <c r="O142" s="874">
        <v>571202800</v>
      </c>
      <c r="Q142" s="875">
        <f>L115-L127</f>
        <v>229020667</v>
      </c>
      <c r="R142" s="511">
        <v>229020667</v>
      </c>
      <c r="U142" s="865"/>
      <c r="V142" s="928"/>
      <c r="W142" s="450"/>
      <c r="X142" s="450"/>
      <c r="Y142" s="450"/>
      <c r="Z142" s="450"/>
      <c r="AA142" s="450"/>
      <c r="AB142" s="450"/>
      <c r="AC142" s="450"/>
      <c r="AD142" s="450"/>
      <c r="AE142" s="450"/>
      <c r="AF142" s="450"/>
      <c r="AG142" s="450"/>
      <c r="AH142" s="450"/>
      <c r="AI142" s="450"/>
      <c r="AJ142" s="450"/>
      <c r="AK142" s="450"/>
      <c r="AO142" s="463"/>
      <c r="AP142" s="463"/>
      <c r="AQ142" s="463"/>
      <c r="AR142" s="463"/>
      <c r="AS142" s="463"/>
      <c r="AT142" s="463"/>
    </row>
    <row r="143" spans="2:46" x14ac:dyDescent="0.2">
      <c r="F143" s="944"/>
      <c r="G143" s="463"/>
      <c r="H143" s="934"/>
      <c r="I143" s="463"/>
      <c r="J143" s="944"/>
      <c r="K143" s="463"/>
      <c r="N143" s="463"/>
      <c r="U143" s="865"/>
      <c r="V143" s="928"/>
      <c r="W143" s="450"/>
      <c r="X143" s="450"/>
      <c r="Y143" s="450"/>
      <c r="Z143" s="450"/>
      <c r="AA143" s="450"/>
      <c r="AB143" s="450"/>
      <c r="AC143" s="450"/>
      <c r="AD143" s="450"/>
      <c r="AE143" s="450"/>
      <c r="AF143" s="450"/>
      <c r="AG143" s="450"/>
      <c r="AH143" s="450"/>
      <c r="AI143" s="450"/>
      <c r="AJ143" s="450"/>
      <c r="AK143" s="450"/>
      <c r="AO143" s="463"/>
      <c r="AP143" s="463"/>
      <c r="AQ143" s="463"/>
      <c r="AR143" s="463"/>
      <c r="AS143" s="463"/>
      <c r="AT143" s="463"/>
    </row>
    <row r="144" spans="2:46" ht="16.5" thickBot="1" x14ac:dyDescent="0.25">
      <c r="B144" s="100"/>
      <c r="C144" s="455"/>
      <c r="D144" s="925" t="s">
        <v>16</v>
      </c>
      <c r="E144" s="925"/>
      <c r="F144" s="935">
        <f>SUM(F138:F142)</f>
        <v>3791308475</v>
      </c>
      <c r="G144" s="420"/>
      <c r="H144" s="936">
        <f>SUM(H138:H142)</f>
        <v>398111500</v>
      </c>
      <c r="I144" s="420"/>
      <c r="J144" s="935">
        <f>SUM(J138:J142)</f>
        <v>0</v>
      </c>
      <c r="K144" s="420"/>
      <c r="L144" s="935">
        <f>F144+H144-J144</f>
        <v>4189419975</v>
      </c>
      <c r="M144" s="420"/>
      <c r="N144" s="420"/>
      <c r="O144" s="907"/>
      <c r="P144" s="420"/>
      <c r="R144" s="420"/>
      <c r="S144" s="420"/>
      <c r="T144" s="420"/>
      <c r="U144" s="865"/>
      <c r="V144" s="928"/>
      <c r="W144" s="450"/>
      <c r="X144" s="450"/>
      <c r="Y144" s="450"/>
      <c r="Z144" s="450"/>
      <c r="AA144" s="450"/>
      <c r="AB144" s="450"/>
      <c r="AC144" s="450"/>
      <c r="AD144" s="450"/>
      <c r="AE144" s="450"/>
      <c r="AF144" s="450"/>
      <c r="AG144" s="450"/>
      <c r="AH144" s="450"/>
      <c r="AI144" s="450"/>
      <c r="AJ144" s="450"/>
      <c r="AK144" s="450"/>
      <c r="AO144" s="463"/>
      <c r="AP144" s="463"/>
      <c r="AQ144" s="463"/>
      <c r="AR144" s="463"/>
      <c r="AS144" s="463"/>
      <c r="AT144" s="463"/>
    </row>
    <row r="145" spans="1:46" ht="16.5" thickTop="1" x14ac:dyDescent="0.2">
      <c r="B145" s="100"/>
      <c r="F145" s="511"/>
      <c r="G145" s="463"/>
      <c r="H145" s="937"/>
      <c r="I145" s="463"/>
      <c r="K145" s="463"/>
      <c r="N145" s="463">
        <f>L117-L129</f>
        <v>121321345</v>
      </c>
      <c r="O145" s="874">
        <v>110094845</v>
      </c>
      <c r="Q145" s="439"/>
      <c r="U145" s="865"/>
      <c r="V145" s="928"/>
      <c r="W145" s="450"/>
      <c r="X145" s="450"/>
      <c r="Y145" s="450"/>
      <c r="Z145" s="450"/>
      <c r="AA145" s="450"/>
      <c r="AB145" s="450"/>
      <c r="AC145" s="450"/>
      <c r="AD145" s="450"/>
      <c r="AE145" s="450"/>
      <c r="AF145" s="450"/>
      <c r="AG145" s="450"/>
      <c r="AH145" s="450"/>
      <c r="AI145" s="450"/>
      <c r="AJ145" s="450"/>
      <c r="AK145" s="450"/>
      <c r="AO145" s="463"/>
      <c r="AP145" s="463"/>
      <c r="AQ145" s="463"/>
      <c r="AR145" s="463"/>
      <c r="AS145" s="463"/>
      <c r="AT145" s="463"/>
    </row>
    <row r="146" spans="1:46" ht="15.75" x14ac:dyDescent="0.2">
      <c r="B146" s="100" t="s">
        <v>264</v>
      </c>
      <c r="F146" s="511"/>
      <c r="G146" s="463"/>
      <c r="H146" s="937"/>
      <c r="I146" s="463"/>
      <c r="N146" s="463"/>
      <c r="U146" s="865"/>
      <c r="V146" s="928"/>
      <c r="W146" s="450"/>
      <c r="X146" s="450"/>
      <c r="Y146" s="450"/>
      <c r="Z146" s="450"/>
      <c r="AA146" s="450"/>
      <c r="AB146" s="450"/>
      <c r="AC146" s="450"/>
      <c r="AD146" s="450"/>
      <c r="AE146" s="450"/>
      <c r="AF146" s="450"/>
      <c r="AG146" s="450"/>
      <c r="AH146" s="450"/>
      <c r="AI146" s="450"/>
      <c r="AJ146" s="450"/>
      <c r="AK146" s="450"/>
      <c r="AO146" s="463"/>
      <c r="AP146" s="463"/>
      <c r="AQ146" s="463"/>
      <c r="AR146" s="463"/>
      <c r="AS146" s="463"/>
      <c r="AT146" s="463"/>
    </row>
    <row r="147" spans="1:46" x14ac:dyDescent="0.2">
      <c r="B147" s="430" t="s">
        <v>58</v>
      </c>
      <c r="C147" s="430" t="s">
        <v>581</v>
      </c>
      <c r="F147" s="627">
        <v>242040257</v>
      </c>
      <c r="G147" s="463"/>
      <c r="H147" s="943">
        <v>33677508</v>
      </c>
      <c r="I147" s="463"/>
      <c r="L147" s="511">
        <f>F147+H147-J147</f>
        <v>275717765</v>
      </c>
      <c r="N147" s="463">
        <f>F117-'[9]KIB B'!$O$178</f>
        <v>-24667500</v>
      </c>
      <c r="U147" s="865"/>
      <c r="V147" s="928"/>
      <c r="W147" s="450"/>
      <c r="X147" s="450"/>
      <c r="Y147" s="450"/>
      <c r="Z147" s="450"/>
      <c r="AA147" s="450"/>
      <c r="AB147" s="450"/>
      <c r="AC147" s="450"/>
      <c r="AD147" s="450"/>
      <c r="AE147" s="450"/>
      <c r="AF147" s="450"/>
      <c r="AG147" s="450"/>
      <c r="AH147" s="450"/>
      <c r="AI147" s="450"/>
      <c r="AJ147" s="450"/>
      <c r="AK147" s="450"/>
      <c r="AO147" s="463"/>
      <c r="AP147" s="463"/>
      <c r="AQ147" s="463"/>
      <c r="AR147" s="463"/>
      <c r="AS147" s="463"/>
      <c r="AT147" s="463"/>
    </row>
    <row r="148" spans="1:46" x14ac:dyDescent="0.2">
      <c r="B148" s="430" t="s">
        <v>58</v>
      </c>
      <c r="C148" s="430" t="s">
        <v>582</v>
      </c>
      <c r="F148" s="627">
        <v>1498963000</v>
      </c>
      <c r="G148" s="463"/>
      <c r="H148" s="943">
        <v>342684733</v>
      </c>
      <c r="I148" s="463"/>
      <c r="L148" s="511">
        <f>F148+H148-J148</f>
        <v>1841647733</v>
      </c>
      <c r="N148" s="463"/>
      <c r="U148" s="865"/>
      <c r="V148" s="928"/>
      <c r="W148" s="450"/>
      <c r="X148" s="450"/>
      <c r="Y148" s="450"/>
      <c r="Z148" s="450"/>
      <c r="AA148" s="450"/>
      <c r="AB148" s="450"/>
      <c r="AC148" s="450"/>
      <c r="AD148" s="450"/>
      <c r="AE148" s="450"/>
      <c r="AF148" s="450"/>
      <c r="AG148" s="450"/>
      <c r="AH148" s="450"/>
      <c r="AI148" s="450"/>
      <c r="AJ148" s="450"/>
      <c r="AK148" s="450"/>
      <c r="AO148" s="463"/>
      <c r="AP148" s="463"/>
      <c r="AQ148" s="463"/>
      <c r="AR148" s="463"/>
      <c r="AS148" s="463"/>
      <c r="AT148" s="463"/>
    </row>
    <row r="149" spans="1:46" x14ac:dyDescent="0.2">
      <c r="B149" s="430" t="s">
        <v>58</v>
      </c>
      <c r="C149" s="430" t="s">
        <v>583</v>
      </c>
      <c r="F149" s="627">
        <v>14258333</v>
      </c>
      <c r="G149" s="463"/>
      <c r="H149" s="943">
        <v>800000</v>
      </c>
      <c r="I149" s="463"/>
      <c r="J149" s="627">
        <v>2100000</v>
      </c>
      <c r="L149" s="511">
        <f>F149+H149-J149</f>
        <v>12958333</v>
      </c>
      <c r="N149" s="463">
        <f>(L117+L116)-(L128+L129)</f>
        <v>122363012</v>
      </c>
      <c r="O149" s="874">
        <f>L129+L128</f>
        <v>485681498</v>
      </c>
      <c r="U149" s="865"/>
      <c r="V149" s="928"/>
      <c r="W149" s="450"/>
      <c r="X149" s="450"/>
      <c r="Y149" s="450"/>
      <c r="Z149" s="450"/>
      <c r="AA149" s="450"/>
      <c r="AB149" s="450"/>
      <c r="AC149" s="450"/>
      <c r="AD149" s="450"/>
      <c r="AE149" s="450"/>
      <c r="AF149" s="450"/>
      <c r="AG149" s="450"/>
      <c r="AH149" s="450"/>
      <c r="AI149" s="450"/>
      <c r="AJ149" s="450"/>
      <c r="AK149" s="450"/>
      <c r="AO149" s="463"/>
      <c r="AP149" s="463"/>
      <c r="AQ149" s="463"/>
      <c r="AR149" s="463"/>
      <c r="AS149" s="463"/>
      <c r="AT149" s="463"/>
    </row>
    <row r="150" spans="1:46" x14ac:dyDescent="0.2">
      <c r="B150" s="430" t="s">
        <v>58</v>
      </c>
      <c r="C150" s="430" t="s">
        <v>215</v>
      </c>
      <c r="F150" s="627">
        <v>331058863</v>
      </c>
      <c r="G150" s="463"/>
      <c r="H150" s="943">
        <v>78563382</v>
      </c>
      <c r="I150" s="463"/>
      <c r="J150" s="627">
        <v>5253000</v>
      </c>
      <c r="L150" s="511">
        <f>F150+H150-J150</f>
        <v>404369245</v>
      </c>
      <c r="N150" s="463"/>
      <c r="U150" s="865"/>
      <c r="V150" s="928"/>
      <c r="W150" s="450"/>
      <c r="X150" s="450"/>
      <c r="Y150" s="450"/>
      <c r="Z150" s="450"/>
      <c r="AA150" s="450"/>
      <c r="AB150" s="450"/>
      <c r="AC150" s="450"/>
      <c r="AD150" s="450"/>
      <c r="AE150" s="450"/>
      <c r="AF150" s="450"/>
      <c r="AG150" s="450"/>
      <c r="AH150" s="450"/>
      <c r="AI150" s="450"/>
      <c r="AJ150" s="450"/>
      <c r="AK150" s="450"/>
      <c r="AO150" s="463"/>
      <c r="AP150" s="463"/>
      <c r="AQ150" s="463"/>
      <c r="AR150" s="463"/>
      <c r="AS150" s="463"/>
      <c r="AT150" s="463"/>
    </row>
    <row r="151" spans="1:46" x14ac:dyDescent="0.2">
      <c r="F151" s="944"/>
      <c r="G151" s="463"/>
      <c r="H151" s="934"/>
      <c r="I151" s="463"/>
      <c r="J151" s="897"/>
      <c r="N151" s="463">
        <f>F141+F142</f>
        <v>540626510</v>
      </c>
      <c r="O151" s="874">
        <v>485681498</v>
      </c>
      <c r="U151" s="865"/>
      <c r="V151" s="928"/>
      <c r="W151" s="450"/>
      <c r="X151" s="450"/>
      <c r="Y151" s="450"/>
      <c r="Z151" s="450"/>
      <c r="AA151" s="450"/>
      <c r="AB151" s="450"/>
      <c r="AC151" s="450"/>
      <c r="AD151" s="450"/>
      <c r="AE151" s="450"/>
      <c r="AF151" s="450"/>
      <c r="AG151" s="450"/>
      <c r="AH151" s="450"/>
      <c r="AI151" s="450"/>
      <c r="AJ151" s="450"/>
      <c r="AK151" s="450"/>
      <c r="AO151" s="463"/>
      <c r="AP151" s="463"/>
      <c r="AQ151" s="463"/>
      <c r="AR151" s="463"/>
      <c r="AS151" s="463"/>
      <c r="AT151" s="463"/>
    </row>
    <row r="152" spans="1:46" ht="16.5" thickBot="1" x14ac:dyDescent="0.25">
      <c r="D152" s="925" t="s">
        <v>16</v>
      </c>
      <c r="E152" s="925"/>
      <c r="F152" s="935">
        <f>SUM(F147:F150)</f>
        <v>2086320453</v>
      </c>
      <c r="G152" s="420"/>
      <c r="H152" s="936">
        <f>SUM(H147:H150)</f>
        <v>455725623</v>
      </c>
      <c r="I152" s="420"/>
      <c r="J152" s="935">
        <f>SUM(J147:J150)</f>
        <v>7353000</v>
      </c>
      <c r="K152" s="420"/>
      <c r="L152" s="935">
        <f>F152+H152-J152</f>
        <v>2534693076</v>
      </c>
      <c r="M152" s="420"/>
      <c r="N152" s="420"/>
      <c r="O152" s="907"/>
      <c r="P152" s="420"/>
      <c r="R152" s="420"/>
      <c r="S152" s="420"/>
      <c r="T152" s="420"/>
      <c r="U152" s="865"/>
      <c r="V152" s="928"/>
      <c r="W152" s="450"/>
      <c r="X152" s="450"/>
      <c r="Y152" s="450"/>
      <c r="Z152" s="450"/>
      <c r="AA152" s="450"/>
      <c r="AB152" s="450"/>
      <c r="AC152" s="450"/>
      <c r="AD152" s="450"/>
      <c r="AE152" s="450"/>
      <c r="AF152" s="450"/>
      <c r="AG152" s="450"/>
      <c r="AH152" s="450"/>
      <c r="AI152" s="450"/>
      <c r="AJ152" s="450"/>
      <c r="AK152" s="450"/>
      <c r="AO152" s="463"/>
      <c r="AP152" s="463"/>
      <c r="AQ152" s="463"/>
      <c r="AR152" s="463"/>
      <c r="AS152" s="463"/>
      <c r="AT152" s="463"/>
    </row>
    <row r="153" spans="1:46" ht="16.5" thickTop="1" x14ac:dyDescent="0.2">
      <c r="D153" s="925"/>
      <c r="E153" s="925"/>
      <c r="F153" s="420"/>
      <c r="G153" s="420"/>
      <c r="H153" s="938"/>
      <c r="I153" s="420"/>
      <c r="J153" s="420"/>
      <c r="K153" s="420"/>
      <c r="L153" s="420"/>
      <c r="M153" s="420"/>
      <c r="N153" s="420"/>
      <c r="O153" s="907"/>
      <c r="P153" s="420"/>
      <c r="Q153" s="439">
        <f>H152-J152</f>
        <v>448372623</v>
      </c>
      <c r="R153" s="420"/>
      <c r="S153" s="420"/>
      <c r="T153" s="420"/>
      <c r="U153" s="881"/>
      <c r="V153" s="430"/>
      <c r="W153" s="450"/>
      <c r="X153" s="450"/>
      <c r="Y153" s="450"/>
      <c r="Z153" s="450"/>
      <c r="AA153" s="450"/>
      <c r="AB153" s="450"/>
      <c r="AC153" s="450"/>
      <c r="AD153" s="450"/>
      <c r="AE153" s="450"/>
      <c r="AF153" s="450"/>
      <c r="AG153" s="450"/>
      <c r="AH153" s="450"/>
      <c r="AI153" s="450"/>
      <c r="AJ153" s="450"/>
      <c r="AK153" s="450"/>
      <c r="AO153" s="463"/>
      <c r="AP153" s="463"/>
      <c r="AQ153" s="463"/>
      <c r="AR153" s="463"/>
      <c r="AS153" s="463"/>
      <c r="AT153" s="463"/>
    </row>
    <row r="154" spans="1:46" ht="16.5" thickBot="1" x14ac:dyDescent="0.25">
      <c r="C154" s="100"/>
      <c r="D154" s="925" t="s">
        <v>265</v>
      </c>
      <c r="E154" s="925"/>
      <c r="F154" s="935">
        <f>F144-F152</f>
        <v>1704988022</v>
      </c>
      <c r="G154" s="913"/>
      <c r="H154" s="939"/>
      <c r="I154" s="913"/>
      <c r="J154" s="420"/>
      <c r="K154" s="420"/>
      <c r="L154" s="935">
        <f>L144-L152</f>
        <v>1654726899</v>
      </c>
      <c r="M154" s="420"/>
      <c r="N154" s="420"/>
      <c r="O154" s="907"/>
      <c r="P154" s="420"/>
      <c r="Q154" s="439">
        <f>H187-J187</f>
        <v>0</v>
      </c>
      <c r="R154" s="420"/>
      <c r="S154" s="420"/>
      <c r="T154" s="420"/>
      <c r="U154" s="881"/>
      <c r="V154" s="430"/>
      <c r="W154" s="450"/>
      <c r="X154" s="450"/>
      <c r="Y154" s="450"/>
      <c r="Z154" s="450"/>
      <c r="AA154" s="450"/>
      <c r="AB154" s="450"/>
      <c r="AC154" s="450"/>
      <c r="AD154" s="450"/>
      <c r="AE154" s="450"/>
      <c r="AF154" s="450"/>
      <c r="AG154" s="450"/>
      <c r="AH154" s="450"/>
      <c r="AI154" s="450"/>
      <c r="AJ154" s="450"/>
      <c r="AK154" s="450"/>
      <c r="AO154" s="463"/>
      <c r="AP154" s="463"/>
      <c r="AQ154" s="463"/>
      <c r="AR154" s="463"/>
      <c r="AS154" s="463"/>
      <c r="AT154" s="463"/>
    </row>
    <row r="155" spans="1:46" ht="16.5" thickTop="1" x14ac:dyDescent="0.2">
      <c r="C155" s="100"/>
      <c r="D155" s="925"/>
      <c r="E155" s="925"/>
      <c r="F155" s="420"/>
      <c r="G155" s="913"/>
      <c r="H155" s="939"/>
      <c r="I155" s="913"/>
      <c r="J155" s="420"/>
      <c r="K155" s="420"/>
      <c r="L155" s="420"/>
      <c r="M155" s="420"/>
      <c r="N155" s="420"/>
      <c r="O155" s="907"/>
      <c r="P155" s="420"/>
      <c r="Q155" s="439">
        <f>H366-J366</f>
        <v>233550000</v>
      </c>
      <c r="R155" s="420"/>
      <c r="S155" s="420"/>
      <c r="T155" s="420"/>
      <c r="U155" s="881"/>
      <c r="V155" s="430"/>
      <c r="W155" s="450"/>
      <c r="X155" s="450"/>
      <c r="Y155" s="450"/>
      <c r="Z155" s="450"/>
      <c r="AA155" s="450"/>
      <c r="AB155" s="450"/>
      <c r="AC155" s="450"/>
      <c r="AD155" s="450"/>
      <c r="AE155" s="450"/>
      <c r="AF155" s="450"/>
      <c r="AG155" s="450"/>
      <c r="AH155" s="450"/>
      <c r="AI155" s="450"/>
      <c r="AJ155" s="450"/>
      <c r="AK155" s="450"/>
      <c r="AO155" s="463"/>
      <c r="AP155" s="463"/>
      <c r="AQ155" s="463"/>
      <c r="AR155" s="463"/>
      <c r="AS155" s="463"/>
      <c r="AT155" s="463"/>
    </row>
    <row r="156" spans="1:46" ht="15.75" x14ac:dyDescent="0.2">
      <c r="A156" s="954">
        <f>A109+1</f>
        <v>9</v>
      </c>
      <c r="B156" s="100" t="s">
        <v>588</v>
      </c>
      <c r="J156" s="879"/>
      <c r="K156" s="877"/>
      <c r="L156" s="879"/>
      <c r="M156" s="879"/>
      <c r="N156" s="879"/>
      <c r="O156" s="880"/>
      <c r="P156" s="879"/>
      <c r="Q156" s="439"/>
      <c r="R156" s="879"/>
      <c r="S156" s="879"/>
      <c r="T156" s="879"/>
      <c r="U156" s="945"/>
      <c r="V156" s="430"/>
      <c r="W156" s="450"/>
      <c r="X156" s="450"/>
      <c r="Y156" s="450"/>
      <c r="Z156" s="450"/>
      <c r="AA156" s="450"/>
      <c r="AB156" s="450"/>
      <c r="AC156" s="450"/>
      <c r="AD156" s="450"/>
      <c r="AE156" s="450"/>
      <c r="AF156" s="450"/>
      <c r="AG156" s="450"/>
      <c r="AH156" s="450"/>
      <c r="AI156" s="450"/>
      <c r="AJ156" s="450"/>
      <c r="AK156" s="450"/>
      <c r="AO156" s="463"/>
      <c r="AP156" s="463"/>
      <c r="AQ156" s="463"/>
      <c r="AR156" s="463"/>
      <c r="AS156" s="463"/>
      <c r="AT156" s="463"/>
    </row>
    <row r="157" spans="1:46" ht="15.75" x14ac:dyDescent="0.2">
      <c r="B157" s="100"/>
      <c r="C157" s="100"/>
      <c r="D157" s="100"/>
      <c r="E157" s="100"/>
      <c r="F157" s="1147">
        <v>2021</v>
      </c>
      <c r="G157" s="1147"/>
      <c r="H157" s="1147"/>
      <c r="I157" s="1147"/>
      <c r="J157" s="1147"/>
      <c r="K157" s="1147"/>
      <c r="L157" s="1147"/>
      <c r="M157" s="946"/>
      <c r="N157" s="946"/>
      <c r="O157" s="947"/>
      <c r="P157" s="946"/>
      <c r="Q157" s="879"/>
      <c r="R157" s="946"/>
      <c r="S157" s="946"/>
      <c r="T157" s="946"/>
      <c r="U157" s="881"/>
      <c r="V157" s="430"/>
      <c r="W157" s="450"/>
      <c r="X157" s="450"/>
      <c r="Y157" s="450"/>
      <c r="Z157" s="450"/>
      <c r="AA157" s="450"/>
      <c r="AB157" s="450"/>
      <c r="AC157" s="450"/>
      <c r="AD157" s="450"/>
      <c r="AE157" s="450"/>
      <c r="AF157" s="450"/>
      <c r="AG157" s="450"/>
      <c r="AH157" s="450"/>
      <c r="AI157" s="450"/>
      <c r="AJ157" s="450"/>
      <c r="AK157" s="450"/>
      <c r="AO157" s="463"/>
      <c r="AP157" s="463"/>
      <c r="AQ157" s="463"/>
      <c r="AR157" s="463"/>
      <c r="AS157" s="463"/>
      <c r="AT157" s="463"/>
    </row>
    <row r="158" spans="1:46" ht="15.75" x14ac:dyDescent="0.2">
      <c r="F158" s="929" t="s">
        <v>261</v>
      </c>
      <c r="G158" s="441"/>
      <c r="H158" s="930" t="s">
        <v>237</v>
      </c>
      <c r="I158" s="441"/>
      <c r="J158" s="931" t="s">
        <v>138</v>
      </c>
      <c r="K158" s="439"/>
      <c r="L158" s="931" t="s">
        <v>262</v>
      </c>
      <c r="M158" s="946"/>
      <c r="N158" s="946"/>
      <c r="O158" s="947"/>
      <c r="P158" s="946"/>
      <c r="Q158" s="948"/>
      <c r="R158" s="946"/>
      <c r="S158" s="946"/>
      <c r="T158" s="946"/>
      <c r="U158" s="881"/>
      <c r="V158" s="430"/>
      <c r="W158" s="450"/>
      <c r="X158" s="450"/>
      <c r="Y158" s="450"/>
      <c r="Z158" s="450"/>
      <c r="AA158" s="450"/>
      <c r="AB158" s="450"/>
      <c r="AC158" s="450"/>
      <c r="AD158" s="450"/>
      <c r="AE158" s="450"/>
      <c r="AF158" s="450"/>
      <c r="AG158" s="450"/>
      <c r="AH158" s="450"/>
      <c r="AI158" s="450"/>
      <c r="AJ158" s="450"/>
      <c r="AK158" s="450"/>
      <c r="AO158" s="463"/>
      <c r="AP158" s="463"/>
      <c r="AQ158" s="463"/>
      <c r="AR158" s="463"/>
      <c r="AS158" s="463"/>
      <c r="AT158" s="463"/>
    </row>
    <row r="159" spans="1:46" ht="15.75" x14ac:dyDescent="0.2">
      <c r="B159" s="100" t="s">
        <v>263</v>
      </c>
      <c r="K159" s="463"/>
      <c r="M159" s="946"/>
      <c r="N159" s="946"/>
      <c r="O159" s="947"/>
      <c r="P159" s="946"/>
      <c r="Q159" s="948"/>
      <c r="R159" s="946"/>
      <c r="S159" s="946"/>
      <c r="T159" s="946"/>
      <c r="U159" s="881"/>
      <c r="V159" s="430"/>
      <c r="W159" s="450"/>
      <c r="X159" s="450"/>
      <c r="Y159" s="450"/>
      <c r="Z159" s="450"/>
      <c r="AA159" s="450"/>
      <c r="AB159" s="450"/>
      <c r="AC159" s="450"/>
      <c r="AD159" s="450"/>
      <c r="AE159" s="450"/>
      <c r="AF159" s="450"/>
      <c r="AG159" s="450"/>
      <c r="AH159" s="450"/>
      <c r="AI159" s="450"/>
      <c r="AJ159" s="450"/>
      <c r="AK159" s="450"/>
      <c r="AO159" s="463"/>
      <c r="AP159" s="463"/>
      <c r="AQ159" s="463"/>
      <c r="AR159" s="463"/>
      <c r="AS159" s="463"/>
      <c r="AT159" s="463"/>
    </row>
    <row r="160" spans="1:46" ht="15.75" x14ac:dyDescent="0.2">
      <c r="B160" s="932" t="s">
        <v>58</v>
      </c>
      <c r="C160" s="430" t="s">
        <v>674</v>
      </c>
      <c r="F160" s="627">
        <v>2079027500</v>
      </c>
      <c r="G160" s="469"/>
      <c r="H160" s="628">
        <v>0</v>
      </c>
      <c r="I160" s="469"/>
      <c r="J160" s="511">
        <v>0</v>
      </c>
      <c r="K160" s="463"/>
      <c r="L160" s="511">
        <f>F160+H160-J160</f>
        <v>2079027500</v>
      </c>
      <c r="M160" s="946"/>
      <c r="N160" s="894">
        <v>2079027500</v>
      </c>
      <c r="O160" s="947">
        <f>L160-N160</f>
        <v>0</v>
      </c>
      <c r="P160" s="946"/>
      <c r="Q160" s="948"/>
      <c r="R160" s="946"/>
      <c r="S160" s="946"/>
      <c r="T160" s="946"/>
      <c r="U160" s="881"/>
      <c r="V160" s="430"/>
      <c r="W160" s="450"/>
      <c r="X160" s="450"/>
      <c r="Y160" s="450"/>
      <c r="Z160" s="450"/>
      <c r="AA160" s="450"/>
      <c r="AB160" s="450"/>
      <c r="AC160" s="450"/>
      <c r="AD160" s="450"/>
      <c r="AE160" s="450"/>
      <c r="AF160" s="450"/>
      <c r="AG160" s="450"/>
      <c r="AH160" s="450"/>
      <c r="AI160" s="450"/>
      <c r="AJ160" s="450"/>
      <c r="AK160" s="450"/>
      <c r="AO160" s="463"/>
      <c r="AP160" s="463"/>
      <c r="AQ160" s="463"/>
      <c r="AR160" s="463"/>
      <c r="AS160" s="463"/>
      <c r="AT160" s="463"/>
    </row>
    <row r="161" spans="1:46" ht="9.9499999999999993" customHeight="1" x14ac:dyDescent="0.2">
      <c r="F161" s="897"/>
      <c r="G161" s="463"/>
      <c r="H161" s="934"/>
      <c r="I161" s="463"/>
      <c r="J161" s="897"/>
      <c r="K161" s="463"/>
      <c r="M161" s="946"/>
      <c r="N161" s="946"/>
      <c r="O161" s="947"/>
      <c r="P161" s="946"/>
      <c r="Q161" s="948"/>
      <c r="R161" s="946"/>
      <c r="S161" s="946"/>
      <c r="T161" s="946"/>
      <c r="U161" s="881"/>
      <c r="V161" s="430"/>
      <c r="W161" s="450"/>
      <c r="X161" s="450"/>
      <c r="Y161" s="450"/>
      <c r="Z161" s="450"/>
      <c r="AA161" s="450"/>
      <c r="AB161" s="450"/>
      <c r="AC161" s="450"/>
      <c r="AD161" s="450"/>
      <c r="AE161" s="450"/>
      <c r="AF161" s="450"/>
      <c r="AG161" s="450"/>
      <c r="AH161" s="450"/>
      <c r="AI161" s="450"/>
      <c r="AJ161" s="450"/>
      <c r="AK161" s="450"/>
      <c r="AO161" s="463"/>
      <c r="AP161" s="463"/>
      <c r="AQ161" s="463"/>
      <c r="AR161" s="463"/>
      <c r="AS161" s="463"/>
      <c r="AT161" s="463"/>
    </row>
    <row r="162" spans="1:46" ht="16.5" thickBot="1" x14ac:dyDescent="0.25">
      <c r="B162" s="100"/>
      <c r="C162" s="455"/>
      <c r="D162" s="925" t="s">
        <v>16</v>
      </c>
      <c r="E162" s="925"/>
      <c r="F162" s="935">
        <f>SUM(F160:F161)</f>
        <v>2079027500</v>
      </c>
      <c r="G162" s="420"/>
      <c r="H162" s="936">
        <f>SUM(H160:H161)</f>
        <v>0</v>
      </c>
      <c r="I162" s="420"/>
      <c r="J162" s="935">
        <f>SUM(J160:J161)</f>
        <v>0</v>
      </c>
      <c r="K162" s="420"/>
      <c r="L162" s="935">
        <f>SUM(L160:L161)</f>
        <v>2079027500</v>
      </c>
      <c r="M162" s="946"/>
      <c r="N162" s="946"/>
      <c r="O162" s="947"/>
      <c r="P162" s="946"/>
      <c r="Q162" s="948"/>
      <c r="R162" s="946"/>
      <c r="S162" s="946"/>
      <c r="T162" s="946"/>
      <c r="U162" s="881"/>
      <c r="V162" s="430"/>
      <c r="W162" s="450"/>
      <c r="X162" s="450"/>
      <c r="Y162" s="450"/>
      <c r="Z162" s="450"/>
      <c r="AA162" s="450"/>
      <c r="AB162" s="450"/>
      <c r="AC162" s="450"/>
      <c r="AD162" s="450"/>
      <c r="AE162" s="450"/>
      <c r="AF162" s="450"/>
      <c r="AG162" s="450"/>
      <c r="AH162" s="450"/>
      <c r="AI162" s="450"/>
      <c r="AJ162" s="450"/>
      <c r="AK162" s="450"/>
      <c r="AO162" s="463"/>
      <c r="AP162" s="463"/>
      <c r="AQ162" s="463"/>
      <c r="AR162" s="463"/>
      <c r="AS162" s="463"/>
      <c r="AT162" s="463"/>
    </row>
    <row r="163" spans="1:46" ht="16.5" thickTop="1" x14ac:dyDescent="0.2">
      <c r="B163" s="100"/>
      <c r="C163" s="455"/>
      <c r="D163" s="925"/>
      <c r="E163" s="925"/>
      <c r="F163" s="420"/>
      <c r="G163" s="420"/>
      <c r="H163" s="938"/>
      <c r="I163" s="420"/>
      <c r="J163" s="420"/>
      <c r="K163" s="420"/>
      <c r="L163" s="420"/>
      <c r="M163" s="946"/>
      <c r="N163" s="946"/>
      <c r="O163" s="947"/>
      <c r="P163" s="946"/>
      <c r="Q163" s="948"/>
      <c r="R163" s="946"/>
      <c r="S163" s="946"/>
      <c r="T163" s="946"/>
      <c r="U163" s="881"/>
      <c r="V163" s="430"/>
      <c r="W163" s="450"/>
      <c r="X163" s="450"/>
      <c r="Y163" s="450"/>
      <c r="Z163" s="450"/>
      <c r="AA163" s="450"/>
      <c r="AB163" s="450"/>
      <c r="AC163" s="450"/>
      <c r="AD163" s="450"/>
      <c r="AE163" s="450"/>
      <c r="AF163" s="450"/>
      <c r="AG163" s="450"/>
      <c r="AH163" s="450"/>
      <c r="AI163" s="450"/>
      <c r="AJ163" s="450"/>
      <c r="AK163" s="450"/>
      <c r="AO163" s="463"/>
      <c r="AP163" s="463"/>
      <c r="AQ163" s="463"/>
      <c r="AR163" s="463"/>
      <c r="AS163" s="463"/>
      <c r="AT163" s="463"/>
    </row>
    <row r="164" spans="1:46" ht="15.75" x14ac:dyDescent="0.2">
      <c r="B164" s="100" t="s">
        <v>675</v>
      </c>
      <c r="F164" s="511"/>
      <c r="G164" s="463"/>
      <c r="H164" s="937"/>
      <c r="I164" s="463"/>
      <c r="M164" s="946"/>
      <c r="N164" s="946"/>
      <c r="O164" s="947"/>
      <c r="P164" s="946"/>
      <c r="Q164" s="948"/>
      <c r="R164" s="946"/>
      <c r="S164" s="946"/>
      <c r="T164" s="946"/>
      <c r="U164" s="881"/>
      <c r="V164" s="430"/>
      <c r="W164" s="450"/>
      <c r="X164" s="450"/>
      <c r="Y164" s="450"/>
      <c r="Z164" s="450"/>
      <c r="AA164" s="450"/>
      <c r="AB164" s="450"/>
      <c r="AC164" s="450"/>
      <c r="AD164" s="450"/>
      <c r="AE164" s="450"/>
      <c r="AF164" s="450"/>
      <c r="AG164" s="450"/>
      <c r="AH164" s="450"/>
      <c r="AI164" s="450"/>
      <c r="AJ164" s="450"/>
      <c r="AK164" s="450"/>
      <c r="AO164" s="463"/>
      <c r="AP164" s="463"/>
      <c r="AQ164" s="463"/>
      <c r="AR164" s="463"/>
      <c r="AS164" s="463"/>
      <c r="AT164" s="463"/>
    </row>
    <row r="165" spans="1:46" ht="15.75" x14ac:dyDescent="0.2">
      <c r="B165" s="932" t="s">
        <v>58</v>
      </c>
      <c r="C165" s="430" t="s">
        <v>676</v>
      </c>
      <c r="F165" s="627">
        <v>1663222000</v>
      </c>
      <c r="G165" s="463"/>
      <c r="H165" s="628">
        <v>207902750</v>
      </c>
      <c r="I165" s="469"/>
      <c r="J165" s="511">
        <v>0</v>
      </c>
      <c r="L165" s="511">
        <f>F165+H165-J165</f>
        <v>1871124750</v>
      </c>
      <c r="M165" s="946"/>
      <c r="N165" s="894">
        <v>-1663222000</v>
      </c>
      <c r="O165" s="947">
        <f>L165+N165</f>
        <v>207902750</v>
      </c>
      <c r="P165" s="946"/>
      <c r="Q165" s="948"/>
      <c r="R165" s="946"/>
      <c r="S165" s="946"/>
      <c r="T165" s="946"/>
      <c r="U165" s="881"/>
      <c r="V165" s="430"/>
      <c r="W165" s="450"/>
      <c r="X165" s="450"/>
      <c r="Y165" s="450"/>
      <c r="Z165" s="450"/>
      <c r="AA165" s="450"/>
      <c r="AB165" s="450"/>
      <c r="AC165" s="450"/>
      <c r="AD165" s="450"/>
      <c r="AE165" s="450"/>
      <c r="AF165" s="450"/>
      <c r="AG165" s="450"/>
      <c r="AH165" s="450"/>
      <c r="AI165" s="450"/>
      <c r="AJ165" s="450"/>
      <c r="AK165" s="450"/>
      <c r="AO165" s="463"/>
      <c r="AP165" s="463"/>
      <c r="AQ165" s="463"/>
      <c r="AR165" s="463"/>
      <c r="AS165" s="463"/>
      <c r="AT165" s="463"/>
    </row>
    <row r="166" spans="1:46" ht="15.75" x14ac:dyDescent="0.2">
      <c r="F166" s="627"/>
      <c r="G166" s="463"/>
      <c r="H166" s="943"/>
      <c r="I166" s="463"/>
      <c r="M166" s="946"/>
      <c r="N166" s="946"/>
      <c r="O166" s="947"/>
      <c r="P166" s="946"/>
      <c r="Q166" s="948"/>
      <c r="R166" s="946"/>
      <c r="S166" s="946"/>
      <c r="T166" s="946"/>
      <c r="U166" s="881"/>
      <c r="V166" s="430"/>
      <c r="W166" s="450"/>
      <c r="X166" s="450"/>
      <c r="Y166" s="450"/>
      <c r="Z166" s="450"/>
      <c r="AA166" s="450"/>
      <c r="AB166" s="450"/>
      <c r="AC166" s="450"/>
      <c r="AD166" s="450"/>
      <c r="AE166" s="450"/>
      <c r="AF166" s="450"/>
      <c r="AG166" s="450"/>
      <c r="AH166" s="450"/>
      <c r="AI166" s="450"/>
      <c r="AJ166" s="450"/>
      <c r="AK166" s="450"/>
      <c r="AO166" s="463"/>
      <c r="AP166" s="463"/>
      <c r="AQ166" s="463"/>
      <c r="AR166" s="463"/>
      <c r="AS166" s="463"/>
      <c r="AT166" s="463"/>
    </row>
    <row r="167" spans="1:46" ht="16.5" thickBot="1" x14ac:dyDescent="0.25">
      <c r="B167" s="100"/>
      <c r="D167" s="925" t="s">
        <v>16</v>
      </c>
      <c r="E167" s="925"/>
      <c r="F167" s="935">
        <f>SUM(F165)</f>
        <v>1663222000</v>
      </c>
      <c r="G167" s="420"/>
      <c r="H167" s="936">
        <f>SUM(H165)</f>
        <v>207902750</v>
      </c>
      <c r="I167" s="420">
        <f>SUM(I165)</f>
        <v>0</v>
      </c>
      <c r="J167" s="935">
        <f>SUM(J165)</f>
        <v>0</v>
      </c>
      <c r="K167" s="420"/>
      <c r="L167" s="935">
        <f>SUM(L165:L166)</f>
        <v>1871124750</v>
      </c>
      <c r="M167" s="946"/>
      <c r="N167" s="946"/>
      <c r="O167" s="947"/>
      <c r="P167" s="946"/>
      <c r="Q167" s="948"/>
      <c r="R167" s="946"/>
      <c r="S167" s="946"/>
      <c r="T167" s="946"/>
      <c r="U167" s="881"/>
      <c r="V167" s="430"/>
      <c r="W167" s="450"/>
      <c r="X167" s="450"/>
      <c r="Y167" s="450"/>
      <c r="Z167" s="450"/>
      <c r="AA167" s="450"/>
      <c r="AB167" s="450"/>
      <c r="AC167" s="450"/>
      <c r="AD167" s="450"/>
      <c r="AE167" s="450"/>
      <c r="AF167" s="450"/>
      <c r="AG167" s="450"/>
      <c r="AH167" s="450"/>
      <c r="AI167" s="450"/>
      <c r="AJ167" s="450"/>
      <c r="AK167" s="450"/>
      <c r="AO167" s="463"/>
      <c r="AP167" s="463"/>
      <c r="AQ167" s="463"/>
      <c r="AR167" s="463"/>
      <c r="AS167" s="463"/>
      <c r="AT167" s="463"/>
    </row>
    <row r="168" spans="1:46" ht="9.9499999999999993" customHeight="1" thickTop="1" x14ac:dyDescent="0.2">
      <c r="B168" s="100"/>
      <c r="D168" s="949"/>
      <c r="E168" s="950"/>
      <c r="F168" s="946"/>
      <c r="G168" s="951"/>
      <c r="H168" s="952"/>
      <c r="I168" s="953"/>
      <c r="J168" s="946"/>
      <c r="K168" s="946"/>
      <c r="L168" s="946"/>
      <c r="M168" s="946"/>
      <c r="N168" s="946"/>
      <c r="O168" s="947"/>
      <c r="P168" s="946"/>
      <c r="Q168" s="948"/>
      <c r="R168" s="946"/>
      <c r="S168" s="946"/>
      <c r="T168" s="946"/>
      <c r="U168" s="881"/>
      <c r="V168" s="430"/>
      <c r="W168" s="450"/>
      <c r="X168" s="450"/>
      <c r="Y168" s="450"/>
      <c r="Z168" s="450"/>
      <c r="AA168" s="450"/>
      <c r="AB168" s="450"/>
      <c r="AC168" s="450"/>
      <c r="AD168" s="450"/>
      <c r="AE168" s="450"/>
      <c r="AF168" s="450"/>
      <c r="AG168" s="450"/>
      <c r="AH168" s="450"/>
      <c r="AI168" s="450"/>
      <c r="AJ168" s="450"/>
      <c r="AK168" s="450"/>
      <c r="AO168" s="463"/>
      <c r="AP168" s="463"/>
      <c r="AQ168" s="463"/>
      <c r="AR168" s="463"/>
      <c r="AS168" s="463"/>
      <c r="AT168" s="463"/>
    </row>
    <row r="169" spans="1:46" ht="16.5" thickBot="1" x14ac:dyDescent="0.25">
      <c r="B169" s="100"/>
      <c r="D169" s="925" t="s">
        <v>265</v>
      </c>
      <c r="E169" s="925"/>
      <c r="F169" s="935">
        <f>F162-F167</f>
        <v>415805500</v>
      </c>
      <c r="G169" s="913"/>
      <c r="H169" s="939"/>
      <c r="I169" s="913"/>
      <c r="J169" s="420"/>
      <c r="K169" s="420"/>
      <c r="L169" s="935">
        <f>L162-L167</f>
        <v>207902750</v>
      </c>
      <c r="M169" s="946"/>
      <c r="N169" s="946"/>
      <c r="O169" s="947"/>
      <c r="P169" s="946"/>
      <c r="Q169" s="948"/>
      <c r="R169" s="946"/>
      <c r="S169" s="946"/>
      <c r="T169" s="946"/>
      <c r="U169" s="881"/>
      <c r="V169" s="430"/>
      <c r="W169" s="450"/>
      <c r="X169" s="450"/>
      <c r="Y169" s="450"/>
      <c r="Z169" s="450"/>
      <c r="AA169" s="450"/>
      <c r="AB169" s="450"/>
      <c r="AC169" s="450"/>
      <c r="AD169" s="450"/>
      <c r="AE169" s="450"/>
      <c r="AF169" s="450"/>
      <c r="AG169" s="450"/>
      <c r="AH169" s="450"/>
      <c r="AI169" s="450"/>
      <c r="AJ169" s="450"/>
      <c r="AK169" s="450"/>
      <c r="AO169" s="463"/>
      <c r="AP169" s="463"/>
      <c r="AQ169" s="463"/>
      <c r="AR169" s="463"/>
      <c r="AS169" s="463"/>
      <c r="AT169" s="463"/>
    </row>
    <row r="170" spans="1:46" ht="16.5" thickTop="1" x14ac:dyDescent="0.2">
      <c r="B170" s="100"/>
      <c r="D170" s="949"/>
      <c r="E170" s="950"/>
      <c r="F170" s="946"/>
      <c r="G170" s="951"/>
      <c r="H170" s="952"/>
      <c r="I170" s="953"/>
      <c r="J170" s="946"/>
      <c r="K170" s="946"/>
      <c r="L170" s="946"/>
      <c r="M170" s="946"/>
      <c r="N170" s="946"/>
      <c r="O170" s="947"/>
      <c r="P170" s="946"/>
      <c r="Q170" s="948"/>
      <c r="R170" s="946"/>
      <c r="S170" s="946"/>
      <c r="T170" s="946"/>
      <c r="U170" s="881"/>
      <c r="V170" s="430"/>
      <c r="W170" s="450"/>
      <c r="X170" s="450"/>
      <c r="Y170" s="450"/>
      <c r="Z170" s="450"/>
      <c r="AA170" s="450"/>
      <c r="AB170" s="450"/>
      <c r="AC170" s="450"/>
      <c r="AD170" s="450"/>
      <c r="AE170" s="450"/>
      <c r="AF170" s="450"/>
      <c r="AG170" s="450"/>
      <c r="AH170" s="450"/>
      <c r="AI170" s="450"/>
      <c r="AJ170" s="450"/>
      <c r="AK170" s="450"/>
      <c r="AO170" s="463"/>
      <c r="AP170" s="463"/>
      <c r="AQ170" s="463"/>
      <c r="AR170" s="463"/>
      <c r="AS170" s="463"/>
      <c r="AT170" s="463"/>
    </row>
    <row r="171" spans="1:46" ht="15.75" x14ac:dyDescent="0.2">
      <c r="B171" s="100"/>
      <c r="D171" s="949"/>
      <c r="E171" s="950"/>
      <c r="F171" s="946"/>
      <c r="G171" s="951"/>
      <c r="H171" s="952"/>
      <c r="I171" s="953"/>
      <c r="J171" s="946"/>
      <c r="K171" s="946"/>
      <c r="L171" s="946"/>
      <c r="M171" s="946"/>
      <c r="N171" s="946"/>
      <c r="O171" s="947"/>
      <c r="P171" s="946"/>
      <c r="Q171" s="948"/>
      <c r="R171" s="946"/>
      <c r="S171" s="946"/>
      <c r="T171" s="946"/>
      <c r="U171" s="881"/>
      <c r="V171" s="430"/>
      <c r="W171" s="450"/>
      <c r="X171" s="450"/>
      <c r="Y171" s="450"/>
      <c r="Z171" s="450"/>
      <c r="AA171" s="450"/>
      <c r="AB171" s="450"/>
      <c r="AC171" s="450"/>
      <c r="AD171" s="450"/>
      <c r="AE171" s="450"/>
      <c r="AF171" s="450"/>
      <c r="AG171" s="450"/>
      <c r="AH171" s="450"/>
      <c r="AI171" s="450"/>
      <c r="AJ171" s="450"/>
      <c r="AK171" s="450"/>
      <c r="AO171" s="463"/>
      <c r="AP171" s="463"/>
      <c r="AQ171" s="463"/>
      <c r="AR171" s="463"/>
      <c r="AS171" s="463"/>
      <c r="AT171" s="463"/>
    </row>
    <row r="172" spans="1:46" ht="15.75" x14ac:dyDescent="0.2">
      <c r="B172" s="100"/>
      <c r="D172" s="949"/>
      <c r="E172" s="950"/>
      <c r="F172" s="946"/>
      <c r="G172" s="951"/>
      <c r="H172" s="952"/>
      <c r="I172" s="953"/>
      <c r="J172" s="946"/>
      <c r="K172" s="946"/>
      <c r="L172" s="946"/>
      <c r="M172" s="946"/>
      <c r="N172" s="946"/>
      <c r="O172" s="947"/>
      <c r="P172" s="946"/>
      <c r="Q172" s="948"/>
      <c r="R172" s="946"/>
      <c r="S172" s="946"/>
      <c r="T172" s="946"/>
      <c r="U172" s="881"/>
      <c r="V172" s="430"/>
      <c r="W172" s="450"/>
      <c r="X172" s="450"/>
      <c r="Y172" s="450"/>
      <c r="Z172" s="450"/>
      <c r="AA172" s="450"/>
      <c r="AB172" s="450"/>
      <c r="AC172" s="450"/>
      <c r="AD172" s="450"/>
      <c r="AE172" s="450"/>
      <c r="AF172" s="450"/>
      <c r="AG172" s="450"/>
      <c r="AH172" s="450"/>
      <c r="AI172" s="450"/>
      <c r="AJ172" s="450"/>
      <c r="AK172" s="450"/>
      <c r="AO172" s="463"/>
      <c r="AP172" s="463"/>
      <c r="AQ172" s="463"/>
      <c r="AR172" s="463"/>
      <c r="AS172" s="463"/>
      <c r="AT172" s="463"/>
    </row>
    <row r="173" spans="1:46" ht="15.75" x14ac:dyDescent="0.2">
      <c r="B173" s="100"/>
      <c r="D173" s="949"/>
      <c r="E173" s="950"/>
      <c r="F173" s="946"/>
      <c r="G173" s="951"/>
      <c r="H173" s="952"/>
      <c r="I173" s="953"/>
      <c r="J173" s="946"/>
      <c r="K173" s="946"/>
      <c r="L173" s="946"/>
      <c r="M173" s="946"/>
      <c r="N173" s="946"/>
      <c r="O173" s="947"/>
      <c r="P173" s="946"/>
      <c r="Q173" s="948"/>
      <c r="R173" s="946"/>
      <c r="S173" s="946"/>
      <c r="T173" s="946"/>
      <c r="U173" s="881"/>
      <c r="V173" s="430"/>
      <c r="W173" s="450"/>
      <c r="X173" s="450"/>
      <c r="Y173" s="450"/>
      <c r="Z173" s="450"/>
      <c r="AA173" s="450"/>
      <c r="AB173" s="450"/>
      <c r="AC173" s="450"/>
      <c r="AD173" s="450"/>
      <c r="AE173" s="450"/>
      <c r="AF173" s="450"/>
      <c r="AG173" s="450"/>
      <c r="AH173" s="450"/>
      <c r="AI173" s="450"/>
      <c r="AJ173" s="450"/>
      <c r="AK173" s="450"/>
      <c r="AO173" s="463"/>
      <c r="AP173" s="463"/>
      <c r="AQ173" s="463"/>
      <c r="AR173" s="463"/>
      <c r="AS173" s="463"/>
      <c r="AT173" s="463"/>
    </row>
    <row r="174" spans="1:46" ht="15.75" x14ac:dyDescent="0.2">
      <c r="B174" s="100"/>
      <c r="D174" s="949"/>
      <c r="E174" s="950"/>
      <c r="F174" s="946"/>
      <c r="G174" s="951"/>
      <c r="H174" s="952"/>
      <c r="I174" s="953"/>
      <c r="J174" s="946"/>
      <c r="K174" s="946"/>
      <c r="L174" s="946"/>
      <c r="M174" s="946"/>
      <c r="N174" s="946"/>
      <c r="O174" s="947"/>
      <c r="P174" s="946"/>
      <c r="Q174" s="948"/>
      <c r="R174" s="946"/>
      <c r="S174" s="946"/>
      <c r="T174" s="946"/>
      <c r="U174" s="881"/>
      <c r="V174" s="430"/>
      <c r="W174" s="450"/>
      <c r="X174" s="450"/>
      <c r="Y174" s="450"/>
      <c r="Z174" s="450"/>
      <c r="AA174" s="450"/>
      <c r="AB174" s="450"/>
      <c r="AC174" s="450"/>
      <c r="AD174" s="450"/>
      <c r="AE174" s="450"/>
      <c r="AF174" s="450"/>
      <c r="AG174" s="450"/>
      <c r="AH174" s="450"/>
      <c r="AI174" s="450"/>
      <c r="AJ174" s="450"/>
      <c r="AK174" s="450"/>
      <c r="AO174" s="463"/>
      <c r="AP174" s="463"/>
      <c r="AQ174" s="463"/>
      <c r="AR174" s="463"/>
      <c r="AS174" s="463"/>
      <c r="AT174" s="463"/>
    </row>
    <row r="175" spans="1:46" ht="15.75" x14ac:dyDescent="0.2">
      <c r="B175" s="100"/>
      <c r="D175" s="949"/>
      <c r="E175" s="950"/>
      <c r="F175" s="946"/>
      <c r="G175" s="951"/>
      <c r="H175" s="952"/>
      <c r="I175" s="953"/>
      <c r="J175" s="946"/>
      <c r="K175" s="946"/>
      <c r="L175" s="946"/>
      <c r="M175" s="946"/>
      <c r="N175" s="946"/>
      <c r="O175" s="947"/>
      <c r="P175" s="946"/>
      <c r="Q175" s="948"/>
      <c r="R175" s="946"/>
      <c r="S175" s="946"/>
      <c r="T175" s="946"/>
      <c r="U175" s="881"/>
      <c r="V175" s="430"/>
      <c r="W175" s="450"/>
      <c r="X175" s="450"/>
      <c r="Y175" s="450"/>
      <c r="Z175" s="450"/>
      <c r="AA175" s="450"/>
      <c r="AB175" s="450"/>
      <c r="AC175" s="450"/>
      <c r="AD175" s="450"/>
      <c r="AE175" s="450"/>
      <c r="AF175" s="450"/>
      <c r="AG175" s="450"/>
      <c r="AH175" s="450"/>
      <c r="AI175" s="450"/>
      <c r="AJ175" s="450"/>
      <c r="AK175" s="450"/>
      <c r="AO175" s="463"/>
      <c r="AP175" s="463"/>
      <c r="AQ175" s="463"/>
      <c r="AR175" s="463"/>
      <c r="AS175" s="463"/>
      <c r="AT175" s="463"/>
    </row>
    <row r="176" spans="1:46" ht="15.75" x14ac:dyDescent="0.2">
      <c r="A176" s="954">
        <f>A156</f>
        <v>9</v>
      </c>
      <c r="B176" s="100" t="s">
        <v>1122</v>
      </c>
      <c r="D176" s="949"/>
      <c r="E176" s="950"/>
      <c r="F176" s="946"/>
      <c r="G176" s="951"/>
      <c r="H176" s="952"/>
      <c r="I176" s="953"/>
      <c r="J176" s="946"/>
      <c r="K176" s="946"/>
      <c r="L176" s="946"/>
      <c r="M176" s="946"/>
      <c r="N176" s="946"/>
      <c r="O176" s="947"/>
      <c r="P176" s="946"/>
      <c r="Q176" s="948"/>
      <c r="R176" s="946"/>
      <c r="S176" s="946"/>
      <c r="T176" s="946"/>
      <c r="U176" s="881"/>
      <c r="V176" s="430"/>
      <c r="W176" s="450"/>
      <c r="X176" s="450"/>
      <c r="Y176" s="450"/>
      <c r="Z176" s="450"/>
      <c r="AA176" s="450"/>
      <c r="AB176" s="450"/>
      <c r="AC176" s="450"/>
      <c r="AD176" s="450"/>
      <c r="AE176" s="450"/>
      <c r="AF176" s="450"/>
      <c r="AG176" s="450"/>
      <c r="AH176" s="450"/>
      <c r="AI176" s="450"/>
      <c r="AJ176" s="450"/>
      <c r="AK176" s="450"/>
      <c r="AO176" s="463"/>
      <c r="AP176" s="463"/>
      <c r="AQ176" s="463"/>
      <c r="AR176" s="463"/>
      <c r="AS176" s="463"/>
      <c r="AT176" s="463"/>
    </row>
    <row r="177" spans="1:46" ht="15.75" x14ac:dyDescent="0.2">
      <c r="B177" s="100"/>
      <c r="C177" s="100"/>
      <c r="D177" s="100"/>
      <c r="E177" s="100"/>
      <c r="F177" s="1147">
        <v>2020</v>
      </c>
      <c r="G177" s="1147"/>
      <c r="H177" s="1147"/>
      <c r="I177" s="1147"/>
      <c r="J177" s="1147"/>
      <c r="K177" s="1147"/>
      <c r="L177" s="1147"/>
      <c r="M177" s="946"/>
      <c r="N177" s="946"/>
      <c r="O177" s="947"/>
      <c r="P177" s="946"/>
      <c r="Q177" s="948"/>
      <c r="R177" s="946"/>
      <c r="S177" s="946"/>
      <c r="T177" s="946"/>
      <c r="U177" s="881"/>
      <c r="V177" s="430"/>
      <c r="W177" s="450"/>
      <c r="X177" s="450"/>
      <c r="Y177" s="450"/>
      <c r="Z177" s="450"/>
      <c r="AA177" s="450"/>
      <c r="AB177" s="450"/>
      <c r="AC177" s="450"/>
      <c r="AD177" s="450"/>
      <c r="AE177" s="450"/>
      <c r="AF177" s="450"/>
      <c r="AG177" s="450"/>
      <c r="AH177" s="450"/>
      <c r="AI177" s="450"/>
      <c r="AJ177" s="450"/>
      <c r="AK177" s="450"/>
      <c r="AO177" s="463"/>
      <c r="AP177" s="463"/>
      <c r="AQ177" s="463"/>
      <c r="AR177" s="463"/>
      <c r="AS177" s="463"/>
      <c r="AT177" s="463"/>
    </row>
    <row r="178" spans="1:46" ht="15.75" x14ac:dyDescent="0.2">
      <c r="F178" s="929" t="s">
        <v>261</v>
      </c>
      <c r="G178" s="441"/>
      <c r="H178" s="930" t="s">
        <v>237</v>
      </c>
      <c r="I178" s="441"/>
      <c r="J178" s="931" t="s">
        <v>138</v>
      </c>
      <c r="K178" s="439"/>
      <c r="L178" s="931" t="s">
        <v>262</v>
      </c>
      <c r="M178" s="946"/>
      <c r="N178" s="946"/>
      <c r="O178" s="947"/>
      <c r="P178" s="946"/>
      <c r="Q178" s="948"/>
      <c r="R178" s="946"/>
      <c r="S178" s="946"/>
      <c r="T178" s="946"/>
      <c r="U178" s="881"/>
      <c r="V178" s="430"/>
      <c r="W178" s="450"/>
      <c r="X178" s="450"/>
      <c r="Y178" s="450"/>
      <c r="Z178" s="450"/>
      <c r="AA178" s="450"/>
      <c r="AB178" s="450"/>
      <c r="AC178" s="450"/>
      <c r="AD178" s="450"/>
      <c r="AE178" s="450"/>
      <c r="AF178" s="450"/>
      <c r="AG178" s="450"/>
      <c r="AH178" s="450"/>
      <c r="AI178" s="450"/>
      <c r="AJ178" s="450"/>
      <c r="AK178" s="450"/>
      <c r="AO178" s="463"/>
      <c r="AP178" s="463"/>
      <c r="AQ178" s="463"/>
      <c r="AR178" s="463"/>
      <c r="AS178" s="463"/>
      <c r="AT178" s="463"/>
    </row>
    <row r="179" spans="1:46" ht="15.75" x14ac:dyDescent="0.2">
      <c r="B179" s="100" t="s">
        <v>263</v>
      </c>
      <c r="K179" s="463"/>
      <c r="M179" s="946"/>
      <c r="N179" s="946"/>
      <c r="O179" s="947"/>
      <c r="P179" s="946"/>
      <c r="Q179" s="948"/>
      <c r="R179" s="946"/>
      <c r="S179" s="946"/>
      <c r="T179" s="946"/>
      <c r="U179" s="881"/>
      <c r="V179" s="430"/>
      <c r="W179" s="450"/>
      <c r="X179" s="450"/>
      <c r="Y179" s="450"/>
      <c r="Z179" s="450"/>
      <c r="AA179" s="450"/>
      <c r="AB179" s="450"/>
      <c r="AC179" s="450"/>
      <c r="AD179" s="450"/>
      <c r="AE179" s="450"/>
      <c r="AF179" s="450"/>
      <c r="AG179" s="450"/>
      <c r="AH179" s="450"/>
      <c r="AI179" s="450"/>
      <c r="AJ179" s="450"/>
      <c r="AK179" s="450"/>
      <c r="AO179" s="463"/>
      <c r="AP179" s="463"/>
      <c r="AQ179" s="463"/>
      <c r="AR179" s="463"/>
      <c r="AS179" s="463"/>
      <c r="AT179" s="463"/>
    </row>
    <row r="180" spans="1:46" ht="15.75" x14ac:dyDescent="0.2">
      <c r="B180" s="932" t="s">
        <v>58</v>
      </c>
      <c r="C180" s="430" t="s">
        <v>674</v>
      </c>
      <c r="F180" s="627">
        <v>2079027500</v>
      </c>
      <c r="G180" s="469"/>
      <c r="H180" s="628">
        <v>0</v>
      </c>
      <c r="I180" s="469"/>
      <c r="J180" s="511">
        <v>0</v>
      </c>
      <c r="K180" s="463"/>
      <c r="L180" s="511">
        <f>F180+H180-J180</f>
        <v>2079027500</v>
      </c>
      <c r="M180" s="946"/>
      <c r="N180" s="946"/>
      <c r="O180" s="947"/>
      <c r="P180" s="946"/>
      <c r="Q180" s="948"/>
      <c r="R180" s="946"/>
      <c r="S180" s="946"/>
      <c r="T180" s="946"/>
      <c r="U180" s="881"/>
      <c r="V180" s="430"/>
      <c r="W180" s="450"/>
      <c r="X180" s="450"/>
      <c r="Y180" s="450"/>
      <c r="Z180" s="450"/>
      <c r="AA180" s="450"/>
      <c r="AB180" s="450"/>
      <c r="AC180" s="450"/>
      <c r="AD180" s="450"/>
      <c r="AE180" s="450"/>
      <c r="AF180" s="450"/>
      <c r="AG180" s="450"/>
      <c r="AH180" s="450"/>
      <c r="AI180" s="450"/>
      <c r="AJ180" s="450"/>
      <c r="AK180" s="450"/>
      <c r="AO180" s="463"/>
      <c r="AP180" s="463"/>
      <c r="AQ180" s="463"/>
      <c r="AR180" s="463"/>
      <c r="AS180" s="463"/>
      <c r="AT180" s="463"/>
    </row>
    <row r="181" spans="1:46" ht="9.9499999999999993" customHeight="1" x14ac:dyDescent="0.2">
      <c r="F181" s="897"/>
      <c r="G181" s="463"/>
      <c r="H181" s="934"/>
      <c r="I181" s="463"/>
      <c r="J181" s="897"/>
      <c r="K181" s="463"/>
      <c r="M181" s="946"/>
      <c r="N181" s="946"/>
      <c r="O181" s="947"/>
      <c r="P181" s="946"/>
      <c r="Q181" s="948"/>
      <c r="R181" s="946"/>
      <c r="S181" s="946"/>
      <c r="T181" s="946"/>
      <c r="U181" s="881"/>
      <c r="V181" s="430"/>
      <c r="W181" s="450"/>
      <c r="X181" s="450"/>
      <c r="Y181" s="450"/>
      <c r="Z181" s="450"/>
      <c r="AA181" s="450"/>
      <c r="AB181" s="450"/>
      <c r="AC181" s="450"/>
      <c r="AD181" s="450"/>
      <c r="AE181" s="450"/>
      <c r="AF181" s="450"/>
      <c r="AG181" s="450"/>
      <c r="AH181" s="450"/>
      <c r="AI181" s="450"/>
      <c r="AJ181" s="450"/>
      <c r="AK181" s="450"/>
      <c r="AO181" s="463"/>
      <c r="AP181" s="463"/>
      <c r="AQ181" s="463"/>
      <c r="AR181" s="463"/>
      <c r="AS181" s="463"/>
      <c r="AT181" s="463"/>
    </row>
    <row r="182" spans="1:46" ht="16.5" thickBot="1" x14ac:dyDescent="0.25">
      <c r="B182" s="100"/>
      <c r="C182" s="455"/>
      <c r="D182" s="925" t="s">
        <v>16</v>
      </c>
      <c r="E182" s="925"/>
      <c r="F182" s="935">
        <f>SUM(F180:F181)</f>
        <v>2079027500</v>
      </c>
      <c r="G182" s="420"/>
      <c r="H182" s="936">
        <f>SUM(H180:H181)</f>
        <v>0</v>
      </c>
      <c r="I182" s="420"/>
      <c r="J182" s="935">
        <f>SUM(J180:J181)</f>
        <v>0</v>
      </c>
      <c r="K182" s="420"/>
      <c r="L182" s="935">
        <f>SUM(L180:L181)</f>
        <v>2079027500</v>
      </c>
      <c r="M182" s="946"/>
      <c r="N182" s="946"/>
      <c r="O182" s="947"/>
      <c r="P182" s="946"/>
      <c r="Q182" s="948"/>
      <c r="R182" s="946"/>
      <c r="S182" s="946"/>
      <c r="T182" s="946"/>
      <c r="U182" s="881"/>
      <c r="V182" s="430"/>
      <c r="W182" s="450"/>
      <c r="X182" s="450"/>
      <c r="Y182" s="450"/>
      <c r="Z182" s="450"/>
      <c r="AA182" s="450"/>
      <c r="AB182" s="450"/>
      <c r="AC182" s="450"/>
      <c r="AD182" s="450"/>
      <c r="AE182" s="450"/>
      <c r="AF182" s="450"/>
      <c r="AG182" s="450"/>
      <c r="AH182" s="450"/>
      <c r="AI182" s="450"/>
      <c r="AJ182" s="450"/>
      <c r="AK182" s="450"/>
      <c r="AO182" s="463"/>
      <c r="AP182" s="463"/>
      <c r="AQ182" s="463"/>
      <c r="AR182" s="463"/>
      <c r="AS182" s="463"/>
      <c r="AT182" s="463"/>
    </row>
    <row r="183" spans="1:46" ht="16.5" thickTop="1" x14ac:dyDescent="0.2">
      <c r="B183" s="100"/>
      <c r="C183" s="455"/>
      <c r="D183" s="925"/>
      <c r="E183" s="925"/>
      <c r="F183" s="420"/>
      <c r="G183" s="420"/>
      <c r="H183" s="938"/>
      <c r="I183" s="420"/>
      <c r="J183" s="420"/>
      <c r="K183" s="420"/>
      <c r="L183" s="420"/>
      <c r="M183" s="946"/>
      <c r="N183" s="946"/>
      <c r="O183" s="947"/>
      <c r="P183" s="946"/>
      <c r="Q183" s="948"/>
      <c r="R183" s="946"/>
      <c r="S183" s="946"/>
      <c r="T183" s="946"/>
      <c r="U183" s="881"/>
      <c r="V183" s="430"/>
      <c r="W183" s="450"/>
      <c r="X183" s="450"/>
      <c r="Y183" s="450"/>
      <c r="Z183" s="450"/>
      <c r="AA183" s="450"/>
      <c r="AB183" s="450"/>
      <c r="AC183" s="450"/>
      <c r="AD183" s="450"/>
      <c r="AE183" s="450"/>
      <c r="AF183" s="450"/>
      <c r="AG183" s="450"/>
      <c r="AH183" s="450"/>
      <c r="AI183" s="450"/>
      <c r="AJ183" s="450"/>
      <c r="AK183" s="450"/>
      <c r="AO183" s="463"/>
      <c r="AP183" s="463"/>
      <c r="AQ183" s="463"/>
      <c r="AR183" s="463"/>
      <c r="AS183" s="463"/>
      <c r="AT183" s="463"/>
    </row>
    <row r="184" spans="1:46" ht="15.75" x14ac:dyDescent="0.2">
      <c r="B184" s="100" t="s">
        <v>675</v>
      </c>
      <c r="F184" s="511"/>
      <c r="G184" s="463"/>
      <c r="H184" s="937"/>
      <c r="I184" s="463"/>
      <c r="M184" s="946"/>
      <c r="N184" s="946"/>
      <c r="O184" s="947"/>
      <c r="P184" s="946"/>
      <c r="Q184" s="948"/>
      <c r="R184" s="946"/>
      <c r="S184" s="946"/>
      <c r="T184" s="946"/>
      <c r="U184" s="881"/>
      <c r="V184" s="430"/>
      <c r="W184" s="450"/>
      <c r="X184" s="450"/>
      <c r="Y184" s="450"/>
      <c r="Z184" s="450"/>
      <c r="AA184" s="450"/>
      <c r="AB184" s="450"/>
      <c r="AC184" s="450"/>
      <c r="AD184" s="450"/>
      <c r="AE184" s="450"/>
      <c r="AF184" s="450"/>
      <c r="AG184" s="450"/>
      <c r="AH184" s="450"/>
      <c r="AI184" s="450"/>
      <c r="AJ184" s="450"/>
      <c r="AK184" s="450"/>
      <c r="AO184" s="463"/>
      <c r="AP184" s="463"/>
      <c r="AQ184" s="463"/>
      <c r="AR184" s="463"/>
      <c r="AS184" s="463"/>
      <c r="AT184" s="463"/>
    </row>
    <row r="185" spans="1:46" ht="15.75" x14ac:dyDescent="0.2">
      <c r="B185" s="932" t="s">
        <v>58</v>
      </c>
      <c r="C185" s="430" t="s">
        <v>676</v>
      </c>
      <c r="F185" s="627">
        <v>1663222000</v>
      </c>
      <c r="G185" s="463"/>
      <c r="H185" s="628">
        <v>0</v>
      </c>
      <c r="I185" s="469"/>
      <c r="J185" s="511">
        <v>0</v>
      </c>
      <c r="L185" s="511">
        <f>F185+H185-J185</f>
        <v>1663222000</v>
      </c>
      <c r="M185" s="946"/>
      <c r="N185" s="946"/>
      <c r="O185" s="947"/>
      <c r="P185" s="946"/>
      <c r="Q185" s="948"/>
      <c r="R185" s="946"/>
      <c r="S185" s="946"/>
      <c r="T185" s="946"/>
      <c r="U185" s="881"/>
      <c r="V185" s="430"/>
      <c r="W185" s="450"/>
      <c r="X185" s="450"/>
      <c r="Y185" s="450"/>
      <c r="Z185" s="450"/>
      <c r="AA185" s="450"/>
      <c r="AB185" s="450"/>
      <c r="AC185" s="450"/>
      <c r="AD185" s="450"/>
      <c r="AE185" s="450"/>
      <c r="AF185" s="450"/>
      <c r="AG185" s="450"/>
      <c r="AH185" s="450"/>
      <c r="AI185" s="450"/>
      <c r="AJ185" s="450"/>
      <c r="AK185" s="450"/>
      <c r="AO185" s="463"/>
      <c r="AP185" s="463"/>
      <c r="AQ185" s="463"/>
      <c r="AR185" s="463"/>
      <c r="AS185" s="463"/>
      <c r="AT185" s="463"/>
    </row>
    <row r="186" spans="1:46" ht="9.9499999999999993" customHeight="1" x14ac:dyDescent="0.2">
      <c r="F186" s="627"/>
      <c r="G186" s="463"/>
      <c r="H186" s="943"/>
      <c r="I186" s="463"/>
      <c r="M186" s="946"/>
      <c r="N186" s="946"/>
      <c r="O186" s="947"/>
      <c r="P186" s="946"/>
      <c r="Q186" s="948"/>
      <c r="R186" s="946"/>
      <c r="S186" s="946"/>
      <c r="T186" s="946"/>
      <c r="U186" s="881"/>
      <c r="V186" s="430"/>
      <c r="W186" s="450"/>
      <c r="X186" s="450"/>
      <c r="Y186" s="450"/>
      <c r="Z186" s="450"/>
      <c r="AA186" s="450"/>
      <c r="AB186" s="450"/>
      <c r="AC186" s="450"/>
      <c r="AD186" s="450"/>
      <c r="AE186" s="450"/>
      <c r="AF186" s="450"/>
      <c r="AG186" s="450"/>
      <c r="AH186" s="450"/>
      <c r="AI186" s="450"/>
      <c r="AJ186" s="450"/>
      <c r="AK186" s="450"/>
      <c r="AO186" s="463"/>
      <c r="AP186" s="463"/>
      <c r="AQ186" s="463"/>
      <c r="AR186" s="463"/>
      <c r="AS186" s="463"/>
      <c r="AT186" s="463"/>
    </row>
    <row r="187" spans="1:46" ht="16.5" thickBot="1" x14ac:dyDescent="0.25">
      <c r="B187" s="100"/>
      <c r="D187" s="925" t="s">
        <v>16</v>
      </c>
      <c r="E187" s="925"/>
      <c r="F187" s="935">
        <f>SUM(F185)</f>
        <v>1663222000</v>
      </c>
      <c r="G187" s="420"/>
      <c r="H187" s="936">
        <f>SUM(H185)</f>
        <v>0</v>
      </c>
      <c r="I187" s="420">
        <f>SUM(I185)</f>
        <v>0</v>
      </c>
      <c r="J187" s="935">
        <f>SUM(J185)</f>
        <v>0</v>
      </c>
      <c r="K187" s="420"/>
      <c r="L187" s="935">
        <f>SUM(L185:L186)</f>
        <v>1663222000</v>
      </c>
      <c r="M187" s="946"/>
      <c r="N187" s="946"/>
      <c r="O187" s="947"/>
      <c r="P187" s="946"/>
      <c r="Q187" s="948"/>
      <c r="R187" s="946"/>
      <c r="S187" s="946"/>
      <c r="T187" s="946"/>
      <c r="U187" s="881"/>
      <c r="V187" s="430"/>
      <c r="W187" s="450"/>
      <c r="X187" s="450"/>
      <c r="Y187" s="450"/>
      <c r="Z187" s="450"/>
      <c r="AA187" s="450"/>
      <c r="AB187" s="450"/>
      <c r="AC187" s="450"/>
      <c r="AD187" s="450"/>
      <c r="AE187" s="450"/>
      <c r="AF187" s="450"/>
      <c r="AG187" s="450"/>
      <c r="AH187" s="450"/>
      <c r="AI187" s="450"/>
      <c r="AJ187" s="450"/>
      <c r="AK187" s="450"/>
      <c r="AO187" s="463"/>
      <c r="AP187" s="463"/>
      <c r="AQ187" s="463"/>
      <c r="AR187" s="463"/>
      <c r="AS187" s="463"/>
      <c r="AT187" s="463"/>
    </row>
    <row r="188" spans="1:46" ht="9.9499999999999993" customHeight="1" thickTop="1" x14ac:dyDescent="0.2">
      <c r="B188" s="100"/>
      <c r="D188" s="949"/>
      <c r="E188" s="950"/>
      <c r="F188" s="946"/>
      <c r="G188" s="951"/>
      <c r="H188" s="952"/>
      <c r="I188" s="953"/>
      <c r="J188" s="946"/>
      <c r="K188" s="946"/>
      <c r="L188" s="946"/>
      <c r="M188" s="946"/>
      <c r="N188" s="946"/>
      <c r="O188" s="947"/>
      <c r="P188" s="946"/>
      <c r="Q188" s="948"/>
      <c r="R188" s="946"/>
      <c r="S188" s="946"/>
      <c r="T188" s="946"/>
      <c r="U188" s="881"/>
      <c r="V188" s="430"/>
      <c r="W188" s="450"/>
      <c r="X188" s="450"/>
      <c r="Y188" s="450"/>
      <c r="Z188" s="450"/>
      <c r="AA188" s="450"/>
      <c r="AB188" s="450"/>
      <c r="AC188" s="450"/>
      <c r="AD188" s="450"/>
      <c r="AE188" s="450"/>
      <c r="AF188" s="450"/>
      <c r="AG188" s="450"/>
      <c r="AH188" s="450"/>
      <c r="AI188" s="450"/>
      <c r="AJ188" s="450"/>
      <c r="AK188" s="450"/>
      <c r="AO188" s="463"/>
      <c r="AP188" s="463"/>
      <c r="AQ188" s="463"/>
      <c r="AR188" s="463"/>
      <c r="AS188" s="463"/>
      <c r="AT188" s="463"/>
    </row>
    <row r="189" spans="1:46" ht="16.5" thickBot="1" x14ac:dyDescent="0.25">
      <c r="B189" s="100"/>
      <c r="D189" s="925" t="s">
        <v>265</v>
      </c>
      <c r="E189" s="925"/>
      <c r="F189" s="935">
        <f>F182-F187</f>
        <v>415805500</v>
      </c>
      <c r="G189" s="913"/>
      <c r="H189" s="939"/>
      <c r="I189" s="913"/>
      <c r="J189" s="420"/>
      <c r="K189" s="420"/>
      <c r="L189" s="935">
        <f>L182-L187</f>
        <v>415805500</v>
      </c>
      <c r="M189" s="946"/>
      <c r="N189" s="946"/>
      <c r="O189" s="947"/>
      <c r="P189" s="946"/>
      <c r="Q189" s="948"/>
      <c r="R189" s="946"/>
      <c r="S189" s="946"/>
      <c r="T189" s="946"/>
      <c r="U189" s="881"/>
      <c r="V189" s="430"/>
      <c r="W189" s="450"/>
      <c r="X189" s="450"/>
      <c r="Y189" s="450"/>
      <c r="Z189" s="450"/>
      <c r="AA189" s="450"/>
      <c r="AB189" s="450"/>
      <c r="AC189" s="450"/>
      <c r="AD189" s="450"/>
      <c r="AE189" s="450"/>
      <c r="AF189" s="450"/>
      <c r="AG189" s="450"/>
      <c r="AH189" s="450"/>
      <c r="AI189" s="450"/>
      <c r="AJ189" s="450"/>
      <c r="AK189" s="450"/>
      <c r="AO189" s="463"/>
      <c r="AP189" s="463"/>
      <c r="AQ189" s="463"/>
      <c r="AR189" s="463"/>
      <c r="AS189" s="463"/>
      <c r="AT189" s="463"/>
    </row>
    <row r="190" spans="1:46" ht="16.5" thickTop="1" x14ac:dyDescent="0.2">
      <c r="B190" s="100"/>
      <c r="D190" s="949"/>
      <c r="E190" s="950"/>
      <c r="F190" s="946"/>
      <c r="G190" s="951"/>
      <c r="H190" s="952"/>
      <c r="I190" s="953"/>
      <c r="J190" s="946"/>
      <c r="K190" s="946"/>
      <c r="L190" s="946"/>
      <c r="M190" s="946"/>
      <c r="N190" s="946"/>
      <c r="O190" s="947"/>
      <c r="P190" s="946"/>
      <c r="Q190" s="948"/>
      <c r="R190" s="946"/>
      <c r="S190" s="946"/>
      <c r="T190" s="946"/>
      <c r="U190" s="881"/>
      <c r="V190" s="430"/>
      <c r="W190" s="450"/>
      <c r="X190" s="450"/>
      <c r="Y190" s="450"/>
      <c r="Z190" s="450"/>
      <c r="AA190" s="450"/>
      <c r="AB190" s="450"/>
      <c r="AC190" s="450"/>
      <c r="AD190" s="450"/>
      <c r="AE190" s="450"/>
      <c r="AF190" s="450"/>
      <c r="AG190" s="450"/>
      <c r="AH190" s="450"/>
      <c r="AI190" s="450"/>
      <c r="AJ190" s="450"/>
      <c r="AK190" s="450"/>
      <c r="AO190" s="463"/>
      <c r="AP190" s="463"/>
      <c r="AQ190" s="463"/>
      <c r="AR190" s="463"/>
      <c r="AS190" s="463"/>
      <c r="AT190" s="463"/>
    </row>
    <row r="191" spans="1:46" ht="15.75" x14ac:dyDescent="0.2">
      <c r="A191" s="954">
        <f>A156+1</f>
        <v>10</v>
      </c>
      <c r="B191" s="100" t="s">
        <v>681</v>
      </c>
      <c r="D191" s="949"/>
      <c r="E191" s="950"/>
      <c r="F191" s="946"/>
      <c r="G191" s="951"/>
      <c r="H191" s="952"/>
      <c r="I191" s="953"/>
      <c r="J191" s="946"/>
      <c r="K191" s="946"/>
      <c r="L191" s="946"/>
      <c r="M191" s="946"/>
      <c r="N191" s="946"/>
      <c r="O191" s="947"/>
      <c r="P191" s="946"/>
      <c r="Q191" s="948"/>
      <c r="R191" s="946"/>
      <c r="S191" s="946"/>
      <c r="T191" s="946"/>
      <c r="U191" s="881"/>
      <c r="V191" s="430"/>
      <c r="W191" s="450"/>
      <c r="X191" s="450"/>
      <c r="Y191" s="450"/>
      <c r="Z191" s="450"/>
      <c r="AA191" s="450"/>
      <c r="AB191" s="450"/>
      <c r="AC191" s="450"/>
      <c r="AD191" s="450"/>
      <c r="AE191" s="450"/>
      <c r="AF191" s="450"/>
      <c r="AG191" s="450"/>
      <c r="AH191" s="450"/>
      <c r="AI191" s="450"/>
      <c r="AJ191" s="450"/>
      <c r="AK191" s="450"/>
      <c r="AO191" s="463"/>
      <c r="AP191" s="463"/>
      <c r="AQ191" s="463"/>
      <c r="AR191" s="463"/>
      <c r="AS191" s="463"/>
      <c r="AT191" s="463"/>
    </row>
    <row r="192" spans="1:46" ht="15.75" x14ac:dyDescent="0.2">
      <c r="B192" s="100"/>
      <c r="C192" s="100"/>
      <c r="D192" s="100"/>
      <c r="E192" s="100"/>
      <c r="F192" s="1147">
        <v>2021</v>
      </c>
      <c r="G192" s="1147"/>
      <c r="H192" s="1147"/>
      <c r="I192" s="1147"/>
      <c r="J192" s="1147"/>
      <c r="K192" s="1147"/>
      <c r="L192" s="1147"/>
      <c r="M192" s="914"/>
      <c r="N192" s="914"/>
      <c r="O192" s="922"/>
      <c r="P192" s="914"/>
      <c r="Q192" s="948"/>
      <c r="R192" s="877"/>
      <c r="S192" s="877"/>
      <c r="T192" s="877"/>
      <c r="U192" s="881"/>
      <c r="V192" s="430"/>
      <c r="W192" s="450"/>
      <c r="X192" s="450"/>
      <c r="Y192" s="450"/>
      <c r="Z192" s="450"/>
      <c r="AA192" s="450"/>
      <c r="AB192" s="450"/>
      <c r="AC192" s="450"/>
      <c r="AD192" s="450"/>
      <c r="AE192" s="450"/>
      <c r="AF192" s="450"/>
      <c r="AG192" s="450"/>
      <c r="AH192" s="450"/>
      <c r="AI192" s="450"/>
      <c r="AJ192" s="450"/>
      <c r="AK192" s="450"/>
      <c r="AO192" s="463"/>
      <c r="AP192" s="463"/>
      <c r="AQ192" s="463"/>
      <c r="AR192" s="463"/>
      <c r="AS192" s="463"/>
      <c r="AT192" s="463"/>
    </row>
    <row r="193" spans="2:46" ht="15.75" x14ac:dyDescent="0.2">
      <c r="F193" s="929" t="s">
        <v>261</v>
      </c>
      <c r="G193" s="441"/>
      <c r="H193" s="930" t="s">
        <v>237</v>
      </c>
      <c r="I193" s="441"/>
      <c r="J193" s="931" t="s">
        <v>138</v>
      </c>
      <c r="K193" s="439"/>
      <c r="L193" s="931" t="s">
        <v>262</v>
      </c>
      <c r="M193" s="914"/>
      <c r="N193" s="914"/>
      <c r="O193" s="922"/>
      <c r="P193" s="914"/>
      <c r="Q193" s="877"/>
      <c r="R193" s="877"/>
      <c r="S193" s="877"/>
      <c r="T193" s="877"/>
      <c r="U193" s="881"/>
      <c r="V193" s="430"/>
      <c r="W193" s="450"/>
      <c r="X193" s="450"/>
      <c r="Y193" s="450"/>
      <c r="Z193" s="450"/>
      <c r="AA193" s="450"/>
      <c r="AB193" s="450"/>
      <c r="AC193" s="450"/>
      <c r="AD193" s="450"/>
      <c r="AE193" s="450"/>
      <c r="AF193" s="450"/>
      <c r="AG193" s="450"/>
      <c r="AH193" s="450"/>
      <c r="AI193" s="450"/>
      <c r="AJ193" s="450"/>
      <c r="AK193" s="450"/>
      <c r="AO193" s="463"/>
      <c r="AP193" s="463"/>
      <c r="AQ193" s="463"/>
      <c r="AR193" s="463"/>
      <c r="AS193" s="463"/>
      <c r="AT193" s="463"/>
    </row>
    <row r="194" spans="2:46" ht="15.75" x14ac:dyDescent="0.2">
      <c r="B194" s="100" t="s">
        <v>263</v>
      </c>
      <c r="K194" s="463"/>
      <c r="M194" s="914"/>
      <c r="N194" s="914"/>
      <c r="O194" s="922"/>
      <c r="P194" s="914"/>
      <c r="Q194" s="877"/>
      <c r="R194" s="877"/>
      <c r="S194" s="877"/>
      <c r="T194" s="877"/>
      <c r="U194" s="881"/>
      <c r="V194" s="430"/>
      <c r="W194" s="450"/>
      <c r="X194" s="450"/>
      <c r="Y194" s="450"/>
      <c r="Z194" s="450"/>
      <c r="AA194" s="450"/>
      <c r="AB194" s="450"/>
      <c r="AC194" s="450"/>
      <c r="AD194" s="450"/>
      <c r="AE194" s="450"/>
      <c r="AF194" s="450"/>
      <c r="AG194" s="450"/>
      <c r="AH194" s="450"/>
      <c r="AI194" s="450"/>
      <c r="AJ194" s="450"/>
      <c r="AK194" s="450"/>
      <c r="AO194" s="463"/>
      <c r="AP194" s="463"/>
      <c r="AQ194" s="463"/>
      <c r="AR194" s="463"/>
      <c r="AS194" s="463"/>
      <c r="AT194" s="463"/>
    </row>
    <row r="195" spans="2:46" ht="15.75" x14ac:dyDescent="0.2">
      <c r="B195" s="932" t="s">
        <v>58</v>
      </c>
      <c r="C195" s="1113" t="s">
        <v>1070</v>
      </c>
      <c r="D195" s="1113"/>
      <c r="F195" s="469">
        <f t="shared" ref="F195:F207" si="1">L288</f>
        <v>40000000</v>
      </c>
      <c r="G195" s="469"/>
      <c r="H195" s="957">
        <v>0</v>
      </c>
      <c r="I195" s="469"/>
      <c r="J195" s="511">
        <v>0</v>
      </c>
      <c r="K195" s="463"/>
      <c r="L195" s="511">
        <f>F195+H195-J195</f>
        <v>40000000</v>
      </c>
      <c r="M195" s="914"/>
      <c r="N195" s="955">
        <v>40000000</v>
      </c>
      <c r="O195" s="922">
        <f>N195-L195</f>
        <v>0</v>
      </c>
      <c r="P195" s="914"/>
      <c r="Q195" s="884" t="s">
        <v>591</v>
      </c>
      <c r="R195" s="884"/>
      <c r="S195" s="877"/>
      <c r="T195" s="877"/>
      <c r="U195" s="881"/>
      <c r="V195" s="430"/>
      <c r="W195" s="450"/>
      <c r="X195" s="450"/>
      <c r="Y195" s="450"/>
      <c r="Z195" s="450"/>
      <c r="AA195" s="450"/>
      <c r="AB195" s="450"/>
      <c r="AC195" s="450"/>
      <c r="AD195" s="450"/>
      <c r="AE195" s="450"/>
      <c r="AF195" s="450"/>
      <c r="AG195" s="450"/>
      <c r="AH195" s="450"/>
      <c r="AI195" s="450"/>
      <c r="AJ195" s="450"/>
      <c r="AK195" s="450"/>
      <c r="AO195" s="463"/>
      <c r="AP195" s="463"/>
      <c r="AQ195" s="463"/>
      <c r="AR195" s="463"/>
      <c r="AS195" s="463"/>
      <c r="AT195" s="463"/>
    </row>
    <row r="196" spans="2:46" ht="15.75" x14ac:dyDescent="0.2">
      <c r="B196" s="932" t="s">
        <v>58</v>
      </c>
      <c r="C196" s="1113" t="s">
        <v>797</v>
      </c>
      <c r="D196" s="1113"/>
      <c r="F196" s="469">
        <f t="shared" si="1"/>
        <v>87000000</v>
      </c>
      <c r="G196" s="469"/>
      <c r="H196" s="957">
        <v>0</v>
      </c>
      <c r="I196" s="469"/>
      <c r="J196" s="511">
        <v>0</v>
      </c>
      <c r="K196" s="463"/>
      <c r="L196" s="511">
        <f t="shared" ref="L196:L218" si="2">F196+H196-J196</f>
        <v>87000000</v>
      </c>
      <c r="M196" s="914"/>
      <c r="N196" s="955">
        <v>87000000</v>
      </c>
      <c r="O196" s="922">
        <f t="shared" ref="O196:O219" si="3">N196-L196</f>
        <v>0</v>
      </c>
      <c r="P196" s="914"/>
      <c r="Q196" s="884" t="s">
        <v>797</v>
      </c>
      <c r="R196" s="884"/>
      <c r="S196" s="877"/>
      <c r="T196" s="877"/>
      <c r="U196" s="881"/>
      <c r="V196" s="430"/>
      <c r="W196" s="450"/>
      <c r="X196" s="450"/>
      <c r="Y196" s="450"/>
      <c r="Z196" s="450"/>
      <c r="AA196" s="450"/>
      <c r="AB196" s="450"/>
      <c r="AC196" s="450"/>
      <c r="AD196" s="450"/>
      <c r="AE196" s="450"/>
      <c r="AF196" s="450"/>
      <c r="AG196" s="450"/>
      <c r="AH196" s="450"/>
      <c r="AI196" s="450"/>
      <c r="AJ196" s="450"/>
      <c r="AK196" s="450"/>
      <c r="AO196" s="463"/>
      <c r="AP196" s="463"/>
      <c r="AQ196" s="463"/>
      <c r="AR196" s="463"/>
      <c r="AS196" s="463"/>
      <c r="AT196" s="463"/>
    </row>
    <row r="197" spans="2:46" ht="15.75" x14ac:dyDescent="0.2">
      <c r="B197" s="430" t="s">
        <v>58</v>
      </c>
      <c r="C197" s="1113" t="s">
        <v>1071</v>
      </c>
      <c r="D197" s="1113"/>
      <c r="F197" s="469">
        <f t="shared" si="1"/>
        <v>45000000</v>
      </c>
      <c r="G197" s="469"/>
      <c r="H197" s="957">
        <v>0</v>
      </c>
      <c r="I197" s="469"/>
      <c r="J197" s="511">
        <v>0</v>
      </c>
      <c r="K197" s="463"/>
      <c r="L197" s="511">
        <f t="shared" si="2"/>
        <v>45000000</v>
      </c>
      <c r="M197" s="914"/>
      <c r="N197" s="955">
        <v>45000000</v>
      </c>
      <c r="O197" s="922">
        <f t="shared" si="3"/>
        <v>0</v>
      </c>
      <c r="P197" s="914"/>
      <c r="Q197" s="884" t="s">
        <v>590</v>
      </c>
      <c r="R197" s="884"/>
      <c r="S197" s="877"/>
      <c r="T197" s="877"/>
      <c r="U197" s="881"/>
      <c r="V197" s="430"/>
      <c r="W197" s="450"/>
      <c r="X197" s="450"/>
      <c r="Y197" s="450"/>
      <c r="Z197" s="450"/>
      <c r="AA197" s="450"/>
      <c r="AB197" s="450"/>
      <c r="AC197" s="450"/>
      <c r="AD197" s="450"/>
      <c r="AE197" s="450"/>
      <c r="AF197" s="450"/>
      <c r="AG197" s="450"/>
      <c r="AH197" s="450"/>
      <c r="AI197" s="450"/>
      <c r="AJ197" s="450"/>
      <c r="AK197" s="450"/>
      <c r="AO197" s="463"/>
      <c r="AP197" s="463"/>
      <c r="AQ197" s="463"/>
      <c r="AR197" s="463"/>
      <c r="AS197" s="463"/>
      <c r="AT197" s="463"/>
    </row>
    <row r="198" spans="2:46" ht="15.75" x14ac:dyDescent="0.2">
      <c r="B198" s="932" t="s">
        <v>58</v>
      </c>
      <c r="C198" s="1113" t="s">
        <v>589</v>
      </c>
      <c r="D198" s="1113"/>
      <c r="F198" s="469">
        <f t="shared" si="1"/>
        <v>95200000</v>
      </c>
      <c r="G198" s="469"/>
      <c r="H198" s="957">
        <v>0</v>
      </c>
      <c r="I198" s="469"/>
      <c r="J198" s="511">
        <v>0</v>
      </c>
      <c r="K198" s="463"/>
      <c r="L198" s="511">
        <f t="shared" si="2"/>
        <v>95200000</v>
      </c>
      <c r="M198" s="914"/>
      <c r="N198" s="955">
        <v>95200000</v>
      </c>
      <c r="O198" s="922">
        <f t="shared" si="3"/>
        <v>0</v>
      </c>
      <c r="P198" s="914"/>
      <c r="Q198" s="884" t="s">
        <v>589</v>
      </c>
      <c r="R198" s="884"/>
      <c r="S198" s="877"/>
      <c r="T198" s="877"/>
      <c r="U198" s="881"/>
      <c r="V198" s="430"/>
      <c r="W198" s="450"/>
      <c r="X198" s="450"/>
      <c r="Y198" s="450"/>
      <c r="Z198" s="450"/>
      <c r="AA198" s="450"/>
      <c r="AB198" s="450"/>
      <c r="AC198" s="450"/>
      <c r="AD198" s="450"/>
      <c r="AE198" s="450"/>
      <c r="AF198" s="450"/>
      <c r="AG198" s="450"/>
      <c r="AH198" s="450"/>
      <c r="AI198" s="450"/>
      <c r="AJ198" s="450"/>
      <c r="AK198" s="450"/>
      <c r="AO198" s="463"/>
      <c r="AP198" s="463"/>
      <c r="AQ198" s="463"/>
      <c r="AR198" s="463"/>
      <c r="AS198" s="463"/>
      <c r="AT198" s="463"/>
    </row>
    <row r="199" spans="2:46" ht="15.75" x14ac:dyDescent="0.2">
      <c r="B199" s="932" t="s">
        <v>58</v>
      </c>
      <c r="C199" s="1113" t="s">
        <v>798</v>
      </c>
      <c r="D199" s="1113"/>
      <c r="F199" s="469">
        <f t="shared" si="1"/>
        <v>44800000</v>
      </c>
      <c r="G199" s="469"/>
      <c r="H199" s="957">
        <v>0</v>
      </c>
      <c r="I199" s="469"/>
      <c r="J199" s="511">
        <v>0</v>
      </c>
      <c r="K199" s="463"/>
      <c r="L199" s="511">
        <f t="shared" si="2"/>
        <v>44800000</v>
      </c>
      <c r="M199" s="914"/>
      <c r="N199" s="955">
        <v>44800000</v>
      </c>
      <c r="O199" s="922">
        <f t="shared" si="3"/>
        <v>0</v>
      </c>
      <c r="P199" s="914"/>
      <c r="Q199" s="884" t="s">
        <v>798</v>
      </c>
      <c r="R199" s="884"/>
      <c r="S199" s="877"/>
      <c r="T199" s="877"/>
      <c r="U199" s="881"/>
      <c r="V199" s="430"/>
      <c r="W199" s="450"/>
      <c r="X199" s="450"/>
      <c r="Y199" s="450"/>
      <c r="Z199" s="450"/>
      <c r="AA199" s="450"/>
      <c r="AB199" s="450"/>
      <c r="AC199" s="450"/>
      <c r="AD199" s="450"/>
      <c r="AE199" s="450"/>
      <c r="AF199" s="450"/>
      <c r="AG199" s="450"/>
      <c r="AH199" s="450"/>
      <c r="AI199" s="450"/>
      <c r="AJ199" s="450"/>
      <c r="AK199" s="450"/>
      <c r="AO199" s="463"/>
      <c r="AP199" s="463"/>
      <c r="AQ199" s="463"/>
      <c r="AR199" s="463"/>
      <c r="AS199" s="463"/>
      <c r="AT199" s="463"/>
    </row>
    <row r="200" spans="2:46" ht="15.75" x14ac:dyDescent="0.2">
      <c r="B200" s="430" t="s">
        <v>58</v>
      </c>
      <c r="C200" s="1113" t="s">
        <v>679</v>
      </c>
      <c r="D200" s="1113"/>
      <c r="F200" s="469">
        <f t="shared" si="1"/>
        <v>182100000</v>
      </c>
      <c r="G200" s="463"/>
      <c r="H200" s="957">
        <v>0</v>
      </c>
      <c r="I200" s="463"/>
      <c r="J200" s="511">
        <v>0</v>
      </c>
      <c r="K200" s="463"/>
      <c r="L200" s="511">
        <f t="shared" si="2"/>
        <v>182100000</v>
      </c>
      <c r="M200" s="914"/>
      <c r="N200" s="955">
        <v>182100000</v>
      </c>
      <c r="O200" s="922">
        <f t="shared" si="3"/>
        <v>0</v>
      </c>
      <c r="P200" s="914"/>
      <c r="Q200" s="884" t="s">
        <v>679</v>
      </c>
      <c r="R200" s="884"/>
      <c r="S200" s="877"/>
      <c r="T200" s="877"/>
      <c r="U200" s="881"/>
      <c r="V200" s="430"/>
      <c r="W200" s="450"/>
      <c r="X200" s="450"/>
      <c r="Y200" s="450"/>
      <c r="Z200" s="450"/>
      <c r="AA200" s="450"/>
      <c r="AB200" s="450"/>
      <c r="AC200" s="450"/>
      <c r="AD200" s="450"/>
      <c r="AE200" s="450"/>
      <c r="AF200" s="450"/>
      <c r="AG200" s="450"/>
      <c r="AH200" s="450"/>
      <c r="AI200" s="450"/>
      <c r="AJ200" s="450"/>
      <c r="AK200" s="450"/>
      <c r="AO200" s="463"/>
      <c r="AP200" s="463"/>
      <c r="AQ200" s="463"/>
      <c r="AR200" s="463"/>
      <c r="AS200" s="463"/>
      <c r="AT200" s="463"/>
    </row>
    <row r="201" spans="2:46" ht="15.75" x14ac:dyDescent="0.2">
      <c r="B201" s="430" t="s">
        <v>58</v>
      </c>
      <c r="C201" s="1113" t="s">
        <v>593</v>
      </c>
      <c r="D201" s="1113"/>
      <c r="F201" s="469">
        <f t="shared" si="1"/>
        <v>7250000</v>
      </c>
      <c r="G201" s="463"/>
      <c r="H201" s="957">
        <v>0</v>
      </c>
      <c r="I201" s="463"/>
      <c r="J201" s="511">
        <v>0</v>
      </c>
      <c r="K201" s="463"/>
      <c r="L201" s="511">
        <f t="shared" si="2"/>
        <v>7250000</v>
      </c>
      <c r="M201" s="914"/>
      <c r="N201" s="955">
        <v>7250000</v>
      </c>
      <c r="O201" s="922">
        <f t="shared" si="3"/>
        <v>0</v>
      </c>
      <c r="P201" s="914"/>
      <c r="Q201" s="884" t="s">
        <v>593</v>
      </c>
      <c r="R201" s="884"/>
      <c r="S201" s="877"/>
      <c r="T201" s="877"/>
      <c r="U201" s="881"/>
      <c r="V201" s="430"/>
      <c r="W201" s="450"/>
      <c r="X201" s="450"/>
      <c r="Y201" s="450"/>
      <c r="Z201" s="450"/>
      <c r="AA201" s="450"/>
      <c r="AB201" s="450"/>
      <c r="AC201" s="450"/>
      <c r="AD201" s="450"/>
      <c r="AE201" s="450"/>
      <c r="AF201" s="450"/>
      <c r="AG201" s="450"/>
      <c r="AH201" s="450"/>
      <c r="AI201" s="450"/>
      <c r="AJ201" s="450"/>
      <c r="AK201" s="450"/>
      <c r="AO201" s="463"/>
      <c r="AP201" s="463"/>
      <c r="AQ201" s="463"/>
      <c r="AR201" s="463"/>
      <c r="AS201" s="463"/>
      <c r="AT201" s="463"/>
    </row>
    <row r="202" spans="2:46" ht="15.75" x14ac:dyDescent="0.2">
      <c r="B202" s="430" t="s">
        <v>58</v>
      </c>
      <c r="C202" s="1113" t="s">
        <v>1072</v>
      </c>
      <c r="D202" s="1113"/>
      <c r="F202" s="469">
        <f t="shared" si="1"/>
        <v>40000000</v>
      </c>
      <c r="G202" s="463"/>
      <c r="H202" s="957">
        <v>0</v>
      </c>
      <c r="I202" s="463"/>
      <c r="J202" s="511">
        <v>0</v>
      </c>
      <c r="K202" s="463"/>
      <c r="L202" s="511">
        <f t="shared" si="2"/>
        <v>40000000</v>
      </c>
      <c r="M202" s="914"/>
      <c r="N202" s="955">
        <v>40000000</v>
      </c>
      <c r="O202" s="922">
        <f t="shared" si="3"/>
        <v>0</v>
      </c>
      <c r="P202" s="914"/>
      <c r="Q202" s="884" t="s">
        <v>799</v>
      </c>
      <c r="R202" s="884"/>
      <c r="S202" s="877"/>
      <c r="T202" s="877"/>
      <c r="U202" s="881"/>
      <c r="V202" s="430"/>
      <c r="W202" s="450"/>
      <c r="X202" s="450"/>
      <c r="Y202" s="450"/>
      <c r="Z202" s="450"/>
      <c r="AA202" s="450"/>
      <c r="AB202" s="450"/>
      <c r="AC202" s="450"/>
      <c r="AD202" s="450"/>
      <c r="AE202" s="450"/>
      <c r="AF202" s="450"/>
      <c r="AG202" s="450"/>
      <c r="AH202" s="450"/>
      <c r="AI202" s="450"/>
      <c r="AJ202" s="450"/>
      <c r="AK202" s="450"/>
      <c r="AO202" s="463"/>
      <c r="AP202" s="463"/>
      <c r="AQ202" s="463"/>
      <c r="AR202" s="463"/>
      <c r="AS202" s="463"/>
      <c r="AT202" s="463"/>
    </row>
    <row r="203" spans="2:46" ht="15.75" x14ac:dyDescent="0.2">
      <c r="B203" s="430" t="s">
        <v>58</v>
      </c>
      <c r="C203" s="1113" t="s">
        <v>1073</v>
      </c>
      <c r="D203" s="1113"/>
      <c r="F203" s="469">
        <f t="shared" si="1"/>
        <v>67590000</v>
      </c>
      <c r="G203" s="463"/>
      <c r="H203" s="957">
        <v>0</v>
      </c>
      <c r="I203" s="463"/>
      <c r="J203" s="511">
        <v>0</v>
      </c>
      <c r="K203" s="463"/>
      <c r="L203" s="511">
        <f t="shared" si="2"/>
        <v>67590000</v>
      </c>
      <c r="M203" s="914"/>
      <c r="N203" s="955">
        <v>67590000</v>
      </c>
      <c r="O203" s="922">
        <f t="shared" si="3"/>
        <v>0</v>
      </c>
      <c r="P203" s="914"/>
      <c r="Q203" s="884" t="s">
        <v>800</v>
      </c>
      <c r="R203" s="884"/>
      <c r="S203" s="877"/>
      <c r="T203" s="877"/>
      <c r="U203" s="881"/>
      <c r="V203" s="430"/>
      <c r="W203" s="450"/>
      <c r="X203" s="450"/>
      <c r="Y203" s="450"/>
      <c r="Z203" s="450"/>
      <c r="AA203" s="450"/>
      <c r="AB203" s="450"/>
      <c r="AC203" s="450"/>
      <c r="AD203" s="450"/>
      <c r="AE203" s="450"/>
      <c r="AF203" s="450"/>
      <c r="AG203" s="450"/>
      <c r="AH203" s="450"/>
      <c r="AI203" s="450"/>
      <c r="AJ203" s="450"/>
      <c r="AK203" s="450"/>
      <c r="AO203" s="463"/>
      <c r="AP203" s="463"/>
      <c r="AQ203" s="463"/>
      <c r="AR203" s="463"/>
      <c r="AS203" s="463"/>
      <c r="AT203" s="463"/>
    </row>
    <row r="204" spans="2:46" ht="15.75" x14ac:dyDescent="0.2">
      <c r="B204" s="430" t="s">
        <v>58</v>
      </c>
      <c r="C204" s="1113" t="s">
        <v>768</v>
      </c>
      <c r="D204" s="1113"/>
      <c r="F204" s="469">
        <f t="shared" si="1"/>
        <v>74950000</v>
      </c>
      <c r="G204" s="463"/>
      <c r="H204" s="957">
        <v>0</v>
      </c>
      <c r="I204" s="463"/>
      <c r="J204" s="511">
        <v>0</v>
      </c>
      <c r="K204" s="463"/>
      <c r="L204" s="511">
        <f t="shared" si="2"/>
        <v>74950000</v>
      </c>
      <c r="M204" s="914"/>
      <c r="N204" s="955">
        <v>74950000</v>
      </c>
      <c r="O204" s="922">
        <f t="shared" si="3"/>
        <v>0</v>
      </c>
      <c r="P204" s="914"/>
      <c r="Q204" s="884" t="s">
        <v>768</v>
      </c>
      <c r="R204" s="884"/>
      <c r="S204" s="877"/>
      <c r="T204" s="877"/>
      <c r="U204" s="881"/>
      <c r="V204" s="430"/>
      <c r="W204" s="450"/>
      <c r="X204" s="450"/>
      <c r="Y204" s="450"/>
      <c r="Z204" s="450"/>
      <c r="AA204" s="450"/>
      <c r="AB204" s="450"/>
      <c r="AC204" s="450"/>
      <c r="AD204" s="450"/>
      <c r="AE204" s="450"/>
      <c r="AF204" s="450"/>
      <c r="AG204" s="450"/>
      <c r="AH204" s="450"/>
      <c r="AI204" s="450"/>
      <c r="AJ204" s="450"/>
      <c r="AK204" s="450"/>
      <c r="AO204" s="463"/>
      <c r="AP204" s="463"/>
      <c r="AQ204" s="463"/>
      <c r="AR204" s="463"/>
      <c r="AS204" s="463"/>
      <c r="AT204" s="463"/>
    </row>
    <row r="205" spans="2:46" ht="15.75" x14ac:dyDescent="0.2">
      <c r="B205" s="430" t="s">
        <v>58</v>
      </c>
      <c r="C205" s="1113" t="s">
        <v>768</v>
      </c>
      <c r="D205" s="1113"/>
      <c r="F205" s="469">
        <f t="shared" si="1"/>
        <v>28450000</v>
      </c>
      <c r="G205" s="463"/>
      <c r="H205" s="957">
        <v>0</v>
      </c>
      <c r="I205" s="463"/>
      <c r="J205" s="511">
        <v>0</v>
      </c>
      <c r="K205" s="463"/>
      <c r="L205" s="511">
        <f t="shared" si="2"/>
        <v>28450000</v>
      </c>
      <c r="M205" s="914"/>
      <c r="N205" s="955">
        <v>28450000</v>
      </c>
      <c r="O205" s="922">
        <f t="shared" si="3"/>
        <v>0</v>
      </c>
      <c r="P205" s="914"/>
      <c r="Q205" s="884" t="s">
        <v>768</v>
      </c>
      <c r="R205" s="884"/>
      <c r="S205" s="877"/>
      <c r="T205" s="877"/>
      <c r="U205" s="881"/>
      <c r="V205" s="430"/>
      <c r="W205" s="450"/>
      <c r="X205" s="450"/>
      <c r="Y205" s="450"/>
      <c r="Z205" s="450"/>
      <c r="AA205" s="450"/>
      <c r="AB205" s="450"/>
      <c r="AC205" s="450"/>
      <c r="AD205" s="450"/>
      <c r="AE205" s="450"/>
      <c r="AF205" s="450"/>
      <c r="AG205" s="450"/>
      <c r="AH205" s="450"/>
      <c r="AI205" s="450"/>
      <c r="AJ205" s="450"/>
      <c r="AK205" s="450"/>
      <c r="AO205" s="463"/>
      <c r="AP205" s="463"/>
      <c r="AQ205" s="463"/>
      <c r="AR205" s="463"/>
      <c r="AS205" s="463"/>
      <c r="AT205" s="463"/>
    </row>
    <row r="206" spans="2:46" ht="15.75" x14ac:dyDescent="0.2">
      <c r="B206" s="430" t="s">
        <v>58</v>
      </c>
      <c r="C206" s="1113" t="s">
        <v>769</v>
      </c>
      <c r="D206" s="1113"/>
      <c r="F206" s="469">
        <f t="shared" si="1"/>
        <v>74950000</v>
      </c>
      <c r="G206" s="463"/>
      <c r="H206" s="957">
        <v>0</v>
      </c>
      <c r="I206" s="463"/>
      <c r="J206" s="511">
        <v>0</v>
      </c>
      <c r="K206" s="463"/>
      <c r="L206" s="511">
        <f t="shared" si="2"/>
        <v>74950000</v>
      </c>
      <c r="M206" s="914"/>
      <c r="N206" s="955">
        <v>74950000</v>
      </c>
      <c r="O206" s="922">
        <f t="shared" si="3"/>
        <v>0</v>
      </c>
      <c r="P206" s="914"/>
      <c r="Q206" s="884" t="s">
        <v>769</v>
      </c>
      <c r="R206" s="884"/>
      <c r="S206" s="877"/>
      <c r="T206" s="877"/>
      <c r="U206" s="881"/>
      <c r="V206" s="430"/>
      <c r="W206" s="450"/>
      <c r="X206" s="450"/>
      <c r="Y206" s="450"/>
      <c r="Z206" s="450"/>
      <c r="AA206" s="450"/>
      <c r="AB206" s="450"/>
      <c r="AC206" s="450"/>
      <c r="AD206" s="450"/>
      <c r="AE206" s="450"/>
      <c r="AF206" s="450"/>
      <c r="AG206" s="450"/>
      <c r="AH206" s="450"/>
      <c r="AI206" s="450"/>
      <c r="AJ206" s="450"/>
      <c r="AK206" s="450"/>
      <c r="AO206" s="463"/>
      <c r="AP206" s="463"/>
      <c r="AQ206" s="463"/>
      <c r="AR206" s="463"/>
      <c r="AS206" s="463"/>
      <c r="AT206" s="463"/>
    </row>
    <row r="207" spans="2:46" ht="15.75" x14ac:dyDescent="0.2">
      <c r="B207" s="1152" t="s">
        <v>58</v>
      </c>
      <c r="C207" s="1166" t="s">
        <v>801</v>
      </c>
      <c r="D207" s="1166"/>
      <c r="F207" s="1153">
        <f t="shared" si="1"/>
        <v>198660000</v>
      </c>
      <c r="G207" s="463"/>
      <c r="H207" s="1160">
        <v>0</v>
      </c>
      <c r="I207" s="463"/>
      <c r="J207" s="1151">
        <v>0</v>
      </c>
      <c r="K207" s="463"/>
      <c r="L207" s="1151">
        <f t="shared" si="2"/>
        <v>198660000</v>
      </c>
      <c r="M207" s="914"/>
      <c r="N207" s="955">
        <v>198660000</v>
      </c>
      <c r="O207" s="922">
        <f t="shared" si="3"/>
        <v>0</v>
      </c>
      <c r="P207" s="914"/>
      <c r="Q207" s="884" t="s">
        <v>801</v>
      </c>
      <c r="R207" s="884"/>
      <c r="S207" s="877"/>
      <c r="T207" s="877"/>
      <c r="U207" s="881"/>
      <c r="V207" s="430"/>
      <c r="W207" s="450"/>
      <c r="X207" s="450"/>
      <c r="Y207" s="450"/>
      <c r="Z207" s="450"/>
      <c r="AA207" s="450"/>
      <c r="AB207" s="450"/>
      <c r="AC207" s="450"/>
      <c r="AD207" s="450"/>
      <c r="AE207" s="450"/>
      <c r="AF207" s="450"/>
      <c r="AG207" s="450"/>
      <c r="AH207" s="450"/>
      <c r="AI207" s="450"/>
      <c r="AJ207" s="450"/>
      <c r="AK207" s="450"/>
      <c r="AO207" s="463"/>
      <c r="AP207" s="463"/>
      <c r="AQ207" s="463"/>
      <c r="AR207" s="463"/>
      <c r="AS207" s="463"/>
      <c r="AT207" s="463"/>
    </row>
    <row r="208" spans="2:46" ht="15.75" x14ac:dyDescent="0.2">
      <c r="B208" s="1152"/>
      <c r="C208" s="1166"/>
      <c r="D208" s="1166"/>
      <c r="F208" s="1152"/>
      <c r="G208" s="463"/>
      <c r="H208" s="1152"/>
      <c r="I208" s="463"/>
      <c r="J208" s="1152"/>
      <c r="K208" s="463"/>
      <c r="L208" s="1152"/>
      <c r="M208" s="914"/>
      <c r="N208" s="955"/>
      <c r="O208" s="922"/>
      <c r="P208" s="914"/>
      <c r="Q208" s="884"/>
      <c r="R208" s="884"/>
      <c r="S208" s="877"/>
      <c r="T208" s="877"/>
      <c r="U208" s="881"/>
      <c r="V208" s="430"/>
      <c r="W208" s="450"/>
      <c r="X208" s="450"/>
      <c r="Y208" s="450"/>
      <c r="Z208" s="450"/>
      <c r="AA208" s="450"/>
      <c r="AB208" s="450"/>
      <c r="AC208" s="450"/>
      <c r="AD208" s="450"/>
      <c r="AE208" s="450"/>
      <c r="AF208" s="450"/>
      <c r="AG208" s="450"/>
      <c r="AH208" s="450"/>
      <c r="AI208" s="450"/>
      <c r="AJ208" s="450"/>
      <c r="AK208" s="450"/>
      <c r="AO208" s="463"/>
      <c r="AP208" s="463"/>
      <c r="AQ208" s="463"/>
      <c r="AR208" s="463"/>
      <c r="AS208" s="463"/>
      <c r="AT208" s="463"/>
    </row>
    <row r="209" spans="2:46" ht="15.75" x14ac:dyDescent="0.2">
      <c r="B209" s="430" t="s">
        <v>58</v>
      </c>
      <c r="C209" s="1113" t="s">
        <v>680</v>
      </c>
      <c r="D209" s="1113"/>
      <c r="F209" s="469">
        <f t="shared" ref="F209:F214" si="4">L302</f>
        <v>60000000</v>
      </c>
      <c r="G209" s="463"/>
      <c r="H209" s="957">
        <v>0</v>
      </c>
      <c r="I209" s="463"/>
      <c r="J209" s="511">
        <v>0</v>
      </c>
      <c r="K209" s="463"/>
      <c r="L209" s="511">
        <f t="shared" si="2"/>
        <v>60000000</v>
      </c>
      <c r="M209" s="914"/>
      <c r="N209" s="955">
        <v>60000000</v>
      </c>
      <c r="O209" s="922">
        <f t="shared" si="3"/>
        <v>0</v>
      </c>
      <c r="P209" s="914"/>
      <c r="Q209" s="884" t="s">
        <v>680</v>
      </c>
      <c r="R209" s="884"/>
      <c r="S209" s="877"/>
      <c r="T209" s="877"/>
      <c r="U209" s="881"/>
      <c r="V209" s="430"/>
      <c r="W209" s="450"/>
      <c r="X209" s="450"/>
      <c r="Y209" s="450"/>
      <c r="Z209" s="450"/>
      <c r="AA209" s="450"/>
      <c r="AB209" s="450"/>
      <c r="AC209" s="450"/>
      <c r="AD209" s="450"/>
      <c r="AE209" s="450"/>
      <c r="AF209" s="450"/>
      <c r="AG209" s="450"/>
      <c r="AH209" s="450"/>
      <c r="AI209" s="450"/>
      <c r="AJ209" s="450"/>
      <c r="AK209" s="450"/>
      <c r="AO209" s="463"/>
      <c r="AP209" s="463"/>
      <c r="AQ209" s="463"/>
      <c r="AR209" s="463"/>
      <c r="AS209" s="463"/>
      <c r="AT209" s="463"/>
    </row>
    <row r="210" spans="2:46" ht="15.75" x14ac:dyDescent="0.2">
      <c r="B210" s="430" t="s">
        <v>58</v>
      </c>
      <c r="C210" s="1113" t="s">
        <v>802</v>
      </c>
      <c r="D210" s="1113"/>
      <c r="F210" s="469">
        <f t="shared" si="4"/>
        <v>40000000</v>
      </c>
      <c r="G210" s="463"/>
      <c r="H210" s="957">
        <v>0</v>
      </c>
      <c r="I210" s="463"/>
      <c r="J210" s="511">
        <v>0</v>
      </c>
      <c r="K210" s="463"/>
      <c r="L210" s="511">
        <f t="shared" si="2"/>
        <v>40000000</v>
      </c>
      <c r="M210" s="914"/>
      <c r="N210" s="955">
        <v>40000000</v>
      </c>
      <c r="O210" s="922">
        <f t="shared" si="3"/>
        <v>0</v>
      </c>
      <c r="P210" s="914"/>
      <c r="Q210" s="884" t="s">
        <v>802</v>
      </c>
      <c r="R210" s="884"/>
      <c r="S210" s="877"/>
      <c r="T210" s="877"/>
      <c r="U210" s="881"/>
      <c r="V210" s="430"/>
      <c r="W210" s="450"/>
      <c r="X210" s="450"/>
      <c r="Y210" s="450"/>
      <c r="Z210" s="450"/>
      <c r="AA210" s="450"/>
      <c r="AB210" s="450"/>
      <c r="AC210" s="450"/>
      <c r="AD210" s="450"/>
      <c r="AE210" s="450"/>
      <c r="AF210" s="450"/>
      <c r="AG210" s="450"/>
      <c r="AH210" s="450"/>
      <c r="AI210" s="450"/>
      <c r="AJ210" s="450"/>
      <c r="AK210" s="450"/>
      <c r="AO210" s="463"/>
      <c r="AP210" s="463"/>
      <c r="AQ210" s="463"/>
      <c r="AR210" s="463"/>
      <c r="AS210" s="463"/>
      <c r="AT210" s="463"/>
    </row>
    <row r="211" spans="2:46" ht="15.75" x14ac:dyDescent="0.2">
      <c r="B211" s="430" t="s">
        <v>58</v>
      </c>
      <c r="C211" s="1027" t="s">
        <v>803</v>
      </c>
      <c r="D211" s="1113"/>
      <c r="F211" s="469">
        <f t="shared" si="4"/>
        <v>79900000</v>
      </c>
      <c r="G211" s="463"/>
      <c r="H211" s="957">
        <v>0</v>
      </c>
      <c r="I211" s="463"/>
      <c r="J211" s="511">
        <v>0</v>
      </c>
      <c r="K211" s="463"/>
      <c r="L211" s="511">
        <f t="shared" si="2"/>
        <v>79900000</v>
      </c>
      <c r="M211" s="914"/>
      <c r="N211" s="955">
        <v>79900000</v>
      </c>
      <c r="O211" s="922">
        <f t="shared" si="3"/>
        <v>0</v>
      </c>
      <c r="P211" s="914"/>
      <c r="Q211" s="884" t="s">
        <v>803</v>
      </c>
      <c r="R211" s="884"/>
      <c r="S211" s="877"/>
      <c r="T211" s="877"/>
      <c r="U211" s="881"/>
      <c r="V211" s="430"/>
      <c r="W211" s="450"/>
      <c r="X211" s="450"/>
      <c r="Y211" s="450"/>
      <c r="Z211" s="450"/>
      <c r="AA211" s="450"/>
      <c r="AB211" s="450"/>
      <c r="AC211" s="450"/>
      <c r="AD211" s="450"/>
      <c r="AE211" s="450"/>
      <c r="AF211" s="450"/>
      <c r="AG211" s="450"/>
      <c r="AH211" s="450"/>
      <c r="AI211" s="450"/>
      <c r="AJ211" s="450"/>
      <c r="AK211" s="450"/>
      <c r="AO211" s="463"/>
      <c r="AP211" s="463"/>
      <c r="AQ211" s="463"/>
      <c r="AR211" s="463"/>
      <c r="AS211" s="463"/>
      <c r="AT211" s="463"/>
    </row>
    <row r="212" spans="2:46" ht="15.75" x14ac:dyDescent="0.2">
      <c r="B212" s="932" t="s">
        <v>58</v>
      </c>
      <c r="C212" s="1113" t="s">
        <v>592</v>
      </c>
      <c r="D212" s="1113"/>
      <c r="F212" s="469">
        <f t="shared" si="4"/>
        <v>24850000</v>
      </c>
      <c r="G212" s="463"/>
      <c r="H212" s="957">
        <v>0</v>
      </c>
      <c r="I212" s="463"/>
      <c r="J212" s="511">
        <v>0</v>
      </c>
      <c r="K212" s="463"/>
      <c r="L212" s="511">
        <f t="shared" si="2"/>
        <v>24850000</v>
      </c>
      <c r="M212" s="914"/>
      <c r="N212" s="955">
        <v>24850000</v>
      </c>
      <c r="O212" s="922">
        <f t="shared" si="3"/>
        <v>0</v>
      </c>
      <c r="P212" s="914"/>
      <c r="Q212" s="884" t="s">
        <v>592</v>
      </c>
      <c r="R212" s="884"/>
      <c r="S212" s="877"/>
      <c r="T212" s="877"/>
      <c r="U212" s="881"/>
      <c r="V212" s="430"/>
      <c r="W212" s="450"/>
      <c r="X212" s="450"/>
      <c r="Y212" s="450"/>
      <c r="Z212" s="450"/>
      <c r="AA212" s="450"/>
      <c r="AB212" s="450"/>
      <c r="AC212" s="450"/>
      <c r="AD212" s="450"/>
      <c r="AE212" s="450"/>
      <c r="AF212" s="450"/>
      <c r="AG212" s="450"/>
      <c r="AH212" s="450"/>
      <c r="AI212" s="450"/>
      <c r="AJ212" s="450"/>
      <c r="AK212" s="450"/>
      <c r="AO212" s="463"/>
      <c r="AP212" s="463"/>
      <c r="AQ212" s="463"/>
      <c r="AR212" s="463"/>
      <c r="AS212" s="463"/>
      <c r="AT212" s="463"/>
    </row>
    <row r="213" spans="2:46" ht="15.75" x14ac:dyDescent="0.2">
      <c r="B213" s="932" t="s">
        <v>58</v>
      </c>
      <c r="C213" s="1113" t="s">
        <v>770</v>
      </c>
      <c r="D213" s="1113"/>
      <c r="F213" s="469">
        <f t="shared" si="4"/>
        <v>16150000</v>
      </c>
      <c r="G213" s="463"/>
      <c r="H213" s="957">
        <v>0</v>
      </c>
      <c r="I213" s="463"/>
      <c r="J213" s="511">
        <v>0</v>
      </c>
      <c r="K213" s="463"/>
      <c r="L213" s="511">
        <f t="shared" si="2"/>
        <v>16150000</v>
      </c>
      <c r="M213" s="914"/>
      <c r="N213" s="955">
        <v>16150000</v>
      </c>
      <c r="O213" s="922">
        <f t="shared" si="3"/>
        <v>0</v>
      </c>
      <c r="P213" s="914"/>
      <c r="Q213" s="884" t="s">
        <v>770</v>
      </c>
      <c r="R213" s="884"/>
      <c r="S213" s="877"/>
      <c r="T213" s="877"/>
      <c r="U213" s="881"/>
      <c r="V213" s="430"/>
      <c r="W213" s="450"/>
      <c r="X213" s="450"/>
      <c r="Y213" s="450"/>
      <c r="Z213" s="450"/>
      <c r="AA213" s="450"/>
      <c r="AB213" s="450"/>
      <c r="AC213" s="450"/>
      <c r="AD213" s="450"/>
      <c r="AE213" s="450"/>
      <c r="AF213" s="450"/>
      <c r="AG213" s="450"/>
      <c r="AH213" s="450"/>
      <c r="AI213" s="450"/>
      <c r="AJ213" s="450"/>
      <c r="AK213" s="450"/>
      <c r="AO213" s="463"/>
      <c r="AP213" s="463"/>
      <c r="AQ213" s="463"/>
      <c r="AR213" s="463"/>
      <c r="AS213" s="463"/>
      <c r="AT213" s="463"/>
    </row>
    <row r="214" spans="2:46" ht="15.75" x14ac:dyDescent="0.2">
      <c r="B214" s="1176" t="s">
        <v>58</v>
      </c>
      <c r="C214" s="1166" t="s">
        <v>1074</v>
      </c>
      <c r="D214" s="1166"/>
      <c r="F214" s="1153">
        <f t="shared" si="4"/>
        <v>99500000</v>
      </c>
      <c r="G214" s="463"/>
      <c r="H214" s="1160">
        <v>0</v>
      </c>
      <c r="I214" s="463"/>
      <c r="J214" s="1153">
        <v>99500000</v>
      </c>
      <c r="K214" s="463"/>
      <c r="L214" s="1151">
        <f t="shared" si="2"/>
        <v>0</v>
      </c>
      <c r="M214" s="914"/>
      <c r="N214" s="955">
        <v>99500000</v>
      </c>
      <c r="O214" s="922">
        <f t="shared" si="3"/>
        <v>99500000</v>
      </c>
      <c r="P214" s="914">
        <v>51408333</v>
      </c>
      <c r="Q214" s="884" t="s">
        <v>804</v>
      </c>
      <c r="R214" s="884"/>
      <c r="S214" s="877"/>
      <c r="T214" s="877"/>
      <c r="U214" s="881"/>
      <c r="V214" s="430"/>
      <c r="W214" s="450"/>
      <c r="X214" s="450"/>
      <c r="Y214" s="450"/>
      <c r="Z214" s="450"/>
      <c r="AA214" s="450"/>
      <c r="AB214" s="450"/>
      <c r="AC214" s="450"/>
      <c r="AD214" s="450"/>
      <c r="AE214" s="450"/>
      <c r="AF214" s="450"/>
      <c r="AG214" s="450"/>
      <c r="AH214" s="450"/>
      <c r="AI214" s="450"/>
      <c r="AJ214" s="450"/>
      <c r="AK214" s="450"/>
      <c r="AO214" s="463"/>
      <c r="AP214" s="463"/>
      <c r="AQ214" s="463"/>
      <c r="AR214" s="463"/>
      <c r="AS214" s="463"/>
      <c r="AT214" s="463"/>
    </row>
    <row r="215" spans="2:46" ht="15.75" x14ac:dyDescent="0.2">
      <c r="B215" s="1152"/>
      <c r="C215" s="1166"/>
      <c r="D215" s="1166"/>
      <c r="F215" s="1152"/>
      <c r="G215" s="463"/>
      <c r="H215" s="1152"/>
      <c r="I215" s="463"/>
      <c r="J215" s="1152"/>
      <c r="K215" s="463"/>
      <c r="L215" s="1152"/>
      <c r="M215" s="914"/>
      <c r="N215" s="955"/>
      <c r="O215" s="922"/>
      <c r="P215" s="914"/>
      <c r="Q215" s="884"/>
      <c r="R215" s="884"/>
      <c r="S215" s="877"/>
      <c r="T215" s="877"/>
      <c r="U215" s="881"/>
      <c r="V215" s="430"/>
      <c r="W215" s="450"/>
      <c r="X215" s="450"/>
      <c r="Y215" s="450"/>
      <c r="Z215" s="450"/>
      <c r="AA215" s="450"/>
      <c r="AB215" s="450"/>
      <c r="AC215" s="450"/>
      <c r="AD215" s="450"/>
      <c r="AE215" s="450"/>
      <c r="AF215" s="450"/>
      <c r="AG215" s="450"/>
      <c r="AH215" s="450"/>
      <c r="AI215" s="450"/>
      <c r="AJ215" s="450"/>
      <c r="AK215" s="450"/>
      <c r="AO215" s="463"/>
      <c r="AP215" s="463"/>
      <c r="AQ215" s="463"/>
      <c r="AR215" s="463"/>
      <c r="AS215" s="463"/>
      <c r="AT215" s="463"/>
    </row>
    <row r="216" spans="2:46" ht="15.75" customHeight="1" x14ac:dyDescent="0.2">
      <c r="B216" s="932" t="s">
        <v>58</v>
      </c>
      <c r="C216" s="1166" t="s">
        <v>805</v>
      </c>
      <c r="D216" s="1166"/>
      <c r="F216" s="1153">
        <f>L309</f>
        <v>175000000</v>
      </c>
      <c r="G216" s="463"/>
      <c r="H216" s="1160">
        <v>0</v>
      </c>
      <c r="I216" s="463"/>
      <c r="J216" s="1153">
        <v>175000000</v>
      </c>
      <c r="K216" s="463"/>
      <c r="L216" s="1151">
        <f t="shared" si="2"/>
        <v>0</v>
      </c>
      <c r="M216" s="914"/>
      <c r="N216" s="955">
        <v>175000000</v>
      </c>
      <c r="O216" s="922">
        <f t="shared" si="3"/>
        <v>175000000</v>
      </c>
      <c r="P216" s="914">
        <v>99166667</v>
      </c>
      <c r="Q216" s="884" t="s">
        <v>805</v>
      </c>
      <c r="R216" s="884"/>
      <c r="S216" s="877"/>
      <c r="T216" s="877"/>
      <c r="U216" s="881"/>
      <c r="V216" s="430"/>
      <c r="W216" s="450"/>
      <c r="X216" s="450"/>
      <c r="Y216" s="450"/>
      <c r="Z216" s="450"/>
      <c r="AA216" s="450"/>
      <c r="AB216" s="450"/>
      <c r="AC216" s="450"/>
      <c r="AD216" s="450"/>
      <c r="AE216" s="450"/>
      <c r="AF216" s="450"/>
      <c r="AG216" s="450"/>
      <c r="AH216" s="450"/>
      <c r="AI216" s="450"/>
      <c r="AJ216" s="450"/>
      <c r="AK216" s="450"/>
      <c r="AO216" s="463"/>
      <c r="AP216" s="463"/>
      <c r="AQ216" s="463"/>
      <c r="AR216" s="463"/>
      <c r="AS216" s="463"/>
      <c r="AT216" s="463"/>
    </row>
    <row r="217" spans="2:46" ht="15.75" x14ac:dyDescent="0.2">
      <c r="B217" s="932"/>
      <c r="C217" s="1166"/>
      <c r="D217" s="1166"/>
      <c r="F217" s="1152"/>
      <c r="G217" s="463"/>
      <c r="H217" s="1152"/>
      <c r="I217" s="463"/>
      <c r="J217" s="1152"/>
      <c r="K217" s="463"/>
      <c r="L217" s="1152"/>
      <c r="M217" s="914"/>
      <c r="N217" s="955"/>
      <c r="O217" s="922"/>
      <c r="P217" s="914"/>
      <c r="Q217" s="884"/>
      <c r="R217" s="884"/>
      <c r="S217" s="877"/>
      <c r="T217" s="877"/>
      <c r="U217" s="881"/>
      <c r="V217" s="430"/>
      <c r="W217" s="450"/>
      <c r="X217" s="450"/>
      <c r="Y217" s="450"/>
      <c r="Z217" s="450"/>
      <c r="AA217" s="450"/>
      <c r="AB217" s="450"/>
      <c r="AC217" s="450"/>
      <c r="AD217" s="450"/>
      <c r="AE217" s="450"/>
      <c r="AF217" s="450"/>
      <c r="AG217" s="450"/>
      <c r="AH217" s="450"/>
      <c r="AI217" s="450"/>
      <c r="AJ217" s="450"/>
      <c r="AK217" s="450"/>
      <c r="AO217" s="463"/>
      <c r="AP217" s="463"/>
      <c r="AQ217" s="463"/>
      <c r="AR217" s="463"/>
      <c r="AS217" s="463"/>
      <c r="AT217" s="463"/>
    </row>
    <row r="218" spans="2:46" ht="15.75" x14ac:dyDescent="0.2">
      <c r="B218" s="932" t="s">
        <v>58</v>
      </c>
      <c r="C218" s="1113" t="s">
        <v>679</v>
      </c>
      <c r="D218" s="1113"/>
      <c r="F218" s="469">
        <f>L311</f>
        <v>195000000</v>
      </c>
      <c r="G218" s="463"/>
      <c r="H218" s="957">
        <v>0</v>
      </c>
      <c r="I218" s="463"/>
      <c r="J218" s="897">
        <v>195000000</v>
      </c>
      <c r="K218" s="463"/>
      <c r="L218" s="511">
        <f t="shared" si="2"/>
        <v>0</v>
      </c>
      <c r="M218" s="914"/>
      <c r="N218" s="955">
        <v>195000000</v>
      </c>
      <c r="O218" s="922">
        <f t="shared" si="3"/>
        <v>195000000</v>
      </c>
      <c r="P218" s="914">
        <v>113750000</v>
      </c>
      <c r="Q218" s="884" t="s">
        <v>679</v>
      </c>
      <c r="R218" s="884"/>
      <c r="S218" s="877"/>
      <c r="T218" s="877"/>
      <c r="U218" s="881"/>
      <c r="V218" s="430"/>
      <c r="W218" s="450"/>
      <c r="X218" s="450"/>
      <c r="Y218" s="450"/>
      <c r="Z218" s="450"/>
      <c r="AA218" s="450"/>
      <c r="AB218" s="450"/>
      <c r="AC218" s="450"/>
      <c r="AD218" s="450"/>
      <c r="AE218" s="450"/>
      <c r="AF218" s="450"/>
      <c r="AG218" s="450"/>
      <c r="AH218" s="450"/>
      <c r="AI218" s="450"/>
      <c r="AJ218" s="450"/>
      <c r="AK218" s="450"/>
      <c r="AO218" s="463"/>
      <c r="AP218" s="463"/>
      <c r="AQ218" s="463"/>
      <c r="AR218" s="463"/>
      <c r="AS218" s="463"/>
      <c r="AT218" s="463"/>
    </row>
    <row r="219" spans="2:46" ht="15.75" x14ac:dyDescent="0.2">
      <c r="B219" s="932" t="s">
        <v>58</v>
      </c>
      <c r="C219" s="1152" t="s">
        <v>806</v>
      </c>
      <c r="D219" s="1152"/>
      <c r="F219" s="1153">
        <f>L312</f>
        <v>0</v>
      </c>
      <c r="G219" s="463"/>
      <c r="H219" s="1160">
        <v>176880000</v>
      </c>
      <c r="I219" s="463"/>
      <c r="J219" s="1153">
        <v>0</v>
      </c>
      <c r="K219" s="463"/>
      <c r="L219" s="1151">
        <v>176880000</v>
      </c>
      <c r="M219" s="914"/>
      <c r="N219" s="914">
        <v>195000000</v>
      </c>
      <c r="O219" s="922">
        <f t="shared" si="3"/>
        <v>18120000</v>
      </c>
      <c r="P219" s="914"/>
      <c r="Q219" s="884" t="s">
        <v>806</v>
      </c>
      <c r="R219" s="884"/>
      <c r="S219" s="877"/>
      <c r="T219" s="877"/>
      <c r="U219" s="881"/>
      <c r="V219" s="430"/>
      <c r="W219" s="450"/>
      <c r="X219" s="450"/>
      <c r="Y219" s="450"/>
      <c r="Z219" s="450"/>
      <c r="AA219" s="450"/>
      <c r="AB219" s="450"/>
      <c r="AC219" s="450"/>
      <c r="AD219" s="450"/>
      <c r="AE219" s="450"/>
      <c r="AF219" s="450"/>
      <c r="AG219" s="450"/>
      <c r="AH219" s="450"/>
      <c r="AI219" s="450"/>
      <c r="AJ219" s="450"/>
      <c r="AK219" s="450"/>
      <c r="AO219" s="463"/>
      <c r="AP219" s="463"/>
      <c r="AQ219" s="463"/>
      <c r="AR219" s="463"/>
      <c r="AS219" s="463"/>
      <c r="AT219" s="463"/>
    </row>
    <row r="220" spans="2:46" ht="15.75" x14ac:dyDescent="0.2">
      <c r="B220" s="932"/>
      <c r="C220" s="1152"/>
      <c r="D220" s="1152"/>
      <c r="F220" s="1152"/>
      <c r="G220" s="463"/>
      <c r="H220" s="1152"/>
      <c r="I220" s="463"/>
      <c r="J220" s="1152"/>
      <c r="K220" s="463"/>
      <c r="L220" s="1152"/>
      <c r="M220" s="914"/>
      <c r="N220" s="914"/>
      <c r="O220" s="922"/>
      <c r="P220" s="914"/>
      <c r="Q220" s="884"/>
      <c r="R220" s="884"/>
      <c r="S220" s="877"/>
      <c r="T220" s="877"/>
      <c r="U220" s="881"/>
      <c r="V220" s="430"/>
      <c r="W220" s="450"/>
      <c r="X220" s="450"/>
      <c r="Y220" s="450"/>
      <c r="Z220" s="450"/>
      <c r="AA220" s="450"/>
      <c r="AB220" s="450"/>
      <c r="AC220" s="450"/>
      <c r="AD220" s="450"/>
      <c r="AE220" s="450"/>
      <c r="AF220" s="450"/>
      <c r="AG220" s="450"/>
      <c r="AH220" s="450"/>
      <c r="AI220" s="450"/>
      <c r="AJ220" s="450"/>
      <c r="AK220" s="450"/>
      <c r="AO220" s="463"/>
      <c r="AP220" s="463"/>
      <c r="AQ220" s="463"/>
      <c r="AR220" s="463"/>
      <c r="AS220" s="463"/>
      <c r="AT220" s="463"/>
    </row>
    <row r="221" spans="2:46" ht="9.9499999999999993" customHeight="1" x14ac:dyDescent="0.2">
      <c r="B221" s="932"/>
      <c r="F221" s="897"/>
      <c r="G221" s="463"/>
      <c r="H221" s="956"/>
      <c r="I221" s="463"/>
      <c r="J221" s="897"/>
      <c r="K221" s="463"/>
      <c r="M221" s="914"/>
      <c r="N221" s="914"/>
      <c r="O221" s="922"/>
      <c r="P221" s="914"/>
      <c r="Q221" s="877"/>
      <c r="R221" s="877"/>
      <c r="S221" s="877"/>
      <c r="T221" s="877"/>
      <c r="U221" s="881"/>
      <c r="V221" s="430"/>
      <c r="W221" s="450"/>
      <c r="X221" s="450"/>
      <c r="Y221" s="450"/>
      <c r="Z221" s="450"/>
      <c r="AA221" s="450"/>
      <c r="AB221" s="450"/>
      <c r="AC221" s="450"/>
      <c r="AD221" s="450"/>
      <c r="AE221" s="450"/>
      <c r="AF221" s="450"/>
      <c r="AG221" s="450"/>
      <c r="AH221" s="450"/>
      <c r="AI221" s="450"/>
      <c r="AJ221" s="450"/>
      <c r="AK221" s="450"/>
      <c r="AO221" s="463"/>
      <c r="AP221" s="463"/>
      <c r="AQ221" s="463"/>
      <c r="AR221" s="463"/>
      <c r="AS221" s="463"/>
      <c r="AT221" s="463"/>
    </row>
    <row r="222" spans="2:46" ht="16.5" thickBot="1" x14ac:dyDescent="0.25">
      <c r="C222" s="100"/>
      <c r="D222" s="925" t="s">
        <v>16</v>
      </c>
      <c r="F222" s="935">
        <f>SUM(F195:F220)</f>
        <v>1676350000</v>
      </c>
      <c r="G222" s="420"/>
      <c r="H222" s="935">
        <f>SUM(H195:H220)</f>
        <v>176880000</v>
      </c>
      <c r="I222" s="935">
        <f>SUM(I210)</f>
        <v>0</v>
      </c>
      <c r="J222" s="935">
        <f>SUM(J195:J220)</f>
        <v>469500000</v>
      </c>
      <c r="K222" s="420"/>
      <c r="L222" s="935">
        <f>SUM(L195:L220)</f>
        <v>1383730000</v>
      </c>
      <c r="M222" s="914"/>
      <c r="N222" s="914">
        <f>SUM(N195:N221)</f>
        <v>1871350000</v>
      </c>
      <c r="O222" s="922">
        <f>L222-N222</f>
        <v>-487620000</v>
      </c>
      <c r="P222" s="914"/>
      <c r="Q222" s="877"/>
      <c r="R222" s="877"/>
      <c r="S222" s="877"/>
      <c r="T222" s="877"/>
      <c r="U222" s="881"/>
      <c r="V222" s="430"/>
      <c r="W222" s="450"/>
      <c r="X222" s="450"/>
      <c r="Y222" s="450"/>
      <c r="Z222" s="450"/>
      <c r="AA222" s="450"/>
      <c r="AB222" s="450"/>
      <c r="AC222" s="450"/>
      <c r="AD222" s="450"/>
      <c r="AE222" s="450"/>
      <c r="AF222" s="450"/>
      <c r="AG222" s="450"/>
      <c r="AH222" s="450"/>
      <c r="AI222" s="450"/>
      <c r="AJ222" s="450"/>
      <c r="AK222" s="450"/>
      <c r="AO222" s="463"/>
      <c r="AP222" s="463"/>
      <c r="AQ222" s="463"/>
      <c r="AR222" s="463"/>
      <c r="AS222" s="463"/>
      <c r="AT222" s="463"/>
    </row>
    <row r="223" spans="2:46" ht="16.5" thickTop="1" x14ac:dyDescent="0.2">
      <c r="F223" s="897"/>
      <c r="G223" s="463"/>
      <c r="H223" s="934"/>
      <c r="I223" s="463"/>
      <c r="J223" s="897"/>
      <c r="K223" s="463"/>
      <c r="M223" s="914"/>
      <c r="N223" s="914"/>
      <c r="O223" s="922"/>
      <c r="P223" s="914"/>
      <c r="Q223" s="877"/>
      <c r="R223" s="877"/>
      <c r="S223" s="877"/>
      <c r="T223" s="877"/>
      <c r="U223" s="881"/>
      <c r="V223" s="430"/>
      <c r="W223" s="450"/>
      <c r="X223" s="450"/>
      <c r="Y223" s="450"/>
      <c r="Z223" s="450"/>
      <c r="AA223" s="450"/>
      <c r="AB223" s="450"/>
      <c r="AC223" s="450"/>
      <c r="AD223" s="450"/>
      <c r="AE223" s="450"/>
      <c r="AF223" s="450"/>
      <c r="AG223" s="450"/>
      <c r="AH223" s="450"/>
      <c r="AI223" s="450"/>
      <c r="AJ223" s="450"/>
      <c r="AK223" s="450"/>
      <c r="AO223" s="463"/>
      <c r="AP223" s="463"/>
      <c r="AQ223" s="463"/>
      <c r="AR223" s="463"/>
      <c r="AS223" s="463"/>
      <c r="AT223" s="463"/>
    </row>
    <row r="224" spans="2:46" ht="15.75" x14ac:dyDescent="0.2">
      <c r="F224" s="897"/>
      <c r="G224" s="463"/>
      <c r="H224" s="934"/>
      <c r="I224" s="463"/>
      <c r="J224" s="897"/>
      <c r="K224" s="463"/>
      <c r="M224" s="914"/>
      <c r="N224" s="914"/>
      <c r="O224" s="922"/>
      <c r="P224" s="914"/>
      <c r="Q224" s="877"/>
      <c r="R224" s="877"/>
      <c r="S224" s="877"/>
      <c r="T224" s="877"/>
      <c r="U224" s="881"/>
      <c r="V224" s="430"/>
      <c r="W224" s="450"/>
      <c r="X224" s="450"/>
      <c r="Y224" s="450"/>
      <c r="Z224" s="450"/>
      <c r="AA224" s="450"/>
      <c r="AB224" s="450"/>
      <c r="AC224" s="450"/>
      <c r="AD224" s="450"/>
      <c r="AE224" s="450"/>
      <c r="AF224" s="450"/>
      <c r="AG224" s="450"/>
      <c r="AH224" s="450"/>
      <c r="AI224" s="450"/>
      <c r="AJ224" s="450"/>
      <c r="AK224" s="450"/>
      <c r="AO224" s="463"/>
      <c r="AP224" s="463"/>
      <c r="AQ224" s="463"/>
      <c r="AR224" s="463"/>
      <c r="AS224" s="463"/>
      <c r="AT224" s="463"/>
    </row>
    <row r="225" spans="1:46" ht="15.75" x14ac:dyDescent="0.2">
      <c r="F225" s="897"/>
      <c r="G225" s="463"/>
      <c r="H225" s="934"/>
      <c r="I225" s="463"/>
      <c r="J225" s="897"/>
      <c r="K225" s="463"/>
      <c r="M225" s="914"/>
      <c r="N225" s="914"/>
      <c r="O225" s="922"/>
      <c r="P225" s="914"/>
      <c r="Q225" s="877"/>
      <c r="R225" s="877"/>
      <c r="S225" s="877"/>
      <c r="T225" s="877"/>
      <c r="U225" s="881"/>
      <c r="V225" s="430"/>
      <c r="W225" s="450"/>
      <c r="X225" s="450"/>
      <c r="Y225" s="450"/>
      <c r="Z225" s="450"/>
      <c r="AA225" s="450"/>
      <c r="AB225" s="450"/>
      <c r="AC225" s="450"/>
      <c r="AD225" s="450"/>
      <c r="AE225" s="450"/>
      <c r="AF225" s="450"/>
      <c r="AG225" s="450"/>
      <c r="AH225" s="450"/>
      <c r="AI225" s="450"/>
      <c r="AJ225" s="450"/>
      <c r="AK225" s="450"/>
      <c r="AO225" s="463"/>
      <c r="AP225" s="463"/>
      <c r="AQ225" s="463"/>
      <c r="AR225" s="463"/>
      <c r="AS225" s="463"/>
      <c r="AT225" s="463"/>
    </row>
    <row r="226" spans="1:46" ht="15.75" x14ac:dyDescent="0.2">
      <c r="F226" s="897"/>
      <c r="G226" s="463"/>
      <c r="H226" s="934"/>
      <c r="I226" s="463"/>
      <c r="J226" s="897"/>
      <c r="K226" s="463"/>
      <c r="M226" s="914"/>
      <c r="N226" s="914"/>
      <c r="O226" s="922"/>
      <c r="P226" s="914"/>
      <c r="Q226" s="877"/>
      <c r="R226" s="877"/>
      <c r="S226" s="877"/>
      <c r="T226" s="877"/>
      <c r="U226" s="881"/>
      <c r="V226" s="430"/>
      <c r="W226" s="450"/>
      <c r="X226" s="450"/>
      <c r="Y226" s="450"/>
      <c r="Z226" s="450"/>
      <c r="AA226" s="450"/>
      <c r="AB226" s="450"/>
      <c r="AC226" s="450"/>
      <c r="AD226" s="450"/>
      <c r="AE226" s="450"/>
      <c r="AF226" s="450"/>
      <c r="AG226" s="450"/>
      <c r="AH226" s="450"/>
      <c r="AI226" s="450"/>
      <c r="AJ226" s="450"/>
      <c r="AK226" s="450"/>
      <c r="AO226" s="463"/>
      <c r="AP226" s="463"/>
      <c r="AQ226" s="463"/>
      <c r="AR226" s="463"/>
      <c r="AS226" s="463"/>
      <c r="AT226" s="463"/>
    </row>
    <row r="227" spans="1:46" ht="15.75" x14ac:dyDescent="0.2">
      <c r="F227" s="897"/>
      <c r="G227" s="463"/>
      <c r="H227" s="934"/>
      <c r="I227" s="463"/>
      <c r="J227" s="897"/>
      <c r="K227" s="463"/>
      <c r="M227" s="914"/>
      <c r="N227" s="914"/>
      <c r="O227" s="922"/>
      <c r="P227" s="914"/>
      <c r="Q227" s="877"/>
      <c r="R227" s="877"/>
      <c r="S227" s="877"/>
      <c r="T227" s="877"/>
      <c r="U227" s="881"/>
      <c r="V227" s="430"/>
      <c r="W227" s="450"/>
      <c r="X227" s="450"/>
      <c r="Y227" s="450"/>
      <c r="Z227" s="450"/>
      <c r="AA227" s="450"/>
      <c r="AB227" s="450"/>
      <c r="AC227" s="450"/>
      <c r="AD227" s="450"/>
      <c r="AE227" s="450"/>
      <c r="AF227" s="450"/>
      <c r="AG227" s="450"/>
      <c r="AH227" s="450"/>
      <c r="AI227" s="450"/>
      <c r="AJ227" s="450"/>
      <c r="AK227" s="450"/>
      <c r="AO227" s="463"/>
      <c r="AP227" s="463"/>
      <c r="AQ227" s="463"/>
      <c r="AR227" s="463"/>
      <c r="AS227" s="463"/>
      <c r="AT227" s="463"/>
    </row>
    <row r="228" spans="1:46" ht="15.75" x14ac:dyDescent="0.2">
      <c r="F228" s="897"/>
      <c r="G228" s="463"/>
      <c r="H228" s="934"/>
      <c r="I228" s="463"/>
      <c r="J228" s="897"/>
      <c r="K228" s="463"/>
      <c r="M228" s="914"/>
      <c r="N228" s="914"/>
      <c r="O228" s="922"/>
      <c r="P228" s="914"/>
      <c r="Q228" s="877"/>
      <c r="R228" s="877"/>
      <c r="S228" s="877"/>
      <c r="T228" s="877"/>
      <c r="U228" s="881"/>
      <c r="V228" s="430"/>
      <c r="W228" s="450"/>
      <c r="X228" s="450"/>
      <c r="Y228" s="450"/>
      <c r="Z228" s="450"/>
      <c r="AA228" s="450"/>
      <c r="AB228" s="450"/>
      <c r="AC228" s="450"/>
      <c r="AD228" s="450"/>
      <c r="AE228" s="450"/>
      <c r="AF228" s="450"/>
      <c r="AG228" s="450"/>
      <c r="AH228" s="450"/>
      <c r="AI228" s="450"/>
      <c r="AJ228" s="450"/>
      <c r="AK228" s="450"/>
      <c r="AO228" s="463"/>
      <c r="AP228" s="463"/>
      <c r="AQ228" s="463"/>
      <c r="AR228" s="463"/>
      <c r="AS228" s="463"/>
      <c r="AT228" s="463"/>
    </row>
    <row r="229" spans="1:46" ht="15.75" x14ac:dyDescent="0.2">
      <c r="F229" s="897"/>
      <c r="G229" s="463"/>
      <c r="H229" s="934"/>
      <c r="I229" s="463"/>
      <c r="J229" s="897"/>
      <c r="K229" s="463"/>
      <c r="M229" s="914"/>
      <c r="N229" s="914"/>
      <c r="O229" s="922"/>
      <c r="P229" s="914"/>
      <c r="Q229" s="877"/>
      <c r="R229" s="877"/>
      <c r="S229" s="877"/>
      <c r="T229" s="877"/>
      <c r="U229" s="881"/>
      <c r="V229" s="430"/>
      <c r="W229" s="450"/>
      <c r="X229" s="450"/>
      <c r="Y229" s="450"/>
      <c r="Z229" s="450"/>
      <c r="AA229" s="450"/>
      <c r="AB229" s="450"/>
      <c r="AC229" s="450"/>
      <c r="AD229" s="450"/>
      <c r="AE229" s="450"/>
      <c r="AF229" s="450"/>
      <c r="AG229" s="450"/>
      <c r="AH229" s="450"/>
      <c r="AI229" s="450"/>
      <c r="AJ229" s="450"/>
      <c r="AK229" s="450"/>
      <c r="AO229" s="463"/>
      <c r="AP229" s="463"/>
      <c r="AQ229" s="463"/>
      <c r="AR229" s="463"/>
      <c r="AS229" s="463"/>
      <c r="AT229" s="463"/>
    </row>
    <row r="230" spans="1:46" ht="15.75" x14ac:dyDescent="0.2">
      <c r="A230" s="954">
        <f>A191</f>
        <v>10</v>
      </c>
      <c r="B230" s="100" t="s">
        <v>1123</v>
      </c>
      <c r="F230" s="897"/>
      <c r="G230" s="463"/>
      <c r="H230" s="934"/>
      <c r="I230" s="463"/>
      <c r="J230" s="897"/>
      <c r="K230" s="463"/>
      <c r="M230" s="914"/>
      <c r="N230" s="914"/>
      <c r="O230" s="922"/>
      <c r="P230" s="914"/>
      <c r="Q230" s="877"/>
      <c r="R230" s="877"/>
      <c r="S230" s="877"/>
      <c r="T230" s="877"/>
      <c r="U230" s="881"/>
      <c r="V230" s="430"/>
      <c r="W230" s="450"/>
      <c r="X230" s="450"/>
      <c r="Y230" s="450"/>
      <c r="Z230" s="450"/>
      <c r="AA230" s="450"/>
      <c r="AB230" s="450"/>
      <c r="AC230" s="450"/>
      <c r="AD230" s="450"/>
      <c r="AE230" s="450"/>
      <c r="AF230" s="450"/>
      <c r="AG230" s="450"/>
      <c r="AH230" s="450"/>
      <c r="AI230" s="450"/>
      <c r="AJ230" s="450"/>
      <c r="AK230" s="450"/>
      <c r="AO230" s="463"/>
      <c r="AP230" s="463"/>
      <c r="AQ230" s="463"/>
      <c r="AR230" s="463"/>
      <c r="AS230" s="463"/>
      <c r="AT230" s="463"/>
    </row>
    <row r="231" spans="1:46" ht="15.75" x14ac:dyDescent="0.2">
      <c r="A231" s="954"/>
      <c r="B231" s="100"/>
      <c r="F231" s="897"/>
      <c r="G231" s="463"/>
      <c r="H231" s="934"/>
      <c r="I231" s="463"/>
      <c r="J231" s="897"/>
      <c r="K231" s="463"/>
      <c r="M231" s="914"/>
      <c r="N231" s="914"/>
      <c r="O231" s="922"/>
      <c r="P231" s="914"/>
      <c r="Q231" s="877"/>
      <c r="R231" s="877"/>
      <c r="S231" s="877"/>
      <c r="T231" s="877"/>
      <c r="U231" s="881"/>
      <c r="V231" s="430"/>
      <c r="W231" s="450"/>
      <c r="X231" s="450"/>
      <c r="Y231" s="450"/>
      <c r="Z231" s="450"/>
      <c r="AA231" s="450"/>
      <c r="AB231" s="450"/>
      <c r="AC231" s="450"/>
      <c r="AD231" s="450"/>
      <c r="AE231" s="450"/>
      <c r="AF231" s="450"/>
      <c r="AG231" s="450"/>
      <c r="AH231" s="450"/>
      <c r="AI231" s="450"/>
      <c r="AJ231" s="450"/>
      <c r="AK231" s="450"/>
      <c r="AO231" s="463"/>
      <c r="AP231" s="463"/>
      <c r="AQ231" s="463"/>
      <c r="AR231" s="463"/>
      <c r="AS231" s="463"/>
      <c r="AT231" s="463"/>
    </row>
    <row r="232" spans="1:46" ht="15.75" x14ac:dyDescent="0.2">
      <c r="F232" s="1147">
        <v>2021</v>
      </c>
      <c r="G232" s="1147"/>
      <c r="H232" s="1147"/>
      <c r="I232" s="1147"/>
      <c r="J232" s="1147"/>
      <c r="K232" s="1147"/>
      <c r="L232" s="1147"/>
      <c r="M232" s="914"/>
      <c r="N232" s="914"/>
      <c r="O232" s="922"/>
      <c r="P232" s="914"/>
      <c r="Q232" s="877"/>
      <c r="R232" s="877"/>
      <c r="S232" s="877"/>
      <c r="T232" s="877"/>
      <c r="U232" s="881"/>
      <c r="V232" s="430"/>
      <c r="W232" s="450"/>
      <c r="X232" s="450"/>
      <c r="Y232" s="450"/>
      <c r="Z232" s="450"/>
      <c r="AA232" s="450"/>
      <c r="AB232" s="450"/>
      <c r="AC232" s="450"/>
      <c r="AD232" s="450"/>
      <c r="AE232" s="450"/>
      <c r="AF232" s="450"/>
      <c r="AG232" s="450"/>
      <c r="AH232" s="450"/>
      <c r="AI232" s="450"/>
      <c r="AJ232" s="450"/>
      <c r="AK232" s="450"/>
      <c r="AO232" s="463"/>
      <c r="AP232" s="463"/>
      <c r="AQ232" s="463"/>
      <c r="AR232" s="463"/>
      <c r="AS232" s="463"/>
      <c r="AT232" s="463"/>
    </row>
    <row r="233" spans="1:46" ht="15.75" x14ac:dyDescent="0.2">
      <c r="F233" s="929" t="s">
        <v>261</v>
      </c>
      <c r="G233" s="441"/>
      <c r="H233" s="930" t="s">
        <v>237</v>
      </c>
      <c r="I233" s="441"/>
      <c r="J233" s="931" t="s">
        <v>138</v>
      </c>
      <c r="K233" s="439"/>
      <c r="L233" s="931" t="s">
        <v>262</v>
      </c>
      <c r="M233" s="914"/>
      <c r="N233" s="914"/>
      <c r="O233" s="922"/>
      <c r="P233" s="914"/>
      <c r="Q233" s="877"/>
      <c r="R233" s="877"/>
      <c r="S233" s="877"/>
      <c r="T233" s="877"/>
      <c r="U233" s="881"/>
      <c r="V233" s="430"/>
      <c r="W233" s="450"/>
      <c r="X233" s="450"/>
      <c r="Y233" s="450"/>
      <c r="Z233" s="450"/>
      <c r="AA233" s="450"/>
      <c r="AB233" s="450"/>
      <c r="AC233" s="450"/>
      <c r="AD233" s="450"/>
      <c r="AE233" s="450"/>
      <c r="AF233" s="450"/>
      <c r="AG233" s="450"/>
      <c r="AH233" s="450"/>
      <c r="AI233" s="450"/>
      <c r="AJ233" s="450"/>
      <c r="AK233" s="450"/>
      <c r="AO233" s="463"/>
      <c r="AP233" s="463"/>
      <c r="AQ233" s="463"/>
      <c r="AR233" s="463"/>
      <c r="AS233" s="463"/>
      <c r="AT233" s="463"/>
    </row>
    <row r="234" spans="1:46" ht="15.75" x14ac:dyDescent="0.2">
      <c r="B234" s="100" t="s">
        <v>264</v>
      </c>
      <c r="F234" s="511"/>
      <c r="G234" s="463"/>
      <c r="H234" s="937"/>
      <c r="I234" s="463"/>
      <c r="M234" s="914"/>
      <c r="N234" s="914"/>
      <c r="O234" s="922"/>
      <c r="P234" s="914"/>
      <c r="Q234" s="877"/>
      <c r="R234" s="877"/>
      <c r="S234" s="877"/>
      <c r="T234" s="877"/>
      <c r="U234" s="881"/>
      <c r="V234" s="430"/>
      <c r="W234" s="450"/>
      <c r="X234" s="450"/>
      <c r="Y234" s="450"/>
      <c r="Z234" s="450"/>
      <c r="AA234" s="450"/>
      <c r="AB234" s="450"/>
      <c r="AC234" s="450"/>
      <c r="AD234" s="450"/>
      <c r="AE234" s="450"/>
      <c r="AF234" s="450"/>
      <c r="AG234" s="450"/>
      <c r="AH234" s="450"/>
      <c r="AI234" s="450"/>
      <c r="AJ234" s="450"/>
      <c r="AK234" s="450"/>
      <c r="AO234" s="463"/>
      <c r="AP234" s="463"/>
      <c r="AQ234" s="463"/>
      <c r="AR234" s="463"/>
      <c r="AS234" s="463"/>
      <c r="AT234" s="463"/>
    </row>
    <row r="235" spans="1:46" ht="15.75" x14ac:dyDescent="0.2">
      <c r="B235" s="932" t="s">
        <v>58</v>
      </c>
      <c r="C235" s="1113" t="s">
        <v>591</v>
      </c>
      <c r="D235" s="1113"/>
      <c r="F235" s="511">
        <f t="shared" ref="F235:F247" si="5">L341</f>
        <v>40000000</v>
      </c>
      <c r="G235" s="463"/>
      <c r="H235" s="937">
        <v>0</v>
      </c>
      <c r="I235" s="463"/>
      <c r="J235" s="511">
        <v>0</v>
      </c>
      <c r="L235" s="511">
        <f>F235+H235-J235</f>
        <v>40000000</v>
      </c>
      <c r="M235" s="914"/>
      <c r="N235" s="914"/>
      <c r="O235" s="922"/>
      <c r="P235" s="914"/>
      <c r="Q235" s="877"/>
      <c r="R235" s="877"/>
      <c r="S235" s="877"/>
      <c r="T235" s="877"/>
      <c r="U235" s="881"/>
      <c r="V235" s="430"/>
      <c r="W235" s="450"/>
      <c r="X235" s="450"/>
      <c r="Y235" s="450"/>
      <c r="Z235" s="450"/>
      <c r="AA235" s="450"/>
      <c r="AB235" s="450"/>
      <c r="AC235" s="450"/>
      <c r="AD235" s="450"/>
      <c r="AE235" s="450"/>
      <c r="AF235" s="450"/>
      <c r="AG235" s="450"/>
      <c r="AH235" s="450"/>
      <c r="AI235" s="450"/>
      <c r="AJ235" s="450"/>
      <c r="AK235" s="450"/>
      <c r="AO235" s="463"/>
      <c r="AP235" s="463"/>
      <c r="AQ235" s="463"/>
      <c r="AR235" s="463"/>
      <c r="AS235" s="463"/>
      <c r="AT235" s="463"/>
    </row>
    <row r="236" spans="1:46" ht="15.75" x14ac:dyDescent="0.2">
      <c r="B236" s="932" t="s">
        <v>58</v>
      </c>
      <c r="C236" s="1113" t="s">
        <v>797</v>
      </c>
      <c r="D236" s="1113"/>
      <c r="F236" s="511">
        <f t="shared" si="5"/>
        <v>87000000</v>
      </c>
      <c r="G236" s="463"/>
      <c r="H236" s="937">
        <v>0</v>
      </c>
      <c r="I236" s="463"/>
      <c r="J236" s="511">
        <v>0</v>
      </c>
      <c r="L236" s="511">
        <f t="shared" ref="L236:L259" si="6">F236+H236-J236</f>
        <v>87000000</v>
      </c>
      <c r="M236" s="914"/>
      <c r="N236" s="914"/>
      <c r="O236" s="922"/>
      <c r="P236" s="914"/>
      <c r="Q236" s="877"/>
      <c r="R236" s="877"/>
      <c r="S236" s="877"/>
      <c r="T236" s="877"/>
      <c r="U236" s="881"/>
      <c r="V236" s="430"/>
      <c r="W236" s="450"/>
      <c r="X236" s="450"/>
      <c r="Y236" s="450"/>
      <c r="Z236" s="450"/>
      <c r="AA236" s="450"/>
      <c r="AB236" s="450"/>
      <c r="AC236" s="450"/>
      <c r="AD236" s="450"/>
      <c r="AE236" s="450"/>
      <c r="AF236" s="450"/>
      <c r="AG236" s="450"/>
      <c r="AH236" s="450"/>
      <c r="AI236" s="450"/>
      <c r="AJ236" s="450"/>
      <c r="AK236" s="450"/>
      <c r="AO236" s="463"/>
      <c r="AP236" s="463"/>
      <c r="AQ236" s="463"/>
      <c r="AR236" s="463"/>
      <c r="AS236" s="463"/>
      <c r="AT236" s="463"/>
    </row>
    <row r="237" spans="1:46" ht="15.75" x14ac:dyDescent="0.2">
      <c r="B237" s="430" t="s">
        <v>58</v>
      </c>
      <c r="C237" s="1113" t="s">
        <v>1071</v>
      </c>
      <c r="D237" s="1113"/>
      <c r="F237" s="511">
        <f t="shared" si="5"/>
        <v>45000000</v>
      </c>
      <c r="G237" s="463"/>
      <c r="H237" s="934">
        <v>0</v>
      </c>
      <c r="I237" s="463"/>
      <c r="J237" s="433">
        <v>0</v>
      </c>
      <c r="L237" s="511">
        <f t="shared" si="6"/>
        <v>45000000</v>
      </c>
      <c r="M237" s="914"/>
      <c r="N237" s="914"/>
      <c r="O237" s="922"/>
      <c r="P237" s="914"/>
      <c r="Q237" s="877"/>
      <c r="R237" s="877"/>
      <c r="S237" s="877"/>
      <c r="T237" s="877"/>
      <c r="U237" s="881"/>
      <c r="V237" s="430"/>
      <c r="W237" s="450"/>
      <c r="X237" s="450"/>
      <c r="Y237" s="450"/>
      <c r="Z237" s="450"/>
      <c r="AA237" s="450"/>
      <c r="AB237" s="450"/>
      <c r="AC237" s="450"/>
      <c r="AD237" s="450"/>
      <c r="AE237" s="450"/>
      <c r="AF237" s="450"/>
      <c r="AG237" s="450"/>
      <c r="AH237" s="450"/>
      <c r="AI237" s="450"/>
      <c r="AJ237" s="450"/>
      <c r="AK237" s="450"/>
      <c r="AO237" s="463"/>
      <c r="AP237" s="463"/>
      <c r="AQ237" s="463"/>
      <c r="AR237" s="463"/>
      <c r="AS237" s="463"/>
      <c r="AT237" s="463"/>
    </row>
    <row r="238" spans="1:46" ht="15.75" x14ac:dyDescent="0.2">
      <c r="B238" s="430" t="s">
        <v>58</v>
      </c>
      <c r="C238" s="1113" t="s">
        <v>589</v>
      </c>
      <c r="D238" s="1113"/>
      <c r="F238" s="511">
        <f t="shared" si="5"/>
        <v>95200000</v>
      </c>
      <c r="G238" s="463"/>
      <c r="H238" s="934">
        <v>0</v>
      </c>
      <c r="I238" s="463"/>
      <c r="J238" s="433">
        <v>0</v>
      </c>
      <c r="L238" s="511">
        <f t="shared" si="6"/>
        <v>95200000</v>
      </c>
      <c r="M238" s="914"/>
      <c r="N238" s="914"/>
      <c r="O238" s="922"/>
      <c r="P238" s="914"/>
      <c r="Q238" s="877"/>
      <c r="R238" s="877"/>
      <c r="S238" s="877"/>
      <c r="T238" s="877"/>
      <c r="U238" s="881"/>
      <c r="V238" s="430"/>
      <c r="W238" s="450"/>
      <c r="X238" s="450"/>
      <c r="Y238" s="450"/>
      <c r="Z238" s="450"/>
      <c r="AA238" s="450"/>
      <c r="AB238" s="450"/>
      <c r="AC238" s="450"/>
      <c r="AD238" s="450"/>
      <c r="AE238" s="450"/>
      <c r="AF238" s="450"/>
      <c r="AG238" s="450"/>
      <c r="AH238" s="450"/>
      <c r="AI238" s="450"/>
      <c r="AJ238" s="450"/>
      <c r="AK238" s="450"/>
      <c r="AO238" s="463"/>
      <c r="AP238" s="463"/>
      <c r="AQ238" s="463"/>
      <c r="AR238" s="463"/>
      <c r="AS238" s="463"/>
      <c r="AT238" s="463"/>
    </row>
    <row r="239" spans="1:46" ht="15.75" x14ac:dyDescent="0.2">
      <c r="B239" s="932" t="s">
        <v>58</v>
      </c>
      <c r="C239" s="1113" t="s">
        <v>798</v>
      </c>
      <c r="D239" s="1113"/>
      <c r="F239" s="511">
        <f t="shared" si="5"/>
        <v>44800000</v>
      </c>
      <c r="G239" s="463"/>
      <c r="H239" s="934">
        <v>0</v>
      </c>
      <c r="I239" s="463"/>
      <c r="J239" s="433">
        <v>0</v>
      </c>
      <c r="L239" s="511">
        <f t="shared" si="6"/>
        <v>44800000</v>
      </c>
      <c r="M239" s="914"/>
      <c r="N239" s="914"/>
      <c r="O239" s="922"/>
      <c r="P239" s="914"/>
      <c r="Q239" s="877"/>
      <c r="R239" s="877"/>
      <c r="S239" s="877"/>
      <c r="T239" s="877"/>
      <c r="U239" s="881"/>
      <c r="V239" s="430"/>
      <c r="W239" s="450"/>
      <c r="X239" s="450"/>
      <c r="Y239" s="450"/>
      <c r="Z239" s="450"/>
      <c r="AA239" s="450"/>
      <c r="AB239" s="450"/>
      <c r="AC239" s="450"/>
      <c r="AD239" s="450"/>
      <c r="AE239" s="450"/>
      <c r="AF239" s="450"/>
      <c r="AG239" s="450"/>
      <c r="AH239" s="450"/>
      <c r="AI239" s="450"/>
      <c r="AJ239" s="450"/>
      <c r="AK239" s="450"/>
      <c r="AO239" s="463"/>
      <c r="AP239" s="463"/>
      <c r="AQ239" s="463"/>
      <c r="AR239" s="463"/>
      <c r="AS239" s="463"/>
      <c r="AT239" s="463"/>
    </row>
    <row r="240" spans="1:46" ht="15.75" x14ac:dyDescent="0.2">
      <c r="B240" s="430" t="s">
        <v>58</v>
      </c>
      <c r="C240" s="1113" t="s">
        <v>679</v>
      </c>
      <c r="D240" s="1113"/>
      <c r="F240" s="511">
        <f t="shared" si="5"/>
        <v>182100000</v>
      </c>
      <c r="G240" s="463"/>
      <c r="H240" s="934">
        <v>0</v>
      </c>
      <c r="I240" s="463"/>
      <c r="J240" s="433">
        <v>0</v>
      </c>
      <c r="L240" s="511">
        <f t="shared" si="6"/>
        <v>182100000</v>
      </c>
      <c r="M240" s="914"/>
      <c r="N240" s="914"/>
      <c r="O240" s="922"/>
      <c r="P240" s="914"/>
      <c r="Q240" s="877"/>
      <c r="R240" s="877"/>
      <c r="S240" s="877"/>
      <c r="T240" s="877"/>
      <c r="U240" s="881"/>
      <c r="V240" s="430"/>
      <c r="W240" s="450"/>
      <c r="X240" s="450"/>
      <c r="Y240" s="450"/>
      <c r="Z240" s="450"/>
      <c r="AA240" s="450"/>
      <c r="AB240" s="450"/>
      <c r="AC240" s="450"/>
      <c r="AD240" s="450"/>
      <c r="AE240" s="450"/>
      <c r="AF240" s="450"/>
      <c r="AG240" s="450"/>
      <c r="AH240" s="450"/>
      <c r="AI240" s="450"/>
      <c r="AJ240" s="450"/>
      <c r="AK240" s="450"/>
      <c r="AO240" s="463"/>
      <c r="AP240" s="463"/>
      <c r="AQ240" s="463"/>
      <c r="AR240" s="463"/>
      <c r="AS240" s="463"/>
      <c r="AT240" s="463"/>
    </row>
    <row r="241" spans="2:46" ht="15.75" x14ac:dyDescent="0.2">
      <c r="B241" s="430" t="s">
        <v>58</v>
      </c>
      <c r="C241" s="1113" t="s">
        <v>593</v>
      </c>
      <c r="D241" s="1113"/>
      <c r="F241" s="511">
        <f t="shared" si="5"/>
        <v>7250000</v>
      </c>
      <c r="G241" s="463"/>
      <c r="H241" s="934">
        <v>0</v>
      </c>
      <c r="I241" s="463"/>
      <c r="J241" s="433">
        <v>0</v>
      </c>
      <c r="L241" s="511">
        <f t="shared" si="6"/>
        <v>7250000</v>
      </c>
      <c r="M241" s="914"/>
      <c r="N241" s="914"/>
      <c r="O241" s="922"/>
      <c r="P241" s="914"/>
      <c r="Q241" s="877"/>
      <c r="R241" s="877"/>
      <c r="S241" s="877"/>
      <c r="T241" s="877"/>
      <c r="U241" s="881"/>
      <c r="V241" s="430"/>
      <c r="W241" s="450"/>
      <c r="X241" s="450"/>
      <c r="Y241" s="450"/>
      <c r="Z241" s="450"/>
      <c r="AA241" s="450"/>
      <c r="AB241" s="450"/>
      <c r="AC241" s="450"/>
      <c r="AD241" s="450"/>
      <c r="AE241" s="450"/>
      <c r="AF241" s="450"/>
      <c r="AG241" s="450"/>
      <c r="AH241" s="450"/>
      <c r="AI241" s="450"/>
      <c r="AJ241" s="450"/>
      <c r="AK241" s="450"/>
      <c r="AO241" s="463"/>
      <c r="AP241" s="463"/>
      <c r="AQ241" s="463"/>
      <c r="AR241" s="463"/>
      <c r="AS241" s="463"/>
      <c r="AT241" s="463"/>
    </row>
    <row r="242" spans="2:46" ht="15.75" x14ac:dyDescent="0.2">
      <c r="B242" s="430" t="s">
        <v>58</v>
      </c>
      <c r="C242" s="1113" t="s">
        <v>1072</v>
      </c>
      <c r="D242" s="1113"/>
      <c r="F242" s="511">
        <f t="shared" si="5"/>
        <v>32000000</v>
      </c>
      <c r="G242" s="463"/>
      <c r="H242" s="934">
        <v>8000000</v>
      </c>
      <c r="I242" s="463"/>
      <c r="J242" s="433">
        <v>0</v>
      </c>
      <c r="L242" s="511">
        <f t="shared" si="6"/>
        <v>40000000</v>
      </c>
      <c r="M242" s="914"/>
      <c r="N242" s="914">
        <v>489015000</v>
      </c>
      <c r="O242" s="922" t="s">
        <v>896</v>
      </c>
      <c r="P242" s="914"/>
      <c r="Q242" s="877"/>
      <c r="R242" s="877"/>
      <c r="S242" s="877"/>
      <c r="T242" s="877"/>
      <c r="U242" s="881"/>
      <c r="V242" s="430"/>
      <c r="W242" s="450"/>
      <c r="X242" s="450"/>
      <c r="Y242" s="450"/>
      <c r="Z242" s="450"/>
      <c r="AA242" s="450"/>
      <c r="AB242" s="450"/>
      <c r="AC242" s="450"/>
      <c r="AD242" s="450"/>
      <c r="AE242" s="450"/>
      <c r="AF242" s="450"/>
      <c r="AG242" s="450"/>
      <c r="AH242" s="450"/>
      <c r="AI242" s="450"/>
      <c r="AJ242" s="450"/>
      <c r="AK242" s="450"/>
      <c r="AO242" s="463"/>
      <c r="AP242" s="463"/>
      <c r="AQ242" s="463"/>
      <c r="AR242" s="463"/>
      <c r="AS242" s="463"/>
      <c r="AT242" s="463"/>
    </row>
    <row r="243" spans="2:46" ht="15.75" x14ac:dyDescent="0.2">
      <c r="B243" s="430" t="s">
        <v>58</v>
      </c>
      <c r="C243" s="1113" t="s">
        <v>1073</v>
      </c>
      <c r="D243" s="1113"/>
      <c r="F243" s="511">
        <f t="shared" si="5"/>
        <v>58578000</v>
      </c>
      <c r="G243" s="463"/>
      <c r="H243" s="934">
        <v>9012000</v>
      </c>
      <c r="I243" s="463"/>
      <c r="J243" s="433">
        <v>0</v>
      </c>
      <c r="L243" s="511">
        <f t="shared" si="6"/>
        <v>67590000</v>
      </c>
      <c r="M243" s="914"/>
      <c r="N243" s="914"/>
      <c r="O243" s="922"/>
      <c r="P243" s="914"/>
      <c r="Q243" s="877"/>
      <c r="R243" s="877"/>
      <c r="S243" s="877"/>
      <c r="T243" s="877"/>
      <c r="U243" s="881"/>
      <c r="V243" s="430"/>
      <c r="W243" s="450"/>
      <c r="X243" s="450"/>
      <c r="Y243" s="450"/>
      <c r="Z243" s="450"/>
      <c r="AA243" s="450"/>
      <c r="AB243" s="450"/>
      <c r="AC243" s="450"/>
      <c r="AD243" s="450"/>
      <c r="AE243" s="450"/>
      <c r="AF243" s="450"/>
      <c r="AG243" s="450"/>
      <c r="AH243" s="450"/>
      <c r="AI243" s="450"/>
      <c r="AJ243" s="450"/>
      <c r="AK243" s="450"/>
      <c r="AO243" s="463"/>
      <c r="AP243" s="463"/>
      <c r="AQ243" s="463"/>
      <c r="AR243" s="463"/>
      <c r="AS243" s="463"/>
      <c r="AT243" s="463"/>
    </row>
    <row r="244" spans="2:46" ht="15.75" x14ac:dyDescent="0.2">
      <c r="B244" s="430" t="s">
        <v>58</v>
      </c>
      <c r="C244" s="1113" t="s">
        <v>768</v>
      </c>
      <c r="D244" s="1113"/>
      <c r="F244" s="511">
        <f t="shared" si="5"/>
        <v>63707500</v>
      </c>
      <c r="G244" s="463"/>
      <c r="H244" s="934">
        <v>11242500</v>
      </c>
      <c r="I244" s="463"/>
      <c r="J244" s="433">
        <v>0</v>
      </c>
      <c r="L244" s="511">
        <f t="shared" si="6"/>
        <v>74950000</v>
      </c>
      <c r="M244" s="914"/>
      <c r="N244" s="914"/>
      <c r="O244" s="922"/>
      <c r="P244" s="914"/>
      <c r="Q244" s="877"/>
      <c r="R244" s="877"/>
      <c r="S244" s="877"/>
      <c r="T244" s="877"/>
      <c r="U244" s="881"/>
      <c r="V244" s="430"/>
      <c r="W244" s="450"/>
      <c r="X244" s="450"/>
      <c r="Y244" s="450"/>
      <c r="Z244" s="450"/>
      <c r="AA244" s="450"/>
      <c r="AB244" s="450"/>
      <c r="AC244" s="450"/>
      <c r="AD244" s="450"/>
      <c r="AE244" s="450"/>
      <c r="AF244" s="450"/>
      <c r="AG244" s="450"/>
      <c r="AH244" s="450"/>
      <c r="AI244" s="450"/>
      <c r="AJ244" s="450"/>
      <c r="AK244" s="450"/>
      <c r="AO244" s="463"/>
      <c r="AP244" s="463"/>
      <c r="AQ244" s="463"/>
      <c r="AR244" s="463"/>
      <c r="AS244" s="463"/>
      <c r="AT244" s="463"/>
    </row>
    <row r="245" spans="2:46" ht="15.75" x14ac:dyDescent="0.2">
      <c r="B245" s="430" t="s">
        <v>58</v>
      </c>
      <c r="C245" s="1113" t="s">
        <v>768</v>
      </c>
      <c r="D245" s="1113"/>
      <c r="F245" s="511">
        <f t="shared" si="5"/>
        <v>19203750</v>
      </c>
      <c r="G245" s="463"/>
      <c r="H245" s="934">
        <v>9246250</v>
      </c>
      <c r="I245" s="463"/>
      <c r="J245" s="433">
        <v>0</v>
      </c>
      <c r="L245" s="511">
        <f t="shared" si="6"/>
        <v>28450000</v>
      </c>
      <c r="M245" s="914"/>
      <c r="N245" s="914"/>
      <c r="O245" s="922"/>
      <c r="P245" s="914"/>
      <c r="Q245" s="877"/>
      <c r="R245" s="877"/>
      <c r="S245" s="877"/>
      <c r="T245" s="877"/>
      <c r="U245" s="881"/>
      <c r="V245" s="430"/>
      <c r="W245" s="450"/>
      <c r="X245" s="450"/>
      <c r="Y245" s="450"/>
      <c r="Z245" s="450"/>
      <c r="AA245" s="450"/>
      <c r="AB245" s="450"/>
      <c r="AC245" s="450"/>
      <c r="AD245" s="450"/>
      <c r="AE245" s="450"/>
      <c r="AF245" s="450"/>
      <c r="AG245" s="450"/>
      <c r="AH245" s="450"/>
      <c r="AI245" s="450"/>
      <c r="AJ245" s="450"/>
      <c r="AK245" s="450"/>
      <c r="AO245" s="463"/>
      <c r="AP245" s="463"/>
      <c r="AQ245" s="463"/>
      <c r="AR245" s="463"/>
      <c r="AS245" s="463"/>
      <c r="AT245" s="463"/>
    </row>
    <row r="246" spans="2:46" ht="15.75" x14ac:dyDescent="0.2">
      <c r="B246" s="430" t="s">
        <v>58</v>
      </c>
      <c r="C246" s="1113" t="s">
        <v>769</v>
      </c>
      <c r="D246" s="1113"/>
      <c r="F246" s="511">
        <f t="shared" si="5"/>
        <v>50591250</v>
      </c>
      <c r="G246" s="463"/>
      <c r="H246" s="934">
        <v>24358750</v>
      </c>
      <c r="I246" s="463"/>
      <c r="J246" s="433">
        <v>0</v>
      </c>
      <c r="L246" s="511">
        <f t="shared" si="6"/>
        <v>74950000</v>
      </c>
      <c r="M246" s="914"/>
      <c r="N246" s="914"/>
      <c r="O246" s="922"/>
      <c r="P246" s="914"/>
      <c r="Q246" s="877"/>
      <c r="R246" s="877"/>
      <c r="S246" s="877"/>
      <c r="T246" s="877"/>
      <c r="U246" s="881"/>
      <c r="V246" s="430"/>
      <c r="W246" s="450"/>
      <c r="X246" s="450"/>
      <c r="Y246" s="450"/>
      <c r="Z246" s="450"/>
      <c r="AA246" s="450"/>
      <c r="AB246" s="450"/>
      <c r="AC246" s="450"/>
      <c r="AD246" s="450"/>
      <c r="AE246" s="450"/>
      <c r="AF246" s="450"/>
      <c r="AG246" s="450"/>
      <c r="AH246" s="450"/>
      <c r="AI246" s="450"/>
      <c r="AJ246" s="450"/>
      <c r="AK246" s="450"/>
      <c r="AO246" s="463"/>
      <c r="AP246" s="463"/>
      <c r="AQ246" s="463"/>
      <c r="AR246" s="463"/>
      <c r="AS246" s="463"/>
      <c r="AT246" s="463"/>
    </row>
    <row r="247" spans="2:46" ht="15.75" x14ac:dyDescent="0.2">
      <c r="B247" s="1165" t="s">
        <v>58</v>
      </c>
      <c r="C247" s="1166" t="s">
        <v>801</v>
      </c>
      <c r="D247" s="1166"/>
      <c r="F247" s="1150">
        <f t="shared" si="5"/>
        <v>122507000</v>
      </c>
      <c r="G247" s="463"/>
      <c r="H247" s="1167">
        <v>76153000</v>
      </c>
      <c r="I247" s="463"/>
      <c r="J247" s="1150">
        <v>0</v>
      </c>
      <c r="L247" s="1150">
        <f t="shared" si="6"/>
        <v>198660000</v>
      </c>
      <c r="M247" s="914"/>
      <c r="N247" s="914"/>
      <c r="O247" s="922"/>
      <c r="P247" s="914"/>
      <c r="Q247" s="877"/>
      <c r="R247" s="877"/>
      <c r="S247" s="877"/>
      <c r="T247" s="877"/>
      <c r="U247" s="881"/>
      <c r="V247" s="430"/>
      <c r="W247" s="450"/>
      <c r="X247" s="450"/>
      <c r="Y247" s="450"/>
      <c r="Z247" s="450"/>
      <c r="AA247" s="450"/>
      <c r="AB247" s="450"/>
      <c r="AC247" s="450"/>
      <c r="AD247" s="450"/>
      <c r="AE247" s="450"/>
      <c r="AF247" s="450"/>
      <c r="AG247" s="450"/>
      <c r="AH247" s="450"/>
      <c r="AI247" s="450"/>
      <c r="AJ247" s="450"/>
      <c r="AK247" s="450"/>
      <c r="AO247" s="463"/>
      <c r="AP247" s="463"/>
      <c r="AQ247" s="463"/>
      <c r="AR247" s="463"/>
      <c r="AS247" s="463"/>
      <c r="AT247" s="463"/>
    </row>
    <row r="248" spans="2:46" ht="15.75" x14ac:dyDescent="0.2">
      <c r="B248" s="1165"/>
      <c r="C248" s="1166"/>
      <c r="D248" s="1166"/>
      <c r="F248" s="1150"/>
      <c r="G248" s="463"/>
      <c r="H248" s="1167"/>
      <c r="I248" s="463"/>
      <c r="J248" s="1150"/>
      <c r="L248" s="1150"/>
      <c r="M248" s="914"/>
      <c r="N248" s="914"/>
      <c r="O248" s="922"/>
      <c r="P248" s="914"/>
      <c r="Q248" s="877"/>
      <c r="R248" s="877"/>
      <c r="S248" s="877"/>
      <c r="T248" s="877"/>
      <c r="U248" s="881"/>
      <c r="V248" s="430"/>
      <c r="W248" s="450"/>
      <c r="X248" s="450"/>
      <c r="Y248" s="450"/>
      <c r="Z248" s="450"/>
      <c r="AA248" s="450"/>
      <c r="AB248" s="450"/>
      <c r="AC248" s="450"/>
      <c r="AD248" s="450"/>
      <c r="AE248" s="450"/>
      <c r="AF248" s="450"/>
      <c r="AG248" s="450"/>
      <c r="AH248" s="450"/>
      <c r="AI248" s="450"/>
      <c r="AJ248" s="450"/>
      <c r="AK248" s="450"/>
      <c r="AO248" s="463"/>
      <c r="AP248" s="463"/>
      <c r="AQ248" s="463"/>
      <c r="AR248" s="463"/>
      <c r="AS248" s="463"/>
      <c r="AT248" s="463"/>
    </row>
    <row r="249" spans="2:46" ht="15.75" x14ac:dyDescent="0.2">
      <c r="B249" s="430" t="s">
        <v>58</v>
      </c>
      <c r="C249" s="1113" t="s">
        <v>680</v>
      </c>
      <c r="D249" s="1113"/>
      <c r="F249" s="511">
        <f t="shared" ref="F249:F254" si="7">L355</f>
        <v>36000000</v>
      </c>
      <c r="G249" s="463"/>
      <c r="H249" s="934">
        <v>24000000</v>
      </c>
      <c r="I249" s="463"/>
      <c r="J249" s="433">
        <v>0</v>
      </c>
      <c r="L249" s="511">
        <f t="shared" si="6"/>
        <v>60000000</v>
      </c>
      <c r="M249" s="914"/>
      <c r="N249" s="914"/>
      <c r="O249" s="922"/>
      <c r="P249" s="914"/>
      <c r="Q249" s="877"/>
      <c r="R249" s="877"/>
      <c r="S249" s="877"/>
      <c r="T249" s="877"/>
      <c r="U249" s="881"/>
      <c r="V249" s="430"/>
      <c r="W249" s="450"/>
      <c r="X249" s="450"/>
      <c r="Y249" s="450"/>
      <c r="Z249" s="450"/>
      <c r="AA249" s="450"/>
      <c r="AB249" s="450"/>
      <c r="AC249" s="450"/>
      <c r="AD249" s="450"/>
      <c r="AE249" s="450"/>
      <c r="AF249" s="450"/>
      <c r="AG249" s="450"/>
      <c r="AH249" s="450"/>
      <c r="AI249" s="450"/>
      <c r="AJ249" s="450"/>
      <c r="AK249" s="450"/>
      <c r="AO249" s="463"/>
      <c r="AP249" s="463"/>
      <c r="AQ249" s="463"/>
      <c r="AR249" s="463"/>
      <c r="AS249" s="463"/>
      <c r="AT249" s="463"/>
    </row>
    <row r="250" spans="2:46" ht="15.75" x14ac:dyDescent="0.2">
      <c r="B250" s="430" t="s">
        <v>58</v>
      </c>
      <c r="C250" s="1113" t="s">
        <v>802</v>
      </c>
      <c r="D250" s="1113"/>
      <c r="F250" s="511">
        <f t="shared" si="7"/>
        <v>24000000</v>
      </c>
      <c r="G250" s="463"/>
      <c r="H250" s="934">
        <v>16000000</v>
      </c>
      <c r="I250" s="463"/>
      <c r="J250" s="433">
        <v>0</v>
      </c>
      <c r="L250" s="511">
        <f t="shared" si="6"/>
        <v>40000000</v>
      </c>
      <c r="M250" s="914"/>
      <c r="N250" s="914"/>
      <c r="O250" s="922"/>
      <c r="P250" s="914"/>
      <c r="Q250" s="877"/>
      <c r="R250" s="877"/>
      <c r="S250" s="877"/>
      <c r="T250" s="877"/>
      <c r="U250" s="881"/>
      <c r="V250" s="430"/>
      <c r="W250" s="450"/>
      <c r="X250" s="450"/>
      <c r="Y250" s="450"/>
      <c r="Z250" s="450"/>
      <c r="AA250" s="450"/>
      <c r="AB250" s="450"/>
      <c r="AC250" s="450"/>
      <c r="AD250" s="450"/>
      <c r="AE250" s="450"/>
      <c r="AF250" s="450"/>
      <c r="AG250" s="450"/>
      <c r="AH250" s="450"/>
      <c r="AI250" s="450"/>
      <c r="AJ250" s="450"/>
      <c r="AK250" s="450"/>
      <c r="AO250" s="463"/>
      <c r="AP250" s="463"/>
      <c r="AQ250" s="463"/>
      <c r="AR250" s="463"/>
      <c r="AS250" s="463"/>
      <c r="AT250" s="463"/>
    </row>
    <row r="251" spans="2:46" ht="15.75" x14ac:dyDescent="0.2">
      <c r="B251" s="430" t="s">
        <v>58</v>
      </c>
      <c r="C251" s="1027" t="s">
        <v>803</v>
      </c>
      <c r="D251" s="1113"/>
      <c r="F251" s="511">
        <f t="shared" si="7"/>
        <v>35955000</v>
      </c>
      <c r="G251" s="463"/>
      <c r="H251" s="934">
        <v>15980000</v>
      </c>
      <c r="I251" s="463"/>
      <c r="J251" s="433">
        <v>0</v>
      </c>
      <c r="L251" s="511">
        <f t="shared" si="6"/>
        <v>51935000</v>
      </c>
      <c r="M251" s="914"/>
      <c r="N251" s="914"/>
      <c r="O251" s="922"/>
      <c r="P251" s="914"/>
      <c r="Q251" s="877"/>
      <c r="R251" s="877"/>
      <c r="S251" s="877"/>
      <c r="T251" s="877"/>
      <c r="U251" s="881"/>
      <c r="V251" s="430"/>
      <c r="W251" s="450"/>
      <c r="X251" s="450"/>
      <c r="Y251" s="450"/>
      <c r="Z251" s="450"/>
      <c r="AA251" s="450"/>
      <c r="AB251" s="450"/>
      <c r="AC251" s="450"/>
      <c r="AD251" s="450"/>
      <c r="AE251" s="450"/>
      <c r="AF251" s="450"/>
      <c r="AG251" s="450"/>
      <c r="AH251" s="450"/>
      <c r="AI251" s="450"/>
      <c r="AJ251" s="450"/>
      <c r="AK251" s="450"/>
      <c r="AO251" s="463"/>
      <c r="AP251" s="463"/>
      <c r="AQ251" s="463"/>
      <c r="AR251" s="463"/>
      <c r="AS251" s="463"/>
      <c r="AT251" s="463"/>
    </row>
    <row r="252" spans="2:46" ht="15.75" x14ac:dyDescent="0.2">
      <c r="B252" s="430" t="s">
        <v>58</v>
      </c>
      <c r="C252" s="1113" t="s">
        <v>592</v>
      </c>
      <c r="D252" s="1113"/>
      <c r="F252" s="511">
        <f t="shared" si="7"/>
        <v>11182500</v>
      </c>
      <c r="G252" s="463"/>
      <c r="H252" s="934">
        <v>4970000</v>
      </c>
      <c r="I252" s="463"/>
      <c r="J252" s="433">
        <v>0</v>
      </c>
      <c r="L252" s="511">
        <f t="shared" si="6"/>
        <v>16152500</v>
      </c>
      <c r="M252" s="914"/>
      <c r="N252" s="914"/>
      <c r="O252" s="922"/>
      <c r="P252" s="914"/>
      <c r="Q252" s="877"/>
      <c r="R252" s="877"/>
      <c r="S252" s="877"/>
      <c r="T252" s="877"/>
      <c r="U252" s="881"/>
      <c r="V252" s="430"/>
      <c r="W252" s="450"/>
      <c r="X252" s="450"/>
      <c r="Y252" s="450"/>
      <c r="Z252" s="450"/>
      <c r="AA252" s="450"/>
      <c r="AB252" s="450"/>
      <c r="AC252" s="450"/>
      <c r="AD252" s="450"/>
      <c r="AE252" s="450"/>
      <c r="AF252" s="450"/>
      <c r="AG252" s="450"/>
      <c r="AH252" s="450"/>
      <c r="AI252" s="450"/>
      <c r="AJ252" s="450"/>
      <c r="AK252" s="450"/>
      <c r="AO252" s="463"/>
      <c r="AP252" s="463"/>
      <c r="AQ252" s="463"/>
      <c r="AR252" s="463"/>
      <c r="AS252" s="463"/>
      <c r="AT252" s="463"/>
    </row>
    <row r="253" spans="2:46" ht="15.75" x14ac:dyDescent="0.2">
      <c r="B253" s="430" t="s">
        <v>58</v>
      </c>
      <c r="C253" s="1113" t="s">
        <v>770</v>
      </c>
      <c r="D253" s="1113"/>
      <c r="F253" s="511">
        <f t="shared" si="7"/>
        <v>5921667</v>
      </c>
      <c r="G253" s="463"/>
      <c r="H253" s="934">
        <v>3230000</v>
      </c>
      <c r="I253" s="463"/>
      <c r="J253" s="433">
        <v>0</v>
      </c>
      <c r="L253" s="511">
        <f t="shared" si="6"/>
        <v>9151667</v>
      </c>
      <c r="M253" s="914"/>
      <c r="N253" s="914"/>
      <c r="O253" s="922"/>
      <c r="P253" s="914"/>
      <c r="Q253" s="877"/>
      <c r="R253" s="877"/>
      <c r="S253" s="877"/>
      <c r="T253" s="877"/>
      <c r="U253" s="881"/>
      <c r="V253" s="430"/>
      <c r="W253" s="450"/>
      <c r="X253" s="450"/>
      <c r="Y253" s="450"/>
      <c r="Z253" s="450"/>
      <c r="AA253" s="450"/>
      <c r="AB253" s="450"/>
      <c r="AC253" s="450"/>
      <c r="AD253" s="450"/>
      <c r="AE253" s="450"/>
      <c r="AF253" s="450"/>
      <c r="AG253" s="450"/>
      <c r="AH253" s="450"/>
      <c r="AI253" s="450"/>
      <c r="AJ253" s="450"/>
      <c r="AK253" s="450"/>
      <c r="AO253" s="463"/>
      <c r="AP253" s="463"/>
      <c r="AQ253" s="463"/>
      <c r="AR253" s="463"/>
      <c r="AS253" s="463"/>
      <c r="AT253" s="463"/>
    </row>
    <row r="254" spans="2:46" ht="15.75" x14ac:dyDescent="0.2">
      <c r="B254" s="1165" t="s">
        <v>58</v>
      </c>
      <c r="C254" s="1166" t="s">
        <v>1074</v>
      </c>
      <c r="D254" s="1166"/>
      <c r="F254" s="1150">
        <f t="shared" si="7"/>
        <v>28191667</v>
      </c>
      <c r="G254" s="463"/>
      <c r="H254" s="1167">
        <v>19900000</v>
      </c>
      <c r="I254" s="463"/>
      <c r="J254" s="1150">
        <v>48091667</v>
      </c>
      <c r="L254" s="1150">
        <f>F254+H254-J254</f>
        <v>0</v>
      </c>
      <c r="M254" s="914"/>
      <c r="N254" s="914"/>
      <c r="O254" s="922"/>
      <c r="P254" s="914"/>
      <c r="Q254" s="877"/>
      <c r="R254" s="877"/>
      <c r="S254" s="877"/>
      <c r="T254" s="877"/>
      <c r="U254" s="881"/>
      <c r="V254" s="430"/>
      <c r="W254" s="450"/>
      <c r="X254" s="450"/>
      <c r="Y254" s="450"/>
      <c r="Z254" s="450"/>
      <c r="AA254" s="450"/>
      <c r="AB254" s="450"/>
      <c r="AC254" s="450"/>
      <c r="AD254" s="450"/>
      <c r="AE254" s="450"/>
      <c r="AF254" s="450"/>
      <c r="AG254" s="450"/>
      <c r="AH254" s="450"/>
      <c r="AI254" s="450"/>
      <c r="AJ254" s="450"/>
      <c r="AK254" s="450"/>
      <c r="AO254" s="463"/>
      <c r="AP254" s="463"/>
      <c r="AQ254" s="463"/>
      <c r="AR254" s="463"/>
      <c r="AS254" s="463"/>
      <c r="AT254" s="463"/>
    </row>
    <row r="255" spans="2:46" ht="15.75" x14ac:dyDescent="0.2">
      <c r="B255" s="1165"/>
      <c r="C255" s="1166"/>
      <c r="D255" s="1166"/>
      <c r="F255" s="1150"/>
      <c r="G255" s="463"/>
      <c r="H255" s="1167"/>
      <c r="I255" s="463"/>
      <c r="J255" s="1150"/>
      <c r="L255" s="1150"/>
      <c r="M255" s="914"/>
      <c r="N255" s="914"/>
      <c r="O255" s="922"/>
      <c r="P255" s="914"/>
      <c r="Q255" s="877"/>
      <c r="R255" s="877"/>
      <c r="S255" s="877"/>
      <c r="T255" s="877"/>
      <c r="U255" s="881"/>
      <c r="V255" s="430"/>
      <c r="W255" s="450"/>
      <c r="X255" s="450"/>
      <c r="Y255" s="450"/>
      <c r="Z255" s="450"/>
      <c r="AA255" s="450"/>
      <c r="AB255" s="450"/>
      <c r="AC255" s="450"/>
      <c r="AD255" s="450"/>
      <c r="AE255" s="450"/>
      <c r="AF255" s="450"/>
      <c r="AG255" s="450"/>
      <c r="AH255" s="450"/>
      <c r="AI255" s="450"/>
      <c r="AJ255" s="450"/>
      <c r="AK255" s="450"/>
      <c r="AO255" s="463"/>
      <c r="AP255" s="463"/>
      <c r="AQ255" s="463"/>
      <c r="AR255" s="463"/>
      <c r="AS255" s="463"/>
      <c r="AT255" s="463"/>
    </row>
    <row r="256" spans="2:46" ht="15.75" customHeight="1" x14ac:dyDescent="0.2">
      <c r="B256" s="1152" t="s">
        <v>58</v>
      </c>
      <c r="C256" s="1166" t="s">
        <v>805</v>
      </c>
      <c r="D256" s="1166"/>
      <c r="F256" s="1151">
        <f>L362</f>
        <v>40833333</v>
      </c>
      <c r="G256" s="463"/>
      <c r="H256" s="1154">
        <v>35000000</v>
      </c>
      <c r="I256" s="463"/>
      <c r="J256" s="1151">
        <v>75833333</v>
      </c>
      <c r="L256" s="1151">
        <f t="shared" si="6"/>
        <v>0</v>
      </c>
      <c r="M256" s="914"/>
      <c r="N256" s="914"/>
      <c r="O256" s="922"/>
      <c r="P256" s="914"/>
      <c r="Q256" s="877"/>
      <c r="R256" s="877"/>
      <c r="S256" s="877"/>
      <c r="T256" s="877"/>
      <c r="U256" s="881"/>
      <c r="V256" s="430"/>
      <c r="W256" s="450"/>
      <c r="X256" s="450"/>
      <c r="Y256" s="450"/>
      <c r="Z256" s="450"/>
      <c r="AA256" s="450"/>
      <c r="AB256" s="450"/>
      <c r="AC256" s="450"/>
      <c r="AD256" s="450"/>
      <c r="AE256" s="450"/>
      <c r="AF256" s="450"/>
      <c r="AG256" s="450"/>
      <c r="AH256" s="450"/>
      <c r="AI256" s="450"/>
      <c r="AJ256" s="450"/>
      <c r="AK256" s="450"/>
      <c r="AO256" s="463"/>
      <c r="AP256" s="463"/>
      <c r="AQ256" s="463"/>
      <c r="AR256" s="463"/>
      <c r="AS256" s="463"/>
      <c r="AT256" s="463"/>
    </row>
    <row r="257" spans="2:46" ht="15.75" x14ac:dyDescent="0.2">
      <c r="B257" s="1152"/>
      <c r="C257" s="1166"/>
      <c r="D257" s="1166"/>
      <c r="F257" s="1152"/>
      <c r="G257" s="463"/>
      <c r="H257" s="1152"/>
      <c r="I257" s="463"/>
      <c r="J257" s="1152"/>
      <c r="L257" s="1152"/>
      <c r="M257" s="914"/>
      <c r="N257" s="914"/>
      <c r="O257" s="922"/>
      <c r="P257" s="914"/>
      <c r="Q257" s="877"/>
      <c r="R257" s="877"/>
      <c r="S257" s="877"/>
      <c r="T257" s="877"/>
      <c r="U257" s="881"/>
      <c r="V257" s="430"/>
      <c r="W257" s="450"/>
      <c r="X257" s="450"/>
      <c r="Y257" s="450"/>
      <c r="Z257" s="450"/>
      <c r="AA257" s="450"/>
      <c r="AB257" s="450"/>
      <c r="AC257" s="450"/>
      <c r="AD257" s="450"/>
      <c r="AE257" s="450"/>
      <c r="AF257" s="450"/>
      <c r="AG257" s="450"/>
      <c r="AH257" s="450"/>
      <c r="AI257" s="450"/>
      <c r="AJ257" s="450"/>
      <c r="AK257" s="450"/>
      <c r="AO257" s="463"/>
      <c r="AP257" s="463"/>
      <c r="AQ257" s="463"/>
      <c r="AR257" s="463"/>
      <c r="AS257" s="463"/>
      <c r="AT257" s="463"/>
    </row>
    <row r="258" spans="2:46" ht="15.75" x14ac:dyDescent="0.2">
      <c r="B258" s="430" t="s">
        <v>58</v>
      </c>
      <c r="C258" s="1113" t="s">
        <v>679</v>
      </c>
      <c r="D258" s="1113"/>
      <c r="F258" s="511">
        <f>L364</f>
        <v>42250000</v>
      </c>
      <c r="G258" s="463"/>
      <c r="H258" s="934">
        <v>39000000</v>
      </c>
      <c r="I258" s="463"/>
      <c r="J258" s="433">
        <v>81250000</v>
      </c>
      <c r="L258" s="511">
        <f t="shared" si="6"/>
        <v>0</v>
      </c>
      <c r="M258" s="914"/>
      <c r="N258" s="914"/>
      <c r="O258" s="922"/>
      <c r="P258" s="914"/>
      <c r="Q258" s="877"/>
      <c r="R258" s="877"/>
      <c r="S258" s="877"/>
      <c r="T258" s="877"/>
      <c r="U258" s="881"/>
      <c r="V258" s="430"/>
      <c r="W258" s="450"/>
      <c r="X258" s="450"/>
      <c r="Y258" s="450"/>
      <c r="Z258" s="450"/>
      <c r="AA258" s="450"/>
      <c r="AB258" s="450"/>
      <c r="AC258" s="450"/>
      <c r="AD258" s="450"/>
      <c r="AE258" s="450"/>
      <c r="AF258" s="450"/>
      <c r="AG258" s="450"/>
      <c r="AH258" s="450"/>
      <c r="AI258" s="450"/>
      <c r="AJ258" s="450"/>
      <c r="AK258" s="450"/>
      <c r="AO258" s="463"/>
      <c r="AP258" s="463"/>
      <c r="AQ258" s="463"/>
      <c r="AR258" s="463"/>
      <c r="AS258" s="463"/>
      <c r="AT258" s="463"/>
    </row>
    <row r="259" spans="2:46" ht="15.75" x14ac:dyDescent="0.2">
      <c r="B259" s="932" t="s">
        <v>58</v>
      </c>
      <c r="C259" s="1166" t="s">
        <v>806</v>
      </c>
      <c r="D259" s="1166"/>
      <c r="F259" s="1151">
        <v>0</v>
      </c>
      <c r="G259" s="463"/>
      <c r="H259" s="1154">
        <v>39000000</v>
      </c>
      <c r="I259" s="463"/>
      <c r="J259" s="1151">
        <v>0</v>
      </c>
      <c r="L259" s="1151">
        <f t="shared" si="6"/>
        <v>39000000</v>
      </c>
      <c r="M259" s="914"/>
      <c r="N259" s="914"/>
      <c r="O259" s="922"/>
      <c r="P259" s="914"/>
      <c r="Q259" s="877"/>
      <c r="R259" s="877"/>
      <c r="S259" s="877"/>
      <c r="T259" s="877"/>
      <c r="U259" s="881"/>
      <c r="V259" s="430"/>
      <c r="W259" s="450"/>
      <c r="X259" s="450"/>
      <c r="Y259" s="450"/>
      <c r="Z259" s="450"/>
      <c r="AA259" s="450"/>
      <c r="AB259" s="450"/>
      <c r="AC259" s="450"/>
      <c r="AD259" s="450"/>
      <c r="AE259" s="450"/>
      <c r="AF259" s="450"/>
      <c r="AG259" s="450"/>
      <c r="AH259" s="450"/>
      <c r="AI259" s="450"/>
      <c r="AJ259" s="450"/>
      <c r="AK259" s="450"/>
      <c r="AO259" s="463"/>
      <c r="AP259" s="463"/>
      <c r="AQ259" s="463"/>
      <c r="AR259" s="463"/>
      <c r="AS259" s="463"/>
      <c r="AT259" s="463"/>
    </row>
    <row r="260" spans="2:46" ht="15.75" x14ac:dyDescent="0.2">
      <c r="B260" s="932"/>
      <c r="C260" s="1166"/>
      <c r="D260" s="1166"/>
      <c r="F260" s="1152"/>
      <c r="G260" s="463"/>
      <c r="H260" s="1152"/>
      <c r="I260" s="463"/>
      <c r="J260" s="1152"/>
      <c r="L260" s="1152"/>
      <c r="M260" s="914"/>
      <c r="N260" s="914"/>
      <c r="O260" s="922"/>
      <c r="P260" s="914"/>
      <c r="Q260" s="877"/>
      <c r="R260" s="877"/>
      <c r="S260" s="877"/>
      <c r="T260" s="877"/>
      <c r="U260" s="881"/>
      <c r="V260" s="430"/>
      <c r="W260" s="450"/>
      <c r="X260" s="450"/>
      <c r="Y260" s="450"/>
      <c r="Z260" s="450"/>
      <c r="AA260" s="450"/>
      <c r="AB260" s="450"/>
      <c r="AC260" s="450"/>
      <c r="AD260" s="450"/>
      <c r="AE260" s="450"/>
      <c r="AF260" s="450"/>
      <c r="AG260" s="450"/>
      <c r="AH260" s="450"/>
      <c r="AI260" s="450"/>
      <c r="AJ260" s="450"/>
      <c r="AK260" s="450"/>
      <c r="AO260" s="463"/>
      <c r="AP260" s="463"/>
      <c r="AQ260" s="463"/>
      <c r="AR260" s="463"/>
      <c r="AS260" s="463"/>
      <c r="AT260" s="463"/>
    </row>
    <row r="261" spans="2:46" ht="9.9499999999999993" customHeight="1" x14ac:dyDescent="0.2">
      <c r="C261" s="955"/>
      <c r="D261" s="955"/>
      <c r="F261" s="897"/>
      <c r="G261" s="463"/>
      <c r="H261" s="934"/>
      <c r="I261" s="463"/>
      <c r="J261" s="897"/>
      <c r="M261" s="914"/>
      <c r="N261" s="914"/>
      <c r="O261" s="922"/>
      <c r="P261" s="914"/>
      <c r="Q261" s="877"/>
      <c r="R261" s="877"/>
      <c r="S261" s="877"/>
      <c r="T261" s="877"/>
      <c r="U261" s="881"/>
      <c r="V261" s="430"/>
      <c r="W261" s="450"/>
      <c r="X261" s="450"/>
      <c r="Y261" s="450"/>
      <c r="Z261" s="450"/>
      <c r="AA261" s="450"/>
      <c r="AB261" s="450"/>
      <c r="AC261" s="450"/>
      <c r="AD261" s="450"/>
      <c r="AE261" s="450"/>
      <c r="AF261" s="450"/>
      <c r="AG261" s="450"/>
      <c r="AH261" s="450"/>
      <c r="AI261" s="450"/>
      <c r="AJ261" s="450"/>
      <c r="AK261" s="450"/>
      <c r="AO261" s="463"/>
      <c r="AP261" s="463"/>
      <c r="AQ261" s="463"/>
      <c r="AR261" s="463"/>
      <c r="AS261" s="463"/>
      <c r="AT261" s="463"/>
    </row>
    <row r="262" spans="2:46" ht="16.5" thickBot="1" x14ac:dyDescent="0.25">
      <c r="D262" s="925" t="s">
        <v>16</v>
      </c>
      <c r="E262" s="925"/>
      <c r="F262" s="935">
        <f>SUM(F234:F260)</f>
        <v>1072271667</v>
      </c>
      <c r="G262" s="420"/>
      <c r="H262" s="935">
        <f>SUM(H234:H260)</f>
        <v>335092500</v>
      </c>
      <c r="I262" s="420"/>
      <c r="J262" s="935">
        <f>SUM(J234:J260)</f>
        <v>205175000</v>
      </c>
      <c r="K262" s="420"/>
      <c r="L262" s="935">
        <f>SUM(L234:L260)</f>
        <v>1202189167</v>
      </c>
      <c r="M262" s="914"/>
      <c r="N262" s="914"/>
      <c r="O262" s="922"/>
      <c r="P262" s="914"/>
      <c r="Q262" s="877"/>
      <c r="R262" s="877"/>
      <c r="S262" s="877"/>
      <c r="T262" s="877"/>
      <c r="U262" s="881"/>
      <c r="V262" s="430"/>
      <c r="W262" s="450"/>
      <c r="X262" s="450"/>
      <c r="Y262" s="450"/>
      <c r="Z262" s="450"/>
      <c r="AA262" s="450"/>
      <c r="AB262" s="450"/>
      <c r="AC262" s="450"/>
      <c r="AD262" s="450"/>
      <c r="AE262" s="450"/>
      <c r="AF262" s="450"/>
      <c r="AG262" s="450"/>
      <c r="AH262" s="450"/>
      <c r="AI262" s="450"/>
      <c r="AJ262" s="450"/>
      <c r="AK262" s="450"/>
      <c r="AO262" s="463"/>
      <c r="AP262" s="463"/>
      <c r="AQ262" s="463"/>
      <c r="AR262" s="463"/>
      <c r="AS262" s="463"/>
      <c r="AT262" s="463"/>
    </row>
    <row r="263" spans="2:46" ht="16.5" thickTop="1" x14ac:dyDescent="0.2">
      <c r="D263" s="925"/>
      <c r="E263" s="925"/>
      <c r="F263" s="420"/>
      <c r="G263" s="420"/>
      <c r="H263" s="938"/>
      <c r="I263" s="420"/>
      <c r="J263" s="420"/>
      <c r="K263" s="420"/>
      <c r="L263" s="420"/>
      <c r="M263" s="914"/>
      <c r="N263" s="914"/>
      <c r="O263" s="922"/>
      <c r="P263" s="914"/>
      <c r="Q263" s="877"/>
      <c r="R263" s="877"/>
      <c r="S263" s="877"/>
      <c r="T263" s="877"/>
      <c r="U263" s="881"/>
      <c r="V263" s="430"/>
      <c r="W263" s="450"/>
      <c r="X263" s="450"/>
      <c r="Y263" s="450"/>
      <c r="Z263" s="450"/>
      <c r="AA263" s="450"/>
      <c r="AB263" s="450"/>
      <c r="AC263" s="450"/>
      <c r="AD263" s="450"/>
      <c r="AE263" s="450"/>
      <c r="AF263" s="450"/>
      <c r="AG263" s="450"/>
      <c r="AH263" s="450"/>
      <c r="AI263" s="450"/>
      <c r="AJ263" s="450"/>
      <c r="AK263" s="450"/>
      <c r="AO263" s="463"/>
      <c r="AP263" s="463"/>
      <c r="AQ263" s="463"/>
      <c r="AR263" s="463"/>
      <c r="AS263" s="463"/>
      <c r="AT263" s="463"/>
    </row>
    <row r="264" spans="2:46" ht="16.5" thickBot="1" x14ac:dyDescent="0.25">
      <c r="C264" s="100"/>
      <c r="D264" s="925" t="s">
        <v>265</v>
      </c>
      <c r="E264" s="925"/>
      <c r="F264" s="935">
        <f>F222-F262</f>
        <v>604078333</v>
      </c>
      <c r="G264" s="913"/>
      <c r="H264" s="939"/>
      <c r="I264" s="913"/>
      <c r="J264" s="420"/>
      <c r="K264" s="935">
        <f>K222-K262</f>
        <v>0</v>
      </c>
      <c r="L264" s="935">
        <f>L222-L262</f>
        <v>181540833</v>
      </c>
      <c r="M264" s="914"/>
      <c r="N264" s="914"/>
      <c r="O264" s="922"/>
      <c r="P264" s="914"/>
      <c r="Q264" s="877"/>
      <c r="R264" s="877"/>
      <c r="S264" s="877"/>
      <c r="T264" s="877"/>
      <c r="U264" s="881"/>
      <c r="V264" s="430"/>
      <c r="W264" s="450"/>
      <c r="X264" s="450"/>
      <c r="Y264" s="450"/>
      <c r="Z264" s="450"/>
      <c r="AA264" s="450"/>
      <c r="AB264" s="450"/>
      <c r="AC264" s="450"/>
      <c r="AD264" s="450"/>
      <c r="AE264" s="450"/>
      <c r="AF264" s="450"/>
      <c r="AG264" s="450"/>
      <c r="AH264" s="450"/>
      <c r="AI264" s="450"/>
      <c r="AJ264" s="450"/>
      <c r="AK264" s="450"/>
      <c r="AO264" s="463"/>
      <c r="AP264" s="463"/>
      <c r="AQ264" s="463"/>
      <c r="AR264" s="463"/>
      <c r="AS264" s="463"/>
      <c r="AT264" s="463"/>
    </row>
    <row r="265" spans="2:46" ht="16.5" thickTop="1" x14ac:dyDescent="0.2">
      <c r="J265" s="914"/>
      <c r="K265" s="914"/>
      <c r="L265" s="914"/>
      <c r="M265" s="914"/>
      <c r="N265" s="914"/>
      <c r="O265" s="922"/>
      <c r="P265" s="914"/>
      <c r="Q265" s="877"/>
      <c r="R265" s="877"/>
      <c r="S265" s="877"/>
      <c r="T265" s="877"/>
      <c r="U265" s="881"/>
      <c r="V265" s="430"/>
      <c r="W265" s="450"/>
      <c r="X265" s="450"/>
      <c r="Y265" s="450"/>
      <c r="Z265" s="450"/>
      <c r="AA265" s="450"/>
      <c r="AB265" s="450"/>
      <c r="AC265" s="450"/>
      <c r="AD265" s="450"/>
      <c r="AE265" s="450"/>
      <c r="AF265" s="450"/>
      <c r="AG265" s="450"/>
      <c r="AH265" s="450"/>
      <c r="AI265" s="450"/>
      <c r="AJ265" s="450"/>
      <c r="AK265" s="450"/>
      <c r="AO265" s="463"/>
      <c r="AP265" s="463"/>
      <c r="AQ265" s="463"/>
      <c r="AR265" s="463"/>
      <c r="AS265" s="463"/>
      <c r="AT265" s="463"/>
    </row>
    <row r="266" spans="2:46" ht="15.75" x14ac:dyDescent="0.2">
      <c r="J266" s="914"/>
      <c r="K266" s="914"/>
      <c r="L266" s="914"/>
      <c r="M266" s="914"/>
      <c r="N266" s="914"/>
      <c r="O266" s="922"/>
      <c r="P266" s="914"/>
      <c r="Q266" s="877"/>
      <c r="R266" s="877"/>
      <c r="S266" s="877"/>
      <c r="T266" s="877"/>
      <c r="U266" s="881"/>
      <c r="V266" s="430"/>
      <c r="W266" s="450"/>
      <c r="X266" s="450"/>
      <c r="Y266" s="450"/>
      <c r="Z266" s="450"/>
      <c r="AA266" s="450"/>
      <c r="AB266" s="450"/>
      <c r="AC266" s="450"/>
      <c r="AD266" s="450"/>
      <c r="AE266" s="450"/>
      <c r="AF266" s="450"/>
      <c r="AG266" s="450"/>
      <c r="AH266" s="450"/>
      <c r="AI266" s="450"/>
      <c r="AJ266" s="450"/>
      <c r="AK266" s="450"/>
      <c r="AO266" s="463"/>
      <c r="AP266" s="463"/>
      <c r="AQ266" s="463"/>
      <c r="AR266" s="463"/>
      <c r="AS266" s="463"/>
      <c r="AT266" s="463"/>
    </row>
    <row r="267" spans="2:46" ht="15.75" x14ac:dyDescent="0.2">
      <c r="J267" s="914"/>
      <c r="K267" s="914"/>
      <c r="L267" s="914"/>
      <c r="M267" s="914"/>
      <c r="N267" s="914"/>
      <c r="O267" s="922"/>
      <c r="P267" s="914"/>
      <c r="Q267" s="877"/>
      <c r="R267" s="877"/>
      <c r="S267" s="877"/>
      <c r="T267" s="877"/>
      <c r="U267" s="881"/>
      <c r="V267" s="430"/>
      <c r="W267" s="450"/>
      <c r="X267" s="450"/>
      <c r="Y267" s="450"/>
      <c r="Z267" s="450"/>
      <c r="AA267" s="450"/>
      <c r="AB267" s="450"/>
      <c r="AC267" s="450"/>
      <c r="AD267" s="450"/>
      <c r="AE267" s="450"/>
      <c r="AF267" s="450"/>
      <c r="AG267" s="450"/>
      <c r="AH267" s="450"/>
      <c r="AI267" s="450"/>
      <c r="AJ267" s="450"/>
      <c r="AK267" s="450"/>
      <c r="AO267" s="463"/>
      <c r="AP267" s="463"/>
      <c r="AQ267" s="463"/>
      <c r="AR267" s="463"/>
      <c r="AS267" s="463"/>
      <c r="AT267" s="463"/>
    </row>
    <row r="268" spans="2:46" ht="15.75" x14ac:dyDescent="0.2">
      <c r="J268" s="914"/>
      <c r="K268" s="914"/>
      <c r="L268" s="914"/>
      <c r="M268" s="914"/>
      <c r="N268" s="914"/>
      <c r="O268" s="922"/>
      <c r="P268" s="914"/>
      <c r="Q268" s="877"/>
      <c r="R268" s="877"/>
      <c r="S268" s="877"/>
      <c r="T268" s="877"/>
      <c r="U268" s="881"/>
      <c r="V268" s="430"/>
      <c r="W268" s="450"/>
      <c r="X268" s="450"/>
      <c r="Y268" s="450"/>
      <c r="Z268" s="450"/>
      <c r="AA268" s="450"/>
      <c r="AB268" s="450"/>
      <c r="AC268" s="450"/>
      <c r="AD268" s="450"/>
      <c r="AE268" s="450"/>
      <c r="AF268" s="450"/>
      <c r="AG268" s="450"/>
      <c r="AH268" s="450"/>
      <c r="AI268" s="450"/>
      <c r="AJ268" s="450"/>
      <c r="AK268" s="450"/>
      <c r="AO268" s="463"/>
      <c r="AP268" s="463"/>
      <c r="AQ268" s="463"/>
      <c r="AR268" s="463"/>
      <c r="AS268" s="463"/>
      <c r="AT268" s="463"/>
    </row>
    <row r="269" spans="2:46" ht="15.75" x14ac:dyDescent="0.2">
      <c r="J269" s="914"/>
      <c r="K269" s="914"/>
      <c r="L269" s="914"/>
      <c r="M269" s="914"/>
      <c r="N269" s="914"/>
      <c r="O269" s="922"/>
      <c r="P269" s="914"/>
      <c r="Q269" s="877"/>
      <c r="R269" s="877"/>
      <c r="S269" s="877"/>
      <c r="T269" s="877"/>
      <c r="U269" s="881"/>
      <c r="V269" s="430"/>
      <c r="W269" s="450"/>
      <c r="X269" s="450"/>
      <c r="Y269" s="450"/>
      <c r="Z269" s="450"/>
      <c r="AA269" s="450"/>
      <c r="AB269" s="450"/>
      <c r="AC269" s="450"/>
      <c r="AD269" s="450"/>
      <c r="AE269" s="450"/>
      <c r="AF269" s="450"/>
      <c r="AG269" s="450"/>
      <c r="AH269" s="450"/>
      <c r="AI269" s="450"/>
      <c r="AJ269" s="450"/>
      <c r="AK269" s="450"/>
      <c r="AO269" s="463"/>
      <c r="AP269" s="463"/>
      <c r="AQ269" s="463"/>
      <c r="AR269" s="463"/>
      <c r="AS269" s="463"/>
      <c r="AT269" s="463"/>
    </row>
    <row r="270" spans="2:46" ht="15.75" x14ac:dyDescent="0.2">
      <c r="J270" s="914"/>
      <c r="K270" s="914"/>
      <c r="L270" s="914"/>
      <c r="M270" s="914"/>
      <c r="N270" s="914"/>
      <c r="O270" s="922"/>
      <c r="P270" s="914"/>
      <c r="Q270" s="877"/>
      <c r="R270" s="877"/>
      <c r="S270" s="877"/>
      <c r="T270" s="877"/>
      <c r="U270" s="881"/>
      <c r="V270" s="430"/>
      <c r="W270" s="450"/>
      <c r="X270" s="450"/>
      <c r="Y270" s="450"/>
      <c r="Z270" s="450"/>
      <c r="AA270" s="450"/>
      <c r="AB270" s="450"/>
      <c r="AC270" s="450"/>
      <c r="AD270" s="450"/>
      <c r="AE270" s="450"/>
      <c r="AF270" s="450"/>
      <c r="AG270" s="450"/>
      <c r="AH270" s="450"/>
      <c r="AI270" s="450"/>
      <c r="AJ270" s="450"/>
      <c r="AK270" s="450"/>
      <c r="AO270" s="463"/>
      <c r="AP270" s="463"/>
      <c r="AQ270" s="463"/>
      <c r="AR270" s="463"/>
      <c r="AS270" s="463"/>
      <c r="AT270" s="463"/>
    </row>
    <row r="271" spans="2:46" ht="15.75" x14ac:dyDescent="0.2">
      <c r="J271" s="914"/>
      <c r="K271" s="914"/>
      <c r="L271" s="914"/>
      <c r="M271" s="914"/>
      <c r="N271" s="914"/>
      <c r="O271" s="922"/>
      <c r="P271" s="914"/>
      <c r="Q271" s="877"/>
      <c r="R271" s="877"/>
      <c r="S271" s="877"/>
      <c r="T271" s="877"/>
      <c r="U271" s="881"/>
      <c r="V271" s="430"/>
      <c r="W271" s="450"/>
      <c r="X271" s="450"/>
      <c r="Y271" s="450"/>
      <c r="Z271" s="450"/>
      <c r="AA271" s="450"/>
      <c r="AB271" s="450"/>
      <c r="AC271" s="450"/>
      <c r="AD271" s="450"/>
      <c r="AE271" s="450"/>
      <c r="AF271" s="450"/>
      <c r="AG271" s="450"/>
      <c r="AH271" s="450"/>
      <c r="AI271" s="450"/>
      <c r="AJ271" s="450"/>
      <c r="AK271" s="450"/>
      <c r="AO271" s="463"/>
      <c r="AP271" s="463"/>
      <c r="AQ271" s="463"/>
      <c r="AR271" s="463"/>
      <c r="AS271" s="463"/>
      <c r="AT271" s="463"/>
    </row>
    <row r="272" spans="2:46" ht="15.75" x14ac:dyDescent="0.2">
      <c r="J272" s="914"/>
      <c r="K272" s="914"/>
      <c r="L272" s="914"/>
      <c r="M272" s="914"/>
      <c r="N272" s="914"/>
      <c r="O272" s="922"/>
      <c r="P272" s="914"/>
      <c r="Q272" s="877"/>
      <c r="R272" s="877"/>
      <c r="S272" s="877"/>
      <c r="T272" s="877"/>
      <c r="U272" s="881"/>
      <c r="V272" s="430"/>
      <c r="W272" s="450"/>
      <c r="X272" s="450"/>
      <c r="Y272" s="450"/>
      <c r="Z272" s="450"/>
      <c r="AA272" s="450"/>
      <c r="AB272" s="450"/>
      <c r="AC272" s="450"/>
      <c r="AD272" s="450"/>
      <c r="AE272" s="450"/>
      <c r="AF272" s="450"/>
      <c r="AG272" s="450"/>
      <c r="AH272" s="450"/>
      <c r="AI272" s="450"/>
      <c r="AJ272" s="450"/>
      <c r="AK272" s="450"/>
      <c r="AO272" s="463"/>
      <c r="AP272" s="463"/>
      <c r="AQ272" s="463"/>
      <c r="AR272" s="463"/>
      <c r="AS272" s="463"/>
      <c r="AT272" s="463"/>
    </row>
    <row r="273" spans="1:46" ht="15.75" x14ac:dyDescent="0.2">
      <c r="J273" s="914"/>
      <c r="K273" s="914"/>
      <c r="L273" s="914"/>
      <c r="M273" s="914"/>
      <c r="N273" s="914"/>
      <c r="O273" s="922"/>
      <c r="P273" s="914"/>
      <c r="Q273" s="877"/>
      <c r="R273" s="877"/>
      <c r="S273" s="877"/>
      <c r="T273" s="877"/>
      <c r="U273" s="881"/>
      <c r="V273" s="430"/>
      <c r="W273" s="450"/>
      <c r="X273" s="450"/>
      <c r="Y273" s="450"/>
      <c r="Z273" s="450"/>
      <c r="AA273" s="450"/>
      <c r="AB273" s="450"/>
      <c r="AC273" s="450"/>
      <c r="AD273" s="450"/>
      <c r="AE273" s="450"/>
      <c r="AF273" s="450"/>
      <c r="AG273" s="450"/>
      <c r="AH273" s="450"/>
      <c r="AI273" s="450"/>
      <c r="AJ273" s="450"/>
      <c r="AK273" s="450"/>
      <c r="AO273" s="463"/>
      <c r="AP273" s="463"/>
      <c r="AQ273" s="463"/>
      <c r="AR273" s="463"/>
      <c r="AS273" s="463"/>
      <c r="AT273" s="463"/>
    </row>
    <row r="274" spans="1:46" ht="15.75" x14ac:dyDescent="0.2">
      <c r="J274" s="914"/>
      <c r="K274" s="914"/>
      <c r="L274" s="914"/>
      <c r="M274" s="914"/>
      <c r="N274" s="914"/>
      <c r="O274" s="922"/>
      <c r="P274" s="914"/>
      <c r="Q274" s="877"/>
      <c r="R274" s="877"/>
      <c r="S274" s="877"/>
      <c r="T274" s="877"/>
      <c r="U274" s="881"/>
      <c r="V274" s="430"/>
      <c r="W274" s="450"/>
      <c r="X274" s="450"/>
      <c r="Y274" s="450"/>
      <c r="Z274" s="450"/>
      <c r="AA274" s="450"/>
      <c r="AB274" s="450"/>
      <c r="AC274" s="450"/>
      <c r="AD274" s="450"/>
      <c r="AE274" s="450"/>
      <c r="AF274" s="450"/>
      <c r="AG274" s="450"/>
      <c r="AH274" s="450"/>
      <c r="AI274" s="450"/>
      <c r="AJ274" s="450"/>
      <c r="AK274" s="450"/>
      <c r="AO274" s="463"/>
      <c r="AP274" s="463"/>
      <c r="AQ274" s="463"/>
      <c r="AR274" s="463"/>
      <c r="AS274" s="463"/>
      <c r="AT274" s="463"/>
    </row>
    <row r="275" spans="1:46" ht="15.75" x14ac:dyDescent="0.2">
      <c r="J275" s="914"/>
      <c r="K275" s="914"/>
      <c r="L275" s="914"/>
      <c r="M275" s="914"/>
      <c r="N275" s="914"/>
      <c r="O275" s="922"/>
      <c r="P275" s="914"/>
      <c r="Q275" s="877"/>
      <c r="R275" s="877"/>
      <c r="S275" s="877"/>
      <c r="T275" s="877"/>
      <c r="U275" s="881"/>
      <c r="V275" s="430"/>
      <c r="W275" s="450"/>
      <c r="X275" s="450"/>
      <c r="Y275" s="450"/>
      <c r="Z275" s="450"/>
      <c r="AA275" s="450"/>
      <c r="AB275" s="450"/>
      <c r="AC275" s="450"/>
      <c r="AD275" s="450"/>
      <c r="AE275" s="450"/>
      <c r="AF275" s="450"/>
      <c r="AG275" s="450"/>
      <c r="AH275" s="450"/>
      <c r="AI275" s="450"/>
      <c r="AJ275" s="450"/>
      <c r="AK275" s="450"/>
      <c r="AO275" s="463"/>
      <c r="AP275" s="463"/>
      <c r="AQ275" s="463"/>
      <c r="AR275" s="463"/>
      <c r="AS275" s="463"/>
      <c r="AT275" s="463"/>
    </row>
    <row r="276" spans="1:46" ht="15.75" x14ac:dyDescent="0.2">
      <c r="J276" s="914"/>
      <c r="K276" s="914"/>
      <c r="L276" s="914"/>
      <c r="M276" s="914"/>
      <c r="N276" s="914"/>
      <c r="O276" s="922"/>
      <c r="P276" s="914"/>
      <c r="Q276" s="877"/>
      <c r="R276" s="877"/>
      <c r="S276" s="877"/>
      <c r="T276" s="877"/>
      <c r="U276" s="881"/>
      <c r="V276" s="430"/>
      <c r="W276" s="450"/>
      <c r="X276" s="450"/>
      <c r="Y276" s="450"/>
      <c r="Z276" s="450"/>
      <c r="AA276" s="450"/>
      <c r="AB276" s="450"/>
      <c r="AC276" s="450"/>
      <c r="AD276" s="450"/>
      <c r="AE276" s="450"/>
      <c r="AF276" s="450"/>
      <c r="AG276" s="450"/>
      <c r="AH276" s="450"/>
      <c r="AI276" s="450"/>
      <c r="AJ276" s="450"/>
      <c r="AK276" s="450"/>
      <c r="AO276" s="463"/>
      <c r="AP276" s="463"/>
      <c r="AQ276" s="463"/>
      <c r="AR276" s="463"/>
      <c r="AS276" s="463"/>
      <c r="AT276" s="463"/>
    </row>
    <row r="277" spans="1:46" ht="15.75" x14ac:dyDescent="0.2">
      <c r="J277" s="914"/>
      <c r="K277" s="914"/>
      <c r="L277" s="914"/>
      <c r="M277" s="914"/>
      <c r="N277" s="914"/>
      <c r="O277" s="922"/>
      <c r="P277" s="914"/>
      <c r="Q277" s="877"/>
      <c r="R277" s="877"/>
      <c r="S277" s="877"/>
      <c r="T277" s="877"/>
      <c r="U277" s="881"/>
      <c r="V277" s="430"/>
      <c r="W277" s="450"/>
      <c r="X277" s="450"/>
      <c r="Y277" s="450"/>
      <c r="Z277" s="450"/>
      <c r="AA277" s="450"/>
      <c r="AB277" s="450"/>
      <c r="AC277" s="450"/>
      <c r="AD277" s="450"/>
      <c r="AE277" s="450"/>
      <c r="AF277" s="450"/>
      <c r="AG277" s="450"/>
      <c r="AH277" s="450"/>
      <c r="AI277" s="450"/>
      <c r="AJ277" s="450"/>
      <c r="AK277" s="450"/>
      <c r="AO277" s="463"/>
      <c r="AP277" s="463"/>
      <c r="AQ277" s="463"/>
      <c r="AR277" s="463"/>
      <c r="AS277" s="463"/>
      <c r="AT277" s="463"/>
    </row>
    <row r="278" spans="1:46" ht="15.75" x14ac:dyDescent="0.2">
      <c r="J278" s="914"/>
      <c r="K278" s="914"/>
      <c r="L278" s="914"/>
      <c r="M278" s="914"/>
      <c r="N278" s="914"/>
      <c r="O278" s="922"/>
      <c r="P278" s="914"/>
      <c r="Q278" s="877"/>
      <c r="R278" s="877"/>
      <c r="S278" s="877"/>
      <c r="T278" s="877"/>
      <c r="U278" s="881"/>
      <c r="V278" s="430"/>
      <c r="W278" s="450"/>
      <c r="X278" s="450"/>
      <c r="Y278" s="450"/>
      <c r="Z278" s="450"/>
      <c r="AA278" s="450"/>
      <c r="AB278" s="450"/>
      <c r="AC278" s="450"/>
      <c r="AD278" s="450"/>
      <c r="AE278" s="450"/>
      <c r="AF278" s="450"/>
      <c r="AG278" s="450"/>
      <c r="AH278" s="450"/>
      <c r="AI278" s="450"/>
      <c r="AJ278" s="450"/>
      <c r="AK278" s="450"/>
      <c r="AO278" s="463"/>
      <c r="AP278" s="463"/>
      <c r="AQ278" s="463"/>
      <c r="AR278" s="463"/>
      <c r="AS278" s="463"/>
      <c r="AT278" s="463"/>
    </row>
    <row r="279" spans="1:46" ht="15.75" x14ac:dyDescent="0.2">
      <c r="J279" s="914"/>
      <c r="K279" s="914"/>
      <c r="L279" s="914"/>
      <c r="M279" s="914"/>
      <c r="N279" s="914"/>
      <c r="O279" s="922"/>
      <c r="P279" s="914"/>
      <c r="Q279" s="877"/>
      <c r="R279" s="877"/>
      <c r="S279" s="877"/>
      <c r="T279" s="877"/>
      <c r="U279" s="881"/>
      <c r="V279" s="430"/>
      <c r="W279" s="450"/>
      <c r="X279" s="450"/>
      <c r="Y279" s="450"/>
      <c r="Z279" s="450"/>
      <c r="AA279" s="450"/>
      <c r="AB279" s="450"/>
      <c r="AC279" s="450"/>
      <c r="AD279" s="450"/>
      <c r="AE279" s="450"/>
      <c r="AF279" s="450"/>
      <c r="AG279" s="450"/>
      <c r="AH279" s="450"/>
      <c r="AI279" s="450"/>
      <c r="AJ279" s="450"/>
      <c r="AK279" s="450"/>
      <c r="AO279" s="463"/>
      <c r="AP279" s="463"/>
      <c r="AQ279" s="463"/>
      <c r="AR279" s="463"/>
      <c r="AS279" s="463"/>
      <c r="AT279" s="463"/>
    </row>
    <row r="280" spans="1:46" ht="15.75" x14ac:dyDescent="0.2">
      <c r="J280" s="914"/>
      <c r="K280" s="914"/>
      <c r="L280" s="914"/>
      <c r="M280" s="914"/>
      <c r="N280" s="914"/>
      <c r="O280" s="922"/>
      <c r="P280" s="914"/>
      <c r="Q280" s="877"/>
      <c r="R280" s="877"/>
      <c r="S280" s="877"/>
      <c r="T280" s="877"/>
      <c r="U280" s="881"/>
      <c r="V280" s="430"/>
      <c r="W280" s="450"/>
      <c r="X280" s="450"/>
      <c r="Y280" s="450"/>
      <c r="Z280" s="450"/>
      <c r="AA280" s="450"/>
      <c r="AB280" s="450"/>
      <c r="AC280" s="450"/>
      <c r="AD280" s="450"/>
      <c r="AE280" s="450"/>
      <c r="AF280" s="450"/>
      <c r="AG280" s="450"/>
      <c r="AH280" s="450"/>
      <c r="AI280" s="450"/>
      <c r="AJ280" s="450"/>
      <c r="AK280" s="450"/>
      <c r="AO280" s="463"/>
      <c r="AP280" s="463"/>
      <c r="AQ280" s="463"/>
      <c r="AR280" s="463"/>
      <c r="AS280" s="463"/>
      <c r="AT280" s="463"/>
    </row>
    <row r="281" spans="1:46" ht="15.75" x14ac:dyDescent="0.2">
      <c r="J281" s="914"/>
      <c r="K281" s="914"/>
      <c r="L281" s="914"/>
      <c r="M281" s="914"/>
      <c r="N281" s="914"/>
      <c r="O281" s="922"/>
      <c r="P281" s="914"/>
      <c r="Q281" s="877"/>
      <c r="R281" s="877"/>
      <c r="S281" s="877"/>
      <c r="T281" s="877"/>
      <c r="U281" s="881"/>
      <c r="V281" s="430"/>
      <c r="W281" s="450"/>
      <c r="X281" s="450"/>
      <c r="Y281" s="450"/>
      <c r="Z281" s="450"/>
      <c r="AA281" s="450"/>
      <c r="AB281" s="450"/>
      <c r="AC281" s="450"/>
      <c r="AD281" s="450"/>
      <c r="AE281" s="450"/>
      <c r="AF281" s="450"/>
      <c r="AG281" s="450"/>
      <c r="AH281" s="450"/>
      <c r="AI281" s="450"/>
      <c r="AJ281" s="450"/>
      <c r="AK281" s="450"/>
      <c r="AO281" s="463"/>
      <c r="AP281" s="463"/>
      <c r="AQ281" s="463"/>
      <c r="AR281" s="463"/>
      <c r="AS281" s="463"/>
      <c r="AT281" s="463"/>
    </row>
    <row r="282" spans="1:46" ht="15.75" x14ac:dyDescent="0.2">
      <c r="J282" s="914"/>
      <c r="K282" s="914"/>
      <c r="L282" s="914"/>
      <c r="M282" s="914"/>
      <c r="N282" s="914"/>
      <c r="O282" s="922"/>
      <c r="P282" s="914"/>
      <c r="Q282" s="877"/>
      <c r="R282" s="877"/>
      <c r="S282" s="877"/>
      <c r="T282" s="877"/>
      <c r="U282" s="881"/>
      <c r="V282" s="430"/>
      <c r="W282" s="450"/>
      <c r="X282" s="450"/>
      <c r="Y282" s="450"/>
      <c r="Z282" s="450"/>
      <c r="AA282" s="450"/>
      <c r="AB282" s="450"/>
      <c r="AC282" s="450"/>
      <c r="AD282" s="450"/>
      <c r="AE282" s="450"/>
      <c r="AF282" s="450"/>
      <c r="AG282" s="450"/>
      <c r="AH282" s="450"/>
      <c r="AI282" s="450"/>
      <c r="AJ282" s="450"/>
      <c r="AK282" s="450"/>
      <c r="AO282" s="463"/>
      <c r="AP282" s="463"/>
      <c r="AQ282" s="463"/>
      <c r="AR282" s="463"/>
      <c r="AS282" s="463"/>
      <c r="AT282" s="463"/>
    </row>
    <row r="283" spans="1:46" ht="15.75" x14ac:dyDescent="0.2">
      <c r="A283" s="954">
        <v>10</v>
      </c>
      <c r="B283" s="100" t="s">
        <v>1123</v>
      </c>
      <c r="F283" s="897"/>
      <c r="G283" s="463"/>
      <c r="H283" s="934"/>
      <c r="I283" s="463"/>
      <c r="J283" s="897"/>
      <c r="K283" s="463"/>
      <c r="M283" s="914"/>
      <c r="N283" s="914"/>
      <c r="O283" s="922"/>
      <c r="P283" s="914"/>
      <c r="Q283" s="877"/>
      <c r="R283" s="877"/>
      <c r="S283" s="877"/>
      <c r="T283" s="877"/>
      <c r="U283" s="881"/>
      <c r="V283" s="430"/>
      <c r="W283" s="450"/>
      <c r="X283" s="450"/>
      <c r="Y283" s="450"/>
      <c r="Z283" s="450"/>
      <c r="AA283" s="450"/>
      <c r="AB283" s="450"/>
      <c r="AC283" s="450"/>
      <c r="AD283" s="450"/>
      <c r="AE283" s="450"/>
      <c r="AF283" s="450"/>
      <c r="AG283" s="450"/>
      <c r="AH283" s="450"/>
      <c r="AI283" s="450"/>
      <c r="AJ283" s="450"/>
      <c r="AK283" s="450"/>
      <c r="AO283" s="463"/>
      <c r="AP283" s="463"/>
      <c r="AQ283" s="463"/>
      <c r="AR283" s="463"/>
      <c r="AS283" s="463"/>
      <c r="AT283" s="463"/>
    </row>
    <row r="284" spans="1:46" ht="15.75" x14ac:dyDescent="0.2">
      <c r="J284" s="914"/>
      <c r="K284" s="914"/>
      <c r="L284" s="914"/>
      <c r="M284" s="914"/>
      <c r="N284" s="914"/>
      <c r="O284" s="922"/>
      <c r="P284" s="914"/>
      <c r="Q284" s="877"/>
      <c r="R284" s="877"/>
      <c r="S284" s="877"/>
      <c r="T284" s="877"/>
      <c r="U284" s="881"/>
      <c r="V284" s="430"/>
      <c r="W284" s="450"/>
      <c r="X284" s="450"/>
      <c r="Y284" s="450"/>
      <c r="Z284" s="450"/>
      <c r="AA284" s="450"/>
      <c r="AB284" s="450"/>
      <c r="AC284" s="450"/>
      <c r="AD284" s="450"/>
      <c r="AE284" s="450"/>
      <c r="AF284" s="450"/>
      <c r="AG284" s="450"/>
      <c r="AH284" s="450"/>
      <c r="AI284" s="450"/>
      <c r="AJ284" s="450"/>
      <c r="AK284" s="450"/>
      <c r="AO284" s="463"/>
      <c r="AP284" s="463"/>
      <c r="AQ284" s="463"/>
      <c r="AR284" s="463"/>
      <c r="AS284" s="463"/>
      <c r="AT284" s="463"/>
    </row>
    <row r="285" spans="1:46" ht="15.75" x14ac:dyDescent="0.2">
      <c r="B285" s="100"/>
      <c r="C285" s="100"/>
      <c r="D285" s="100"/>
      <c r="E285" s="100"/>
      <c r="F285" s="1147">
        <v>2020</v>
      </c>
      <c r="G285" s="1147"/>
      <c r="H285" s="1147"/>
      <c r="I285" s="1147"/>
      <c r="J285" s="1147"/>
      <c r="K285" s="1147"/>
      <c r="L285" s="1147"/>
      <c r="M285" s="858"/>
      <c r="N285" s="858"/>
      <c r="O285" s="940"/>
      <c r="P285" s="914"/>
      <c r="Q285" s="877"/>
      <c r="R285" s="877"/>
      <c r="S285" s="877"/>
      <c r="T285" s="877"/>
      <c r="U285" s="881"/>
      <c r="V285" s="430"/>
      <c r="W285" s="450"/>
      <c r="X285" s="450"/>
      <c r="Y285" s="450"/>
      <c r="Z285" s="450"/>
      <c r="AA285" s="450"/>
      <c r="AB285" s="450"/>
      <c r="AC285" s="450"/>
      <c r="AD285" s="450"/>
      <c r="AE285" s="450"/>
      <c r="AF285" s="450"/>
      <c r="AG285" s="450"/>
      <c r="AH285" s="450"/>
      <c r="AI285" s="450"/>
      <c r="AJ285" s="450"/>
      <c r="AK285" s="450"/>
      <c r="AO285" s="463"/>
      <c r="AP285" s="463"/>
      <c r="AQ285" s="463"/>
      <c r="AR285" s="463"/>
      <c r="AS285" s="463"/>
      <c r="AT285" s="463"/>
    </row>
    <row r="286" spans="1:46" ht="15.75" x14ac:dyDescent="0.2">
      <c r="F286" s="929" t="s">
        <v>261</v>
      </c>
      <c r="G286" s="441"/>
      <c r="H286" s="930" t="s">
        <v>237</v>
      </c>
      <c r="I286" s="441"/>
      <c r="J286" s="931" t="s">
        <v>138</v>
      </c>
      <c r="K286" s="439"/>
      <c r="L286" s="931" t="s">
        <v>262</v>
      </c>
      <c r="M286" s="439"/>
      <c r="N286" s="439"/>
      <c r="O286" s="941"/>
      <c r="P286" s="914"/>
      <c r="Q286" s="877"/>
      <c r="R286" s="877"/>
      <c r="S286" s="877"/>
      <c r="T286" s="877"/>
      <c r="U286" s="881"/>
      <c r="V286" s="430"/>
      <c r="W286" s="450"/>
      <c r="X286" s="450"/>
      <c r="Y286" s="450"/>
      <c r="Z286" s="450"/>
      <c r="AA286" s="450"/>
      <c r="AB286" s="450"/>
      <c r="AC286" s="450"/>
      <c r="AD286" s="450"/>
      <c r="AE286" s="450"/>
      <c r="AF286" s="450"/>
      <c r="AG286" s="450"/>
      <c r="AH286" s="450"/>
      <c r="AI286" s="450"/>
      <c r="AJ286" s="450"/>
      <c r="AK286" s="450"/>
      <c r="AO286" s="463"/>
      <c r="AP286" s="463"/>
      <c r="AQ286" s="463"/>
      <c r="AR286" s="463"/>
      <c r="AS286" s="463"/>
      <c r="AT286" s="463"/>
    </row>
    <row r="287" spans="1:46" ht="15.75" x14ac:dyDescent="0.2">
      <c r="B287" s="100" t="s">
        <v>263</v>
      </c>
      <c r="K287" s="463"/>
      <c r="N287" s="463"/>
      <c r="P287" s="914"/>
      <c r="Q287" s="877"/>
      <c r="R287" s="877"/>
      <c r="S287" s="877"/>
      <c r="T287" s="877"/>
      <c r="U287" s="881"/>
      <c r="V287" s="430"/>
      <c r="W287" s="450"/>
      <c r="X287" s="450"/>
      <c r="Y287" s="450"/>
      <c r="Z287" s="450"/>
      <c r="AA287" s="450"/>
      <c r="AB287" s="450"/>
      <c r="AC287" s="450"/>
      <c r="AD287" s="450"/>
      <c r="AE287" s="450"/>
      <c r="AF287" s="450"/>
      <c r="AG287" s="450"/>
      <c r="AH287" s="450"/>
      <c r="AI287" s="450"/>
      <c r="AJ287" s="450"/>
      <c r="AK287" s="450"/>
      <c r="AO287" s="463"/>
      <c r="AP287" s="463"/>
      <c r="AQ287" s="463"/>
      <c r="AR287" s="463"/>
      <c r="AS287" s="463"/>
      <c r="AT287" s="463"/>
    </row>
    <row r="288" spans="1:46" ht="15.75" x14ac:dyDescent="0.2">
      <c r="B288" s="932" t="s">
        <v>58</v>
      </c>
      <c r="C288" s="430" t="s">
        <v>591</v>
      </c>
      <c r="F288" s="897">
        <v>40000000</v>
      </c>
      <c r="G288" s="469"/>
      <c r="H288" s="957">
        <v>0</v>
      </c>
      <c r="I288" s="469"/>
      <c r="J288" s="511">
        <v>0</v>
      </c>
      <c r="K288" s="463"/>
      <c r="L288" s="511">
        <f>F288+H288-J288</f>
        <v>40000000</v>
      </c>
      <c r="N288" s="463"/>
      <c r="P288" s="914"/>
      <c r="Q288" s="877"/>
      <c r="R288" s="877"/>
      <c r="S288" s="877"/>
      <c r="T288" s="877"/>
      <c r="U288" s="881"/>
      <c r="V288" s="430"/>
      <c r="W288" s="450"/>
      <c r="X288" s="450"/>
      <c r="Y288" s="450"/>
      <c r="Z288" s="450"/>
      <c r="AA288" s="450"/>
      <c r="AB288" s="450"/>
      <c r="AC288" s="450"/>
      <c r="AD288" s="450"/>
      <c r="AE288" s="450"/>
      <c r="AF288" s="450"/>
      <c r="AG288" s="450"/>
      <c r="AH288" s="450"/>
      <c r="AI288" s="450"/>
      <c r="AJ288" s="450"/>
      <c r="AK288" s="450"/>
      <c r="AO288" s="463"/>
      <c r="AP288" s="463"/>
      <c r="AQ288" s="463"/>
      <c r="AR288" s="463"/>
      <c r="AS288" s="463"/>
      <c r="AT288" s="463"/>
    </row>
    <row r="289" spans="2:46" ht="15.75" x14ac:dyDescent="0.2">
      <c r="B289" s="932" t="s">
        <v>58</v>
      </c>
      <c r="C289" s="430" t="s">
        <v>797</v>
      </c>
      <c r="F289" s="905">
        <v>87000000</v>
      </c>
      <c r="G289" s="469"/>
      <c r="H289" s="957">
        <v>0</v>
      </c>
      <c r="I289" s="469"/>
      <c r="J289" s="511">
        <v>0</v>
      </c>
      <c r="K289" s="463"/>
      <c r="L289" s="511">
        <f t="shared" ref="L289:L312" si="8">F289+H289-J289</f>
        <v>87000000</v>
      </c>
      <c r="N289" s="463"/>
      <c r="P289" s="914"/>
      <c r="Q289" s="877"/>
      <c r="R289" s="877"/>
      <c r="S289" s="877"/>
      <c r="T289" s="877"/>
      <c r="U289" s="881"/>
      <c r="V289" s="430"/>
      <c r="W289" s="450"/>
      <c r="X289" s="450"/>
      <c r="Y289" s="450"/>
      <c r="Z289" s="450"/>
      <c r="AA289" s="450"/>
      <c r="AB289" s="450"/>
      <c r="AC289" s="450"/>
      <c r="AD289" s="450"/>
      <c r="AE289" s="450"/>
      <c r="AF289" s="450"/>
      <c r="AG289" s="450"/>
      <c r="AH289" s="450"/>
      <c r="AI289" s="450"/>
      <c r="AJ289" s="450"/>
      <c r="AK289" s="450"/>
      <c r="AO289" s="463"/>
      <c r="AP289" s="463"/>
      <c r="AQ289" s="463"/>
      <c r="AR289" s="463"/>
      <c r="AS289" s="463"/>
      <c r="AT289" s="463"/>
    </row>
    <row r="290" spans="2:46" ht="15.75" x14ac:dyDescent="0.2">
      <c r="B290" s="430" t="s">
        <v>58</v>
      </c>
      <c r="C290" s="430" t="s">
        <v>1071</v>
      </c>
      <c r="F290" s="897">
        <v>45000000</v>
      </c>
      <c r="G290" s="469"/>
      <c r="H290" s="957">
        <v>0</v>
      </c>
      <c r="I290" s="469"/>
      <c r="J290" s="511">
        <v>0</v>
      </c>
      <c r="K290" s="463"/>
      <c r="L290" s="511">
        <f t="shared" si="8"/>
        <v>45000000</v>
      </c>
      <c r="N290" s="463"/>
      <c r="P290" s="914"/>
      <c r="Q290" s="877"/>
      <c r="R290" s="877"/>
      <c r="S290" s="877"/>
      <c r="T290" s="877"/>
      <c r="U290" s="881"/>
      <c r="V290" s="430"/>
      <c r="W290" s="450"/>
      <c r="X290" s="450"/>
      <c r="Y290" s="450"/>
      <c r="Z290" s="450"/>
      <c r="AA290" s="450"/>
      <c r="AB290" s="450"/>
      <c r="AC290" s="450"/>
      <c r="AD290" s="450"/>
      <c r="AE290" s="450"/>
      <c r="AF290" s="450"/>
      <c r="AG290" s="450"/>
      <c r="AH290" s="450"/>
      <c r="AI290" s="450"/>
      <c r="AJ290" s="450"/>
      <c r="AK290" s="450"/>
      <c r="AO290" s="463"/>
      <c r="AP290" s="463"/>
      <c r="AQ290" s="463"/>
      <c r="AR290" s="463"/>
      <c r="AS290" s="463"/>
      <c r="AT290" s="463"/>
    </row>
    <row r="291" spans="2:46" ht="15.75" x14ac:dyDescent="0.2">
      <c r="B291" s="932" t="s">
        <v>58</v>
      </c>
      <c r="C291" s="430" t="s">
        <v>589</v>
      </c>
      <c r="F291" s="905">
        <v>95200000</v>
      </c>
      <c r="G291" s="469"/>
      <c r="H291" s="957">
        <v>0</v>
      </c>
      <c r="I291" s="469"/>
      <c r="J291" s="511">
        <v>0</v>
      </c>
      <c r="K291" s="463"/>
      <c r="L291" s="511">
        <f t="shared" si="8"/>
        <v>95200000</v>
      </c>
      <c r="N291" s="463"/>
      <c r="P291" s="914"/>
      <c r="Q291" s="877"/>
      <c r="R291" s="877"/>
      <c r="S291" s="877"/>
      <c r="T291" s="877"/>
      <c r="U291" s="881"/>
      <c r="V291" s="430"/>
      <c r="W291" s="450"/>
      <c r="X291" s="450"/>
      <c r="Y291" s="450"/>
      <c r="Z291" s="450"/>
      <c r="AA291" s="450"/>
      <c r="AB291" s="450"/>
      <c r="AC291" s="450"/>
      <c r="AD291" s="450"/>
      <c r="AE291" s="450"/>
      <c r="AF291" s="450"/>
      <c r="AG291" s="450"/>
      <c r="AH291" s="450"/>
      <c r="AI291" s="450"/>
      <c r="AJ291" s="450"/>
      <c r="AK291" s="450"/>
      <c r="AO291" s="463"/>
      <c r="AP291" s="463"/>
      <c r="AQ291" s="463"/>
      <c r="AR291" s="463"/>
      <c r="AS291" s="463"/>
      <c r="AT291" s="463"/>
    </row>
    <row r="292" spans="2:46" ht="15.75" x14ac:dyDescent="0.2">
      <c r="B292" s="932" t="s">
        <v>58</v>
      </c>
      <c r="C292" s="430" t="s">
        <v>798</v>
      </c>
      <c r="F292" s="905">
        <v>44800000</v>
      </c>
      <c r="G292" s="469"/>
      <c r="H292" s="957">
        <v>0</v>
      </c>
      <c r="I292" s="469"/>
      <c r="J292" s="511">
        <v>0</v>
      </c>
      <c r="K292" s="463"/>
      <c r="L292" s="511">
        <f t="shared" si="8"/>
        <v>44800000</v>
      </c>
      <c r="N292" s="463"/>
      <c r="P292" s="914"/>
      <c r="Q292" s="877"/>
      <c r="R292" s="877"/>
      <c r="S292" s="877"/>
      <c r="T292" s="877"/>
      <c r="U292" s="881"/>
      <c r="V292" s="430"/>
      <c r="W292" s="450"/>
      <c r="X292" s="450"/>
      <c r="Y292" s="450"/>
      <c r="Z292" s="450"/>
      <c r="AA292" s="450"/>
      <c r="AB292" s="450"/>
      <c r="AC292" s="450"/>
      <c r="AD292" s="450"/>
      <c r="AE292" s="450"/>
      <c r="AF292" s="450"/>
      <c r="AG292" s="450"/>
      <c r="AH292" s="450"/>
      <c r="AI292" s="450"/>
      <c r="AJ292" s="450"/>
      <c r="AK292" s="450"/>
      <c r="AO292" s="463"/>
      <c r="AP292" s="463"/>
      <c r="AQ292" s="463"/>
      <c r="AR292" s="463"/>
      <c r="AS292" s="463"/>
      <c r="AT292" s="463"/>
    </row>
    <row r="293" spans="2:46" ht="15.75" x14ac:dyDescent="0.2">
      <c r="B293" s="430" t="s">
        <v>58</v>
      </c>
      <c r="C293" s="1152" t="s">
        <v>679</v>
      </c>
      <c r="D293" s="1152"/>
      <c r="F293" s="905">
        <v>182100000</v>
      </c>
      <c r="G293" s="463"/>
      <c r="H293" s="957">
        <v>0</v>
      </c>
      <c r="I293" s="463"/>
      <c r="J293" s="511">
        <v>0</v>
      </c>
      <c r="K293" s="463"/>
      <c r="L293" s="511">
        <f t="shared" si="8"/>
        <v>182100000</v>
      </c>
      <c r="N293" s="463"/>
      <c r="P293" s="914"/>
      <c r="Q293" s="877"/>
      <c r="R293" s="877"/>
      <c r="S293" s="877"/>
      <c r="T293" s="877"/>
      <c r="U293" s="881"/>
      <c r="V293" s="430"/>
      <c r="W293" s="450"/>
      <c r="X293" s="450"/>
      <c r="Y293" s="450"/>
      <c r="Z293" s="450"/>
      <c r="AA293" s="450"/>
      <c r="AB293" s="450"/>
      <c r="AC293" s="450"/>
      <c r="AD293" s="450"/>
      <c r="AE293" s="450"/>
      <c r="AF293" s="450"/>
      <c r="AG293" s="450"/>
      <c r="AH293" s="450"/>
      <c r="AI293" s="450"/>
      <c r="AJ293" s="450"/>
      <c r="AK293" s="450"/>
      <c r="AO293" s="463"/>
      <c r="AP293" s="463"/>
      <c r="AQ293" s="463"/>
      <c r="AR293" s="463"/>
      <c r="AS293" s="463"/>
      <c r="AT293" s="463"/>
    </row>
    <row r="294" spans="2:46" ht="15.75" x14ac:dyDescent="0.2">
      <c r="B294" s="430" t="s">
        <v>58</v>
      </c>
      <c r="C294" s="430" t="s">
        <v>593</v>
      </c>
      <c r="F294" s="897">
        <v>7250000</v>
      </c>
      <c r="G294" s="463"/>
      <c r="H294" s="957">
        <v>0</v>
      </c>
      <c r="I294" s="463"/>
      <c r="J294" s="511">
        <v>0</v>
      </c>
      <c r="K294" s="463"/>
      <c r="L294" s="511">
        <f t="shared" si="8"/>
        <v>7250000</v>
      </c>
      <c r="N294" s="463"/>
      <c r="P294" s="914"/>
      <c r="Q294" s="877"/>
      <c r="R294" s="877"/>
      <c r="S294" s="877"/>
      <c r="T294" s="877"/>
      <c r="U294" s="881"/>
      <c r="V294" s="430"/>
      <c r="W294" s="450"/>
      <c r="X294" s="450"/>
      <c r="Y294" s="450"/>
      <c r="Z294" s="450"/>
      <c r="AA294" s="450"/>
      <c r="AB294" s="450"/>
      <c r="AC294" s="450"/>
      <c r="AD294" s="450"/>
      <c r="AE294" s="450"/>
      <c r="AF294" s="450"/>
      <c r="AG294" s="450"/>
      <c r="AH294" s="450"/>
      <c r="AI294" s="450"/>
      <c r="AJ294" s="450"/>
      <c r="AK294" s="450"/>
      <c r="AO294" s="463"/>
      <c r="AP294" s="463"/>
      <c r="AQ294" s="463"/>
      <c r="AR294" s="463"/>
      <c r="AS294" s="463"/>
      <c r="AT294" s="463"/>
    </row>
    <row r="295" spans="2:46" ht="15.75" x14ac:dyDescent="0.2">
      <c r="B295" s="430" t="s">
        <v>58</v>
      </c>
      <c r="C295" s="430" t="s">
        <v>1072</v>
      </c>
      <c r="F295" s="897">
        <v>40000000</v>
      </c>
      <c r="G295" s="463"/>
      <c r="H295" s="957">
        <v>0</v>
      </c>
      <c r="I295" s="463"/>
      <c r="J295" s="511">
        <v>0</v>
      </c>
      <c r="K295" s="463"/>
      <c r="L295" s="511">
        <f t="shared" si="8"/>
        <v>40000000</v>
      </c>
      <c r="N295" s="463"/>
      <c r="P295" s="914"/>
      <c r="Q295" s="877"/>
      <c r="R295" s="877"/>
      <c r="S295" s="877"/>
      <c r="T295" s="877"/>
      <c r="U295" s="881"/>
      <c r="V295" s="430"/>
      <c r="W295" s="450"/>
      <c r="X295" s="450"/>
      <c r="Y295" s="450"/>
      <c r="Z295" s="450"/>
      <c r="AA295" s="450"/>
      <c r="AB295" s="450"/>
      <c r="AC295" s="450"/>
      <c r="AD295" s="450"/>
      <c r="AE295" s="450"/>
      <c r="AF295" s="450"/>
      <c r="AG295" s="450"/>
      <c r="AH295" s="450"/>
      <c r="AI295" s="450"/>
      <c r="AJ295" s="450"/>
      <c r="AK295" s="450"/>
      <c r="AO295" s="463"/>
      <c r="AP295" s="463"/>
      <c r="AQ295" s="463"/>
      <c r="AR295" s="463"/>
      <c r="AS295" s="463"/>
      <c r="AT295" s="463"/>
    </row>
    <row r="296" spans="2:46" ht="15.75" x14ac:dyDescent="0.2">
      <c r="B296" s="430" t="s">
        <v>58</v>
      </c>
      <c r="C296" s="430" t="s">
        <v>1073</v>
      </c>
      <c r="F296" s="905">
        <v>67590000</v>
      </c>
      <c r="G296" s="463"/>
      <c r="H296" s="957">
        <v>0</v>
      </c>
      <c r="I296" s="463"/>
      <c r="J296" s="511">
        <v>0</v>
      </c>
      <c r="K296" s="463"/>
      <c r="L296" s="511">
        <f t="shared" si="8"/>
        <v>67590000</v>
      </c>
      <c r="N296" s="463"/>
      <c r="P296" s="914"/>
      <c r="Q296" s="877"/>
      <c r="R296" s="877"/>
      <c r="S296" s="877"/>
      <c r="T296" s="877"/>
      <c r="U296" s="881"/>
      <c r="V296" s="430"/>
      <c r="W296" s="450"/>
      <c r="X296" s="450"/>
      <c r="Y296" s="450"/>
      <c r="Z296" s="450"/>
      <c r="AA296" s="450"/>
      <c r="AB296" s="450"/>
      <c r="AC296" s="450"/>
      <c r="AD296" s="450"/>
      <c r="AE296" s="450"/>
      <c r="AF296" s="450"/>
      <c r="AG296" s="450"/>
      <c r="AH296" s="450"/>
      <c r="AI296" s="450"/>
      <c r="AJ296" s="450"/>
      <c r="AK296" s="450"/>
      <c r="AO296" s="463"/>
      <c r="AP296" s="463"/>
      <c r="AQ296" s="463"/>
      <c r="AR296" s="463"/>
      <c r="AS296" s="463"/>
      <c r="AT296" s="463"/>
    </row>
    <row r="297" spans="2:46" ht="15.75" x14ac:dyDescent="0.2">
      <c r="B297" s="430" t="s">
        <v>58</v>
      </c>
      <c r="C297" s="430" t="s">
        <v>768</v>
      </c>
      <c r="F297" s="905">
        <v>74950000</v>
      </c>
      <c r="G297" s="463"/>
      <c r="H297" s="957">
        <v>0</v>
      </c>
      <c r="I297" s="463"/>
      <c r="J297" s="511">
        <v>0</v>
      </c>
      <c r="K297" s="463"/>
      <c r="L297" s="511">
        <f t="shared" si="8"/>
        <v>74950000</v>
      </c>
      <c r="N297" s="463"/>
      <c r="P297" s="914"/>
      <c r="Q297" s="877"/>
      <c r="R297" s="877"/>
      <c r="S297" s="877"/>
      <c r="T297" s="877"/>
      <c r="U297" s="881"/>
      <c r="V297" s="430"/>
      <c r="W297" s="450"/>
      <c r="X297" s="450"/>
      <c r="Y297" s="450"/>
      <c r="Z297" s="450"/>
      <c r="AA297" s="450"/>
      <c r="AB297" s="450"/>
      <c r="AC297" s="450"/>
      <c r="AD297" s="450"/>
      <c r="AE297" s="450"/>
      <c r="AF297" s="450"/>
      <c r="AG297" s="450"/>
      <c r="AH297" s="450"/>
      <c r="AI297" s="450"/>
      <c r="AJ297" s="450"/>
      <c r="AK297" s="450"/>
      <c r="AO297" s="463"/>
      <c r="AP297" s="463"/>
      <c r="AQ297" s="463"/>
      <c r="AR297" s="463"/>
      <c r="AS297" s="463"/>
      <c r="AT297" s="463"/>
    </row>
    <row r="298" spans="2:46" ht="15.75" x14ac:dyDescent="0.2">
      <c r="B298" s="430" t="s">
        <v>58</v>
      </c>
      <c r="C298" s="430" t="s">
        <v>768</v>
      </c>
      <c r="F298" s="897">
        <v>28450000</v>
      </c>
      <c r="G298" s="463"/>
      <c r="H298" s="957">
        <v>0</v>
      </c>
      <c r="I298" s="463"/>
      <c r="J298" s="511">
        <v>0</v>
      </c>
      <c r="K298" s="463"/>
      <c r="L298" s="511">
        <f t="shared" si="8"/>
        <v>28450000</v>
      </c>
      <c r="N298" s="463"/>
      <c r="P298" s="914"/>
      <c r="Q298" s="877"/>
      <c r="R298" s="877"/>
      <c r="S298" s="877"/>
      <c r="T298" s="877"/>
      <c r="U298" s="881"/>
      <c r="V298" s="430"/>
      <c r="W298" s="450"/>
      <c r="X298" s="450"/>
      <c r="Y298" s="450"/>
      <c r="Z298" s="450"/>
      <c r="AA298" s="450"/>
      <c r="AB298" s="450"/>
      <c r="AC298" s="450"/>
      <c r="AD298" s="450"/>
      <c r="AE298" s="450"/>
      <c r="AF298" s="450"/>
      <c r="AG298" s="450"/>
      <c r="AH298" s="450"/>
      <c r="AI298" s="450"/>
      <c r="AJ298" s="450"/>
      <c r="AK298" s="450"/>
      <c r="AO298" s="463"/>
      <c r="AP298" s="463"/>
      <c r="AQ298" s="463"/>
      <c r="AR298" s="463"/>
      <c r="AS298" s="463"/>
      <c r="AT298" s="463"/>
    </row>
    <row r="299" spans="2:46" ht="15.75" x14ac:dyDescent="0.2">
      <c r="B299" s="430" t="s">
        <v>58</v>
      </c>
      <c r="C299" s="430" t="s">
        <v>769</v>
      </c>
      <c r="F299" s="897">
        <v>74950000</v>
      </c>
      <c r="G299" s="463"/>
      <c r="H299" s="957">
        <v>0</v>
      </c>
      <c r="I299" s="463"/>
      <c r="J299" s="511">
        <v>0</v>
      </c>
      <c r="K299" s="463"/>
      <c r="L299" s="511">
        <f t="shared" si="8"/>
        <v>74950000</v>
      </c>
      <c r="N299" s="463"/>
      <c r="P299" s="914"/>
      <c r="Q299" s="877"/>
      <c r="R299" s="877"/>
      <c r="S299" s="877"/>
      <c r="T299" s="877"/>
      <c r="U299" s="881"/>
      <c r="V299" s="430"/>
      <c r="W299" s="450"/>
      <c r="X299" s="450"/>
      <c r="Y299" s="450"/>
      <c r="Z299" s="450"/>
      <c r="AA299" s="450"/>
      <c r="AB299" s="450"/>
      <c r="AC299" s="450"/>
      <c r="AD299" s="450"/>
      <c r="AE299" s="450"/>
      <c r="AF299" s="450"/>
      <c r="AG299" s="450"/>
      <c r="AH299" s="450"/>
      <c r="AI299" s="450"/>
      <c r="AJ299" s="450"/>
      <c r="AK299" s="450"/>
      <c r="AO299" s="463"/>
      <c r="AP299" s="463"/>
      <c r="AQ299" s="463"/>
      <c r="AR299" s="463"/>
      <c r="AS299" s="463"/>
      <c r="AT299" s="463"/>
    </row>
    <row r="300" spans="2:46" ht="15.75" x14ac:dyDescent="0.2">
      <c r="B300" s="1159" t="s">
        <v>58</v>
      </c>
      <c r="C300" s="1152" t="s">
        <v>801</v>
      </c>
      <c r="D300" s="1152"/>
      <c r="F300" s="1155">
        <v>198660000</v>
      </c>
      <c r="G300" s="463"/>
      <c r="H300" s="1156">
        <v>0</v>
      </c>
      <c r="I300" s="463"/>
      <c r="J300" s="1150">
        <v>0</v>
      </c>
      <c r="K300" s="463"/>
      <c r="L300" s="1150">
        <f t="shared" si="8"/>
        <v>198660000</v>
      </c>
      <c r="N300" s="463"/>
      <c r="P300" s="914"/>
      <c r="Q300" s="877"/>
      <c r="R300" s="877"/>
      <c r="S300" s="877"/>
      <c r="T300" s="877"/>
      <c r="U300" s="881"/>
      <c r="V300" s="430"/>
      <c r="W300" s="450"/>
      <c r="X300" s="450"/>
      <c r="Y300" s="450"/>
      <c r="Z300" s="450"/>
      <c r="AA300" s="450"/>
      <c r="AB300" s="450"/>
      <c r="AC300" s="450"/>
      <c r="AD300" s="450"/>
      <c r="AE300" s="450"/>
      <c r="AF300" s="450"/>
      <c r="AG300" s="450"/>
      <c r="AH300" s="450"/>
      <c r="AI300" s="450"/>
      <c r="AJ300" s="450"/>
      <c r="AK300" s="450"/>
      <c r="AO300" s="463"/>
      <c r="AP300" s="463"/>
      <c r="AQ300" s="463"/>
      <c r="AR300" s="463"/>
      <c r="AS300" s="463"/>
      <c r="AT300" s="463"/>
    </row>
    <row r="301" spans="2:46" ht="15.75" x14ac:dyDescent="0.2">
      <c r="B301" s="1159"/>
      <c r="C301" s="1152"/>
      <c r="D301" s="1152"/>
      <c r="F301" s="1155"/>
      <c r="G301" s="463"/>
      <c r="H301" s="1156"/>
      <c r="I301" s="463"/>
      <c r="J301" s="1150"/>
      <c r="K301" s="463"/>
      <c r="L301" s="1150"/>
      <c r="N301" s="463"/>
      <c r="P301" s="914"/>
      <c r="Q301" s="877"/>
      <c r="R301" s="877"/>
      <c r="S301" s="877"/>
      <c r="T301" s="877"/>
      <c r="U301" s="881"/>
      <c r="V301" s="430"/>
      <c r="W301" s="450"/>
      <c r="X301" s="450"/>
      <c r="Y301" s="450"/>
      <c r="Z301" s="450"/>
      <c r="AA301" s="450"/>
      <c r="AB301" s="450"/>
      <c r="AC301" s="450"/>
      <c r="AD301" s="450"/>
      <c r="AE301" s="450"/>
      <c r="AF301" s="450"/>
      <c r="AG301" s="450"/>
      <c r="AH301" s="450"/>
      <c r="AI301" s="450"/>
      <c r="AJ301" s="450"/>
      <c r="AK301" s="450"/>
      <c r="AO301" s="463"/>
      <c r="AP301" s="463"/>
      <c r="AQ301" s="463"/>
      <c r="AR301" s="463"/>
      <c r="AS301" s="463"/>
      <c r="AT301" s="463"/>
    </row>
    <row r="302" spans="2:46" ht="15.75" x14ac:dyDescent="0.2">
      <c r="B302" s="430" t="s">
        <v>58</v>
      </c>
      <c r="C302" s="430" t="s">
        <v>680</v>
      </c>
      <c r="F302" s="897">
        <v>60000000</v>
      </c>
      <c r="G302" s="463"/>
      <c r="H302" s="957">
        <v>0</v>
      </c>
      <c r="I302" s="463"/>
      <c r="J302" s="511">
        <v>0</v>
      </c>
      <c r="K302" s="463"/>
      <c r="L302" s="511">
        <f t="shared" si="8"/>
        <v>60000000</v>
      </c>
      <c r="N302" s="463"/>
      <c r="P302" s="914"/>
      <c r="Q302" s="877"/>
      <c r="R302" s="877"/>
      <c r="S302" s="877"/>
      <c r="T302" s="877"/>
      <c r="U302" s="881"/>
      <c r="V302" s="430"/>
      <c r="W302" s="450"/>
      <c r="X302" s="450"/>
      <c r="Y302" s="450"/>
      <c r="Z302" s="450"/>
      <c r="AA302" s="450"/>
      <c r="AB302" s="450"/>
      <c r="AC302" s="450"/>
      <c r="AD302" s="450"/>
      <c r="AE302" s="450"/>
      <c r="AF302" s="450"/>
      <c r="AG302" s="450"/>
      <c r="AH302" s="450"/>
      <c r="AI302" s="450"/>
      <c r="AJ302" s="450"/>
      <c r="AK302" s="450"/>
      <c r="AO302" s="463"/>
      <c r="AP302" s="463"/>
      <c r="AQ302" s="463"/>
      <c r="AR302" s="463"/>
      <c r="AS302" s="463"/>
      <c r="AT302" s="463"/>
    </row>
    <row r="303" spans="2:46" ht="15.75" x14ac:dyDescent="0.2">
      <c r="B303" s="430" t="s">
        <v>58</v>
      </c>
      <c r="C303" s="430" t="s">
        <v>802</v>
      </c>
      <c r="F303" s="897">
        <v>40000000</v>
      </c>
      <c r="G303" s="463"/>
      <c r="H303" s="957">
        <v>0</v>
      </c>
      <c r="I303" s="463"/>
      <c r="J303" s="511">
        <v>0</v>
      </c>
      <c r="K303" s="463"/>
      <c r="L303" s="511">
        <f t="shared" si="8"/>
        <v>40000000</v>
      </c>
      <c r="N303" s="463"/>
      <c r="P303" s="914"/>
      <c r="Q303" s="877"/>
      <c r="R303" s="877"/>
      <c r="S303" s="877"/>
      <c r="T303" s="877"/>
      <c r="U303" s="881"/>
      <c r="V303" s="430"/>
      <c r="W303" s="450"/>
      <c r="X303" s="450"/>
      <c r="Y303" s="450"/>
      <c r="Z303" s="450"/>
      <c r="AA303" s="450"/>
      <c r="AB303" s="450"/>
      <c r="AC303" s="450"/>
      <c r="AD303" s="450"/>
      <c r="AE303" s="450"/>
      <c r="AF303" s="450"/>
      <c r="AG303" s="450"/>
      <c r="AH303" s="450"/>
      <c r="AI303" s="450"/>
      <c r="AJ303" s="450"/>
      <c r="AK303" s="450"/>
      <c r="AO303" s="463"/>
      <c r="AP303" s="463"/>
      <c r="AQ303" s="463"/>
      <c r="AR303" s="463"/>
      <c r="AS303" s="463"/>
      <c r="AT303" s="463"/>
    </row>
    <row r="304" spans="2:46" ht="15.75" x14ac:dyDescent="0.2">
      <c r="B304" s="430" t="s">
        <v>58</v>
      </c>
      <c r="C304" s="635" t="s">
        <v>803</v>
      </c>
      <c r="F304" s="897">
        <v>79900000</v>
      </c>
      <c r="G304" s="463"/>
      <c r="H304" s="957">
        <v>0</v>
      </c>
      <c r="I304" s="463"/>
      <c r="J304" s="511">
        <v>0</v>
      </c>
      <c r="K304" s="463"/>
      <c r="L304" s="511">
        <f t="shared" si="8"/>
        <v>79900000</v>
      </c>
      <c r="N304" s="463"/>
      <c r="P304" s="914"/>
      <c r="Q304" s="877"/>
      <c r="R304" s="877"/>
      <c r="S304" s="877"/>
      <c r="T304" s="877"/>
      <c r="U304" s="881"/>
      <c r="V304" s="430"/>
      <c r="W304" s="450"/>
      <c r="X304" s="450"/>
      <c r="Y304" s="450"/>
      <c r="Z304" s="450"/>
      <c r="AA304" s="450"/>
      <c r="AB304" s="450"/>
      <c r="AC304" s="450"/>
      <c r="AD304" s="450"/>
      <c r="AE304" s="450"/>
      <c r="AF304" s="450"/>
      <c r="AG304" s="450"/>
      <c r="AH304" s="450"/>
      <c r="AI304" s="450"/>
      <c r="AJ304" s="450"/>
      <c r="AK304" s="450"/>
      <c r="AO304" s="463"/>
      <c r="AP304" s="463"/>
      <c r="AQ304" s="463"/>
      <c r="AR304" s="463"/>
      <c r="AS304" s="463"/>
      <c r="AT304" s="463"/>
    </row>
    <row r="305" spans="2:46" ht="15.75" x14ac:dyDescent="0.2">
      <c r="B305" s="932" t="s">
        <v>58</v>
      </c>
      <c r="C305" s="430" t="s">
        <v>592</v>
      </c>
      <c r="F305" s="897">
        <v>24850000</v>
      </c>
      <c r="G305" s="463"/>
      <c r="H305" s="957">
        <v>0</v>
      </c>
      <c r="I305" s="463"/>
      <c r="J305" s="511">
        <v>0</v>
      </c>
      <c r="K305" s="463"/>
      <c r="L305" s="511">
        <f t="shared" si="8"/>
        <v>24850000</v>
      </c>
      <c r="N305" s="463"/>
      <c r="P305" s="914"/>
      <c r="Q305" s="877"/>
      <c r="R305" s="877"/>
      <c r="S305" s="877"/>
      <c r="T305" s="877"/>
      <c r="U305" s="881"/>
      <c r="V305" s="430"/>
      <c r="W305" s="450"/>
      <c r="X305" s="450"/>
      <c r="Y305" s="450"/>
      <c r="Z305" s="450"/>
      <c r="AA305" s="450"/>
      <c r="AB305" s="450"/>
      <c r="AC305" s="450"/>
      <c r="AD305" s="450"/>
      <c r="AE305" s="450"/>
      <c r="AF305" s="450"/>
      <c r="AG305" s="450"/>
      <c r="AH305" s="450"/>
      <c r="AI305" s="450"/>
      <c r="AJ305" s="450"/>
      <c r="AK305" s="450"/>
      <c r="AO305" s="463"/>
      <c r="AP305" s="463"/>
      <c r="AQ305" s="463"/>
      <c r="AR305" s="463"/>
      <c r="AS305" s="463"/>
      <c r="AT305" s="463"/>
    </row>
    <row r="306" spans="2:46" ht="15.75" x14ac:dyDescent="0.2">
      <c r="B306" s="932" t="s">
        <v>58</v>
      </c>
      <c r="C306" s="430" t="s">
        <v>770</v>
      </c>
      <c r="F306" s="897">
        <v>16150000</v>
      </c>
      <c r="G306" s="463"/>
      <c r="H306" s="957">
        <v>0</v>
      </c>
      <c r="I306" s="463"/>
      <c r="J306" s="511">
        <v>0</v>
      </c>
      <c r="K306" s="463"/>
      <c r="L306" s="511">
        <f t="shared" si="8"/>
        <v>16150000</v>
      </c>
      <c r="N306" s="463"/>
      <c r="P306" s="914"/>
      <c r="Q306" s="877"/>
      <c r="R306" s="877"/>
      <c r="S306" s="877"/>
      <c r="T306" s="877"/>
      <c r="U306" s="881"/>
      <c r="V306" s="430"/>
      <c r="W306" s="450"/>
      <c r="X306" s="450"/>
      <c r="Y306" s="450"/>
      <c r="Z306" s="450"/>
      <c r="AA306" s="450"/>
      <c r="AB306" s="450"/>
      <c r="AC306" s="450"/>
      <c r="AD306" s="450"/>
      <c r="AE306" s="450"/>
      <c r="AF306" s="450"/>
      <c r="AG306" s="450"/>
      <c r="AH306" s="450"/>
      <c r="AI306" s="450"/>
      <c r="AJ306" s="450"/>
      <c r="AK306" s="450"/>
      <c r="AO306" s="463"/>
      <c r="AP306" s="463"/>
      <c r="AQ306" s="463"/>
      <c r="AR306" s="463"/>
      <c r="AS306" s="463"/>
      <c r="AT306" s="463"/>
    </row>
    <row r="307" spans="2:46" ht="15.75" x14ac:dyDescent="0.2">
      <c r="B307" s="1158" t="s">
        <v>58</v>
      </c>
      <c r="C307" s="1152" t="s">
        <v>1074</v>
      </c>
      <c r="D307" s="1152"/>
      <c r="F307" s="1155">
        <v>99500000</v>
      </c>
      <c r="G307" s="463"/>
      <c r="H307" s="1156">
        <v>0</v>
      </c>
      <c r="I307" s="463"/>
      <c r="J307" s="1150">
        <v>0</v>
      </c>
      <c r="K307" s="463"/>
      <c r="L307" s="1150">
        <f t="shared" si="8"/>
        <v>99500000</v>
      </c>
      <c r="N307" s="463"/>
      <c r="P307" s="914"/>
      <c r="Q307" s="877"/>
      <c r="R307" s="877"/>
      <c r="S307" s="877"/>
      <c r="T307" s="877"/>
      <c r="U307" s="881"/>
      <c r="V307" s="430"/>
      <c r="W307" s="450"/>
      <c r="X307" s="450"/>
      <c r="Y307" s="450"/>
      <c r="Z307" s="450"/>
      <c r="AA307" s="450"/>
      <c r="AB307" s="450"/>
      <c r="AC307" s="450"/>
      <c r="AD307" s="450"/>
      <c r="AE307" s="450"/>
      <c r="AF307" s="450"/>
      <c r="AG307" s="450"/>
      <c r="AH307" s="450"/>
      <c r="AI307" s="450"/>
      <c r="AJ307" s="450"/>
      <c r="AK307" s="450"/>
      <c r="AO307" s="463"/>
      <c r="AP307" s="463"/>
      <c r="AQ307" s="463"/>
      <c r="AR307" s="463"/>
      <c r="AS307" s="463"/>
      <c r="AT307" s="463"/>
    </row>
    <row r="308" spans="2:46" ht="15.75" x14ac:dyDescent="0.2">
      <c r="B308" s="1158"/>
      <c r="C308" s="1152"/>
      <c r="D308" s="1152"/>
      <c r="F308" s="1155"/>
      <c r="G308" s="463"/>
      <c r="H308" s="1156"/>
      <c r="I308" s="463"/>
      <c r="J308" s="1150"/>
      <c r="K308" s="463"/>
      <c r="L308" s="1150"/>
      <c r="N308" s="463"/>
      <c r="P308" s="914"/>
      <c r="Q308" s="877"/>
      <c r="R308" s="877"/>
      <c r="S308" s="877"/>
      <c r="T308" s="877"/>
      <c r="U308" s="881"/>
      <c r="V308" s="430"/>
      <c r="W308" s="450"/>
      <c r="X308" s="450"/>
      <c r="Y308" s="450"/>
      <c r="Z308" s="450"/>
      <c r="AA308" s="450"/>
      <c r="AB308" s="450"/>
      <c r="AC308" s="450"/>
      <c r="AD308" s="450"/>
      <c r="AE308" s="450"/>
      <c r="AF308" s="450"/>
      <c r="AG308" s="450"/>
      <c r="AH308" s="450"/>
      <c r="AI308" s="450"/>
      <c r="AJ308" s="450"/>
      <c r="AK308" s="450"/>
      <c r="AO308" s="463"/>
      <c r="AP308" s="463"/>
      <c r="AQ308" s="463"/>
      <c r="AR308" s="463"/>
      <c r="AS308" s="463"/>
      <c r="AT308" s="463"/>
    </row>
    <row r="309" spans="2:46" ht="15.75" x14ac:dyDescent="0.2">
      <c r="B309" s="932" t="s">
        <v>58</v>
      </c>
      <c r="C309" s="1152" t="str">
        <f>C256</f>
        <v>Penyusunan Peraturan Perusahaan (SOP)</v>
      </c>
      <c r="D309" s="1152"/>
      <c r="F309" s="1155">
        <v>175000000</v>
      </c>
      <c r="G309" s="463"/>
      <c r="H309" s="1156">
        <v>0</v>
      </c>
      <c r="I309" s="463"/>
      <c r="J309" s="1150">
        <v>0</v>
      </c>
      <c r="K309" s="463"/>
      <c r="L309" s="1150">
        <f t="shared" si="8"/>
        <v>175000000</v>
      </c>
      <c r="N309" s="463"/>
      <c r="P309" s="914"/>
      <c r="Q309" s="877"/>
      <c r="R309" s="877"/>
      <c r="S309" s="877"/>
      <c r="T309" s="877"/>
      <c r="U309" s="881"/>
      <c r="V309" s="430"/>
      <c r="W309" s="450"/>
      <c r="X309" s="450"/>
      <c r="Y309" s="450"/>
      <c r="Z309" s="450"/>
      <c r="AA309" s="450"/>
      <c r="AB309" s="450"/>
      <c r="AC309" s="450"/>
      <c r="AD309" s="450"/>
      <c r="AE309" s="450"/>
      <c r="AF309" s="450"/>
      <c r="AG309" s="450"/>
      <c r="AH309" s="450"/>
      <c r="AI309" s="450"/>
      <c r="AJ309" s="450"/>
      <c r="AK309" s="450"/>
      <c r="AO309" s="463"/>
      <c r="AP309" s="463"/>
      <c r="AQ309" s="463"/>
      <c r="AR309" s="463"/>
      <c r="AS309" s="463"/>
      <c r="AT309" s="463"/>
    </row>
    <row r="310" spans="2:46" ht="15.75" x14ac:dyDescent="0.2">
      <c r="B310" s="932"/>
      <c r="C310" s="1152"/>
      <c r="D310" s="1152"/>
      <c r="F310" s="1155"/>
      <c r="G310" s="463"/>
      <c r="H310" s="1156"/>
      <c r="I310" s="463"/>
      <c r="J310" s="1150"/>
      <c r="K310" s="463"/>
      <c r="L310" s="1150"/>
      <c r="N310" s="463"/>
      <c r="P310" s="914"/>
      <c r="Q310" s="877"/>
      <c r="R310" s="877"/>
      <c r="S310" s="877"/>
      <c r="T310" s="877"/>
      <c r="U310" s="881"/>
      <c r="V310" s="430"/>
      <c r="W310" s="450"/>
      <c r="X310" s="450"/>
      <c r="Y310" s="450"/>
      <c r="Z310" s="450"/>
      <c r="AA310" s="450"/>
      <c r="AB310" s="450"/>
      <c r="AC310" s="450"/>
      <c r="AD310" s="450"/>
      <c r="AE310" s="450"/>
      <c r="AF310" s="450"/>
      <c r="AG310" s="450"/>
      <c r="AH310" s="450"/>
      <c r="AI310" s="450"/>
      <c r="AJ310" s="450"/>
      <c r="AK310" s="450"/>
      <c r="AO310" s="463"/>
      <c r="AP310" s="463"/>
      <c r="AQ310" s="463"/>
      <c r="AR310" s="463"/>
      <c r="AS310" s="463"/>
      <c r="AT310" s="463"/>
    </row>
    <row r="311" spans="2:46" ht="15.75" x14ac:dyDescent="0.2">
      <c r="B311" s="932" t="s">
        <v>58</v>
      </c>
      <c r="C311" s="430" t="s">
        <v>679</v>
      </c>
      <c r="F311" s="897">
        <v>195000000</v>
      </c>
      <c r="G311" s="463"/>
      <c r="H311" s="957">
        <v>0</v>
      </c>
      <c r="I311" s="463"/>
      <c r="J311" s="511">
        <v>0</v>
      </c>
      <c r="K311" s="463"/>
      <c r="L311" s="511">
        <f t="shared" si="8"/>
        <v>195000000</v>
      </c>
      <c r="N311" s="463"/>
      <c r="P311" s="914"/>
      <c r="Q311" s="877"/>
      <c r="R311" s="877"/>
      <c r="S311" s="877"/>
      <c r="T311" s="877"/>
      <c r="U311" s="881"/>
      <c r="V311" s="430"/>
      <c r="W311" s="450"/>
      <c r="X311" s="450"/>
      <c r="Y311" s="450"/>
      <c r="Z311" s="450"/>
      <c r="AA311" s="450"/>
      <c r="AB311" s="450"/>
      <c r="AC311" s="450"/>
      <c r="AD311" s="450"/>
      <c r="AE311" s="450"/>
      <c r="AF311" s="450"/>
      <c r="AG311" s="450"/>
      <c r="AH311" s="450"/>
      <c r="AI311" s="450"/>
      <c r="AJ311" s="450"/>
      <c r="AK311" s="450"/>
      <c r="AO311" s="463"/>
      <c r="AP311" s="463"/>
      <c r="AQ311" s="463"/>
      <c r="AR311" s="463"/>
      <c r="AS311" s="463"/>
      <c r="AT311" s="463"/>
    </row>
    <row r="312" spans="2:46" ht="15.75" x14ac:dyDescent="0.2">
      <c r="B312" s="932" t="s">
        <v>58</v>
      </c>
      <c r="C312" s="1152" t="s">
        <v>895</v>
      </c>
      <c r="D312" s="1152"/>
      <c r="F312" s="1153">
        <v>0</v>
      </c>
      <c r="G312" s="463"/>
      <c r="H312" s="1160">
        <v>0</v>
      </c>
      <c r="I312" s="463"/>
      <c r="J312" s="1151">
        <v>0</v>
      </c>
      <c r="K312" s="463"/>
      <c r="L312" s="1151">
        <f t="shared" si="8"/>
        <v>0</v>
      </c>
      <c r="N312" s="463"/>
      <c r="P312" s="914"/>
      <c r="Q312" s="877"/>
      <c r="R312" s="877"/>
      <c r="S312" s="877"/>
      <c r="T312" s="877"/>
      <c r="U312" s="881"/>
      <c r="V312" s="430"/>
      <c r="W312" s="450"/>
      <c r="X312" s="450"/>
      <c r="Y312" s="450"/>
      <c r="Z312" s="450"/>
      <c r="AA312" s="450"/>
      <c r="AB312" s="450"/>
      <c r="AC312" s="450"/>
      <c r="AD312" s="450"/>
      <c r="AE312" s="450"/>
      <c r="AF312" s="450"/>
      <c r="AG312" s="450"/>
      <c r="AH312" s="450"/>
      <c r="AI312" s="450"/>
      <c r="AJ312" s="450"/>
      <c r="AK312" s="450"/>
      <c r="AO312" s="463"/>
      <c r="AP312" s="463"/>
      <c r="AQ312" s="463"/>
      <c r="AR312" s="463"/>
      <c r="AS312" s="463"/>
      <c r="AT312" s="463"/>
    </row>
    <row r="313" spans="2:46" ht="15.75" x14ac:dyDescent="0.2">
      <c r="B313" s="932"/>
      <c r="C313" s="1152"/>
      <c r="D313" s="1152"/>
      <c r="F313" s="1152"/>
      <c r="G313" s="463"/>
      <c r="H313" s="1152"/>
      <c r="I313" s="463"/>
      <c r="J313" s="1152"/>
      <c r="K313" s="463"/>
      <c r="L313" s="1152"/>
      <c r="N313" s="463"/>
      <c r="P313" s="914"/>
      <c r="Q313" s="877"/>
      <c r="R313" s="877"/>
      <c r="S313" s="877"/>
      <c r="T313" s="877"/>
      <c r="U313" s="881"/>
      <c r="V313" s="430"/>
      <c r="W313" s="450"/>
      <c r="X313" s="450"/>
      <c r="Y313" s="450"/>
      <c r="Z313" s="450"/>
      <c r="AA313" s="450"/>
      <c r="AB313" s="450"/>
      <c r="AC313" s="450"/>
      <c r="AD313" s="450"/>
      <c r="AE313" s="450"/>
      <c r="AF313" s="450"/>
      <c r="AG313" s="450"/>
      <c r="AH313" s="450"/>
      <c r="AI313" s="450"/>
      <c r="AJ313" s="450"/>
      <c r="AK313" s="450"/>
      <c r="AO313" s="463"/>
      <c r="AP313" s="463"/>
      <c r="AQ313" s="463"/>
      <c r="AR313" s="463"/>
      <c r="AS313" s="463"/>
      <c r="AT313" s="463"/>
    </row>
    <row r="314" spans="2:46" ht="9.9499999999999993" customHeight="1" x14ac:dyDescent="0.2">
      <c r="B314" s="932"/>
      <c r="F314" s="897"/>
      <c r="G314" s="463"/>
      <c r="H314" s="957"/>
      <c r="I314" s="463"/>
      <c r="K314" s="463"/>
      <c r="N314" s="463"/>
      <c r="P314" s="914"/>
      <c r="Q314" s="877"/>
      <c r="R314" s="877"/>
      <c r="S314" s="877"/>
      <c r="T314" s="877"/>
      <c r="U314" s="881"/>
      <c r="V314" s="430"/>
      <c r="W314" s="450"/>
      <c r="X314" s="450"/>
      <c r="Y314" s="450"/>
      <c r="Z314" s="450"/>
      <c r="AA314" s="450"/>
      <c r="AB314" s="450"/>
      <c r="AC314" s="450"/>
      <c r="AD314" s="450"/>
      <c r="AE314" s="450"/>
      <c r="AF314" s="450"/>
      <c r="AG314" s="450"/>
      <c r="AH314" s="450"/>
      <c r="AI314" s="450"/>
      <c r="AJ314" s="450"/>
      <c r="AK314" s="450"/>
      <c r="AO314" s="463"/>
      <c r="AP314" s="463"/>
      <c r="AQ314" s="463"/>
      <c r="AR314" s="463"/>
      <c r="AS314" s="463"/>
      <c r="AT314" s="463"/>
    </row>
    <row r="315" spans="2:46" ht="16.5" thickBot="1" x14ac:dyDescent="0.25">
      <c r="D315" s="925" t="s">
        <v>16</v>
      </c>
      <c r="F315" s="935">
        <f>SUM(F288:F313)</f>
        <v>1676350000</v>
      </c>
      <c r="G315" s="420"/>
      <c r="H315" s="935">
        <f>SUM(H288:H313)</f>
        <v>0</v>
      </c>
      <c r="I315" s="935">
        <f>SUM(I303)</f>
        <v>0</v>
      </c>
      <c r="J315" s="935">
        <f>SUM(J288:J313)</f>
        <v>0</v>
      </c>
      <c r="K315" s="420"/>
      <c r="L315" s="935">
        <f>SUM(L288:L313)</f>
        <v>1676350000</v>
      </c>
      <c r="M315" s="420"/>
      <c r="N315" s="420"/>
      <c r="O315" s="907"/>
      <c r="P315" s="914"/>
      <c r="Q315" s="877"/>
      <c r="R315" s="877"/>
      <c r="S315" s="877"/>
      <c r="T315" s="877"/>
      <c r="U315" s="881"/>
      <c r="V315" s="430"/>
      <c r="W315" s="450"/>
      <c r="X315" s="450"/>
      <c r="Y315" s="450"/>
      <c r="Z315" s="450"/>
      <c r="AA315" s="450"/>
      <c r="AB315" s="450"/>
      <c r="AC315" s="450"/>
      <c r="AD315" s="450"/>
      <c r="AE315" s="450"/>
      <c r="AF315" s="450"/>
      <c r="AG315" s="450"/>
      <c r="AH315" s="450"/>
      <c r="AI315" s="450"/>
      <c r="AJ315" s="450"/>
      <c r="AK315" s="450"/>
      <c r="AO315" s="463"/>
      <c r="AP315" s="463"/>
      <c r="AQ315" s="463"/>
      <c r="AR315" s="463"/>
      <c r="AS315" s="463"/>
      <c r="AT315" s="463"/>
    </row>
    <row r="316" spans="2:46" ht="16.5" thickTop="1" x14ac:dyDescent="0.2">
      <c r="F316" s="897"/>
      <c r="G316" s="463"/>
      <c r="H316" s="934"/>
      <c r="I316" s="463"/>
      <c r="J316" s="897"/>
      <c r="K316" s="463"/>
      <c r="N316" s="463"/>
      <c r="P316" s="914"/>
      <c r="Q316" s="877"/>
      <c r="R316" s="877"/>
      <c r="S316" s="877"/>
      <c r="T316" s="877"/>
      <c r="U316" s="881"/>
      <c r="V316" s="430"/>
      <c r="W316" s="450"/>
      <c r="X316" s="450"/>
      <c r="Y316" s="450"/>
      <c r="Z316" s="450"/>
      <c r="AA316" s="450"/>
      <c r="AB316" s="450"/>
      <c r="AC316" s="450"/>
      <c r="AD316" s="450"/>
      <c r="AE316" s="450"/>
      <c r="AF316" s="450"/>
      <c r="AG316" s="450"/>
      <c r="AH316" s="450"/>
      <c r="AI316" s="450"/>
      <c r="AJ316" s="450"/>
      <c r="AK316" s="450"/>
      <c r="AO316" s="463"/>
      <c r="AP316" s="463"/>
      <c r="AQ316" s="463"/>
      <c r="AR316" s="463"/>
      <c r="AS316" s="463"/>
      <c r="AT316" s="463"/>
    </row>
    <row r="317" spans="2:46" ht="15.75" x14ac:dyDescent="0.2">
      <c r="F317" s="897"/>
      <c r="G317" s="463"/>
      <c r="H317" s="934"/>
      <c r="I317" s="463"/>
      <c r="J317" s="897"/>
      <c r="K317" s="463"/>
      <c r="N317" s="463"/>
      <c r="P317" s="914"/>
      <c r="Q317" s="877"/>
      <c r="R317" s="877"/>
      <c r="S317" s="877"/>
      <c r="T317" s="877"/>
      <c r="U317" s="881"/>
      <c r="V317" s="430"/>
      <c r="W317" s="450"/>
      <c r="X317" s="450"/>
      <c r="Y317" s="450"/>
      <c r="Z317" s="450"/>
      <c r="AA317" s="450"/>
      <c r="AB317" s="450"/>
      <c r="AC317" s="450"/>
      <c r="AD317" s="450"/>
      <c r="AE317" s="450"/>
      <c r="AF317" s="450"/>
      <c r="AG317" s="450"/>
      <c r="AH317" s="450"/>
      <c r="AI317" s="450"/>
      <c r="AJ317" s="450"/>
      <c r="AK317" s="450"/>
      <c r="AO317" s="463"/>
      <c r="AP317" s="463"/>
      <c r="AQ317" s="463"/>
      <c r="AR317" s="463"/>
      <c r="AS317" s="463"/>
      <c r="AT317" s="463"/>
    </row>
    <row r="318" spans="2:46" ht="15.75" x14ac:dyDescent="0.2">
      <c r="F318" s="897"/>
      <c r="G318" s="463"/>
      <c r="H318" s="934"/>
      <c r="I318" s="463"/>
      <c r="J318" s="897"/>
      <c r="K318" s="463"/>
      <c r="N318" s="463"/>
      <c r="P318" s="914"/>
      <c r="Q318" s="877"/>
      <c r="R318" s="877"/>
      <c r="S318" s="877"/>
      <c r="T318" s="877"/>
      <c r="U318" s="881"/>
      <c r="V318" s="430"/>
      <c r="W318" s="450"/>
      <c r="X318" s="450"/>
      <c r="Y318" s="450"/>
      <c r="Z318" s="450"/>
      <c r="AA318" s="450"/>
      <c r="AB318" s="450"/>
      <c r="AC318" s="450"/>
      <c r="AD318" s="450"/>
      <c r="AE318" s="450"/>
      <c r="AF318" s="450"/>
      <c r="AG318" s="450"/>
      <c r="AH318" s="450"/>
      <c r="AI318" s="450"/>
      <c r="AJ318" s="450"/>
      <c r="AK318" s="450"/>
      <c r="AO318" s="463"/>
      <c r="AP318" s="463"/>
      <c r="AQ318" s="463"/>
      <c r="AR318" s="463"/>
      <c r="AS318" s="463"/>
      <c r="AT318" s="463"/>
    </row>
    <row r="319" spans="2:46" ht="15.75" x14ac:dyDescent="0.2">
      <c r="F319" s="897"/>
      <c r="G319" s="463"/>
      <c r="H319" s="934"/>
      <c r="I319" s="463"/>
      <c r="J319" s="897"/>
      <c r="K319" s="463"/>
      <c r="N319" s="463"/>
      <c r="P319" s="914"/>
      <c r="Q319" s="877"/>
      <c r="R319" s="877"/>
      <c r="S319" s="877"/>
      <c r="T319" s="877"/>
      <c r="U319" s="881"/>
      <c r="V319" s="430"/>
      <c r="W319" s="450"/>
      <c r="X319" s="450"/>
      <c r="Y319" s="450"/>
      <c r="Z319" s="450"/>
      <c r="AA319" s="450"/>
      <c r="AB319" s="450"/>
      <c r="AC319" s="450"/>
      <c r="AD319" s="450"/>
      <c r="AE319" s="450"/>
      <c r="AF319" s="450"/>
      <c r="AG319" s="450"/>
      <c r="AH319" s="450"/>
      <c r="AI319" s="450"/>
      <c r="AJ319" s="450"/>
      <c r="AK319" s="450"/>
      <c r="AO319" s="463"/>
      <c r="AP319" s="463"/>
      <c r="AQ319" s="463"/>
      <c r="AR319" s="463"/>
      <c r="AS319" s="463"/>
      <c r="AT319" s="463"/>
    </row>
    <row r="320" spans="2:46" ht="15.75" x14ac:dyDescent="0.2">
      <c r="F320" s="897"/>
      <c r="G320" s="463"/>
      <c r="H320" s="934"/>
      <c r="I320" s="463"/>
      <c r="J320" s="897"/>
      <c r="K320" s="463"/>
      <c r="N320" s="463"/>
      <c r="P320" s="914"/>
      <c r="Q320" s="877"/>
      <c r="R320" s="877"/>
      <c r="S320" s="877"/>
      <c r="T320" s="877"/>
      <c r="U320" s="881"/>
      <c r="V320" s="430"/>
      <c r="W320" s="450"/>
      <c r="X320" s="450"/>
      <c r="Y320" s="450"/>
      <c r="Z320" s="450"/>
      <c r="AA320" s="450"/>
      <c r="AB320" s="450"/>
      <c r="AC320" s="450"/>
      <c r="AD320" s="450"/>
      <c r="AE320" s="450"/>
      <c r="AF320" s="450"/>
      <c r="AG320" s="450"/>
      <c r="AH320" s="450"/>
      <c r="AI320" s="450"/>
      <c r="AJ320" s="450"/>
      <c r="AK320" s="450"/>
      <c r="AO320" s="463"/>
      <c r="AP320" s="463"/>
      <c r="AQ320" s="463"/>
      <c r="AR320" s="463"/>
      <c r="AS320" s="463"/>
      <c r="AT320" s="463"/>
    </row>
    <row r="321" spans="1:46" ht="15.75" x14ac:dyDescent="0.2">
      <c r="F321" s="897"/>
      <c r="G321" s="463"/>
      <c r="H321" s="934"/>
      <c r="I321" s="463"/>
      <c r="J321" s="897"/>
      <c r="K321" s="463"/>
      <c r="N321" s="463"/>
      <c r="P321" s="914"/>
      <c r="Q321" s="877"/>
      <c r="R321" s="877"/>
      <c r="S321" s="877"/>
      <c r="T321" s="877"/>
      <c r="U321" s="881"/>
      <c r="V321" s="430"/>
      <c r="W321" s="450"/>
      <c r="X321" s="450"/>
      <c r="Y321" s="450"/>
      <c r="Z321" s="450"/>
      <c r="AA321" s="450"/>
      <c r="AB321" s="450"/>
      <c r="AC321" s="450"/>
      <c r="AD321" s="450"/>
      <c r="AE321" s="450"/>
      <c r="AF321" s="450"/>
      <c r="AG321" s="450"/>
      <c r="AH321" s="450"/>
      <c r="AI321" s="450"/>
      <c r="AJ321" s="450"/>
      <c r="AK321" s="450"/>
      <c r="AO321" s="463"/>
      <c r="AP321" s="463"/>
      <c r="AQ321" s="463"/>
      <c r="AR321" s="463"/>
      <c r="AS321" s="463"/>
      <c r="AT321" s="463"/>
    </row>
    <row r="322" spans="1:46" ht="15.75" x14ac:dyDescent="0.2">
      <c r="F322" s="897"/>
      <c r="G322" s="463"/>
      <c r="H322" s="934"/>
      <c r="I322" s="463"/>
      <c r="J322" s="897"/>
      <c r="K322" s="463"/>
      <c r="N322" s="463"/>
      <c r="P322" s="914"/>
      <c r="Q322" s="877"/>
      <c r="R322" s="877"/>
      <c r="S322" s="877"/>
      <c r="T322" s="877"/>
      <c r="U322" s="881"/>
      <c r="V322" s="430"/>
      <c r="W322" s="450"/>
      <c r="X322" s="450"/>
      <c r="Y322" s="450"/>
      <c r="Z322" s="450"/>
      <c r="AA322" s="450"/>
      <c r="AB322" s="450"/>
      <c r="AC322" s="450"/>
      <c r="AD322" s="450"/>
      <c r="AE322" s="450"/>
      <c r="AF322" s="450"/>
      <c r="AG322" s="450"/>
      <c r="AH322" s="450"/>
      <c r="AI322" s="450"/>
      <c r="AJ322" s="450"/>
      <c r="AK322" s="450"/>
      <c r="AO322" s="463"/>
      <c r="AP322" s="463"/>
      <c r="AQ322" s="463"/>
      <c r="AR322" s="463"/>
      <c r="AS322" s="463"/>
      <c r="AT322" s="463"/>
    </row>
    <row r="323" spans="1:46" ht="15.75" x14ac:dyDescent="0.2">
      <c r="F323" s="897"/>
      <c r="G323" s="463"/>
      <c r="H323" s="934"/>
      <c r="I323" s="463"/>
      <c r="J323" s="897"/>
      <c r="K323" s="463"/>
      <c r="N323" s="463"/>
      <c r="P323" s="914"/>
      <c r="Q323" s="877"/>
      <c r="R323" s="877"/>
      <c r="S323" s="877"/>
      <c r="T323" s="877"/>
      <c r="U323" s="881"/>
      <c r="V323" s="430"/>
      <c r="W323" s="450"/>
      <c r="X323" s="450"/>
      <c r="Y323" s="450"/>
      <c r="Z323" s="450"/>
      <c r="AA323" s="450"/>
      <c r="AB323" s="450"/>
      <c r="AC323" s="450"/>
      <c r="AD323" s="450"/>
      <c r="AE323" s="450"/>
      <c r="AF323" s="450"/>
      <c r="AG323" s="450"/>
      <c r="AH323" s="450"/>
      <c r="AI323" s="450"/>
      <c r="AJ323" s="450"/>
      <c r="AK323" s="450"/>
      <c r="AO323" s="463"/>
      <c r="AP323" s="463"/>
      <c r="AQ323" s="463"/>
      <c r="AR323" s="463"/>
      <c r="AS323" s="463"/>
      <c r="AT323" s="463"/>
    </row>
    <row r="324" spans="1:46" ht="15.75" x14ac:dyDescent="0.2">
      <c r="F324" s="897"/>
      <c r="G324" s="463"/>
      <c r="H324" s="934"/>
      <c r="I324" s="463"/>
      <c r="J324" s="897"/>
      <c r="K324" s="463"/>
      <c r="N324" s="463"/>
      <c r="P324" s="914"/>
      <c r="Q324" s="877"/>
      <c r="R324" s="877"/>
      <c r="S324" s="877"/>
      <c r="T324" s="877"/>
      <c r="U324" s="881"/>
      <c r="V324" s="430"/>
      <c r="W324" s="450"/>
      <c r="X324" s="450"/>
      <c r="Y324" s="450"/>
      <c r="Z324" s="450"/>
      <c r="AA324" s="450"/>
      <c r="AB324" s="450"/>
      <c r="AC324" s="450"/>
      <c r="AD324" s="450"/>
      <c r="AE324" s="450"/>
      <c r="AF324" s="450"/>
      <c r="AG324" s="450"/>
      <c r="AH324" s="450"/>
      <c r="AI324" s="450"/>
      <c r="AJ324" s="450"/>
      <c r="AK324" s="450"/>
      <c r="AO324" s="463"/>
      <c r="AP324" s="463"/>
      <c r="AQ324" s="463"/>
      <c r="AR324" s="463"/>
      <c r="AS324" s="463"/>
      <c r="AT324" s="463"/>
    </row>
    <row r="325" spans="1:46" ht="15.75" x14ac:dyDescent="0.2">
      <c r="F325" s="897"/>
      <c r="G325" s="463"/>
      <c r="H325" s="934"/>
      <c r="I325" s="463"/>
      <c r="J325" s="897"/>
      <c r="K325" s="463"/>
      <c r="N325" s="463"/>
      <c r="P325" s="914"/>
      <c r="Q325" s="877"/>
      <c r="R325" s="877"/>
      <c r="S325" s="877"/>
      <c r="T325" s="877"/>
      <c r="U325" s="881"/>
      <c r="V325" s="430"/>
      <c r="W325" s="450"/>
      <c r="X325" s="450"/>
      <c r="Y325" s="450"/>
      <c r="Z325" s="450"/>
      <c r="AA325" s="450"/>
      <c r="AB325" s="450"/>
      <c r="AC325" s="450"/>
      <c r="AD325" s="450"/>
      <c r="AE325" s="450"/>
      <c r="AF325" s="450"/>
      <c r="AG325" s="450"/>
      <c r="AH325" s="450"/>
      <c r="AI325" s="450"/>
      <c r="AJ325" s="450"/>
      <c r="AK325" s="450"/>
      <c r="AO325" s="463"/>
      <c r="AP325" s="463"/>
      <c r="AQ325" s="463"/>
      <c r="AR325" s="463"/>
      <c r="AS325" s="463"/>
      <c r="AT325" s="463"/>
    </row>
    <row r="326" spans="1:46" ht="15.75" x14ac:dyDescent="0.2">
      <c r="F326" s="897"/>
      <c r="G326" s="463"/>
      <c r="H326" s="934"/>
      <c r="I326" s="463"/>
      <c r="J326" s="897"/>
      <c r="K326" s="463"/>
      <c r="N326" s="463"/>
      <c r="P326" s="914"/>
      <c r="Q326" s="877"/>
      <c r="R326" s="877"/>
      <c r="S326" s="877"/>
      <c r="T326" s="877"/>
      <c r="U326" s="881"/>
      <c r="V326" s="430"/>
      <c r="W326" s="450"/>
      <c r="X326" s="450"/>
      <c r="Y326" s="450"/>
      <c r="Z326" s="450"/>
      <c r="AA326" s="450"/>
      <c r="AB326" s="450"/>
      <c r="AC326" s="450"/>
      <c r="AD326" s="450"/>
      <c r="AE326" s="450"/>
      <c r="AF326" s="450"/>
      <c r="AG326" s="450"/>
      <c r="AH326" s="450"/>
      <c r="AI326" s="450"/>
      <c r="AJ326" s="450"/>
      <c r="AK326" s="450"/>
      <c r="AO326" s="463"/>
      <c r="AP326" s="463"/>
      <c r="AQ326" s="463"/>
      <c r="AR326" s="463"/>
      <c r="AS326" s="463"/>
      <c r="AT326" s="463"/>
    </row>
    <row r="327" spans="1:46" ht="15.75" x14ac:dyDescent="0.2">
      <c r="F327" s="897"/>
      <c r="G327" s="463"/>
      <c r="H327" s="934"/>
      <c r="I327" s="463"/>
      <c r="J327" s="897"/>
      <c r="K327" s="463"/>
      <c r="N327" s="463"/>
      <c r="P327" s="914"/>
      <c r="Q327" s="877"/>
      <c r="R327" s="877"/>
      <c r="S327" s="877"/>
      <c r="T327" s="877"/>
      <c r="U327" s="881"/>
      <c r="V327" s="430"/>
      <c r="W327" s="450"/>
      <c r="X327" s="450"/>
      <c r="Y327" s="450"/>
      <c r="Z327" s="450"/>
      <c r="AA327" s="450"/>
      <c r="AB327" s="450"/>
      <c r="AC327" s="450"/>
      <c r="AD327" s="450"/>
      <c r="AE327" s="450"/>
      <c r="AF327" s="450"/>
      <c r="AG327" s="450"/>
      <c r="AH327" s="450"/>
      <c r="AI327" s="450"/>
      <c r="AJ327" s="450"/>
      <c r="AK327" s="450"/>
      <c r="AO327" s="463"/>
      <c r="AP327" s="463"/>
      <c r="AQ327" s="463"/>
      <c r="AR327" s="463"/>
      <c r="AS327" s="463"/>
      <c r="AT327" s="463"/>
    </row>
    <row r="328" spans="1:46" ht="15.75" x14ac:dyDescent="0.2">
      <c r="F328" s="897"/>
      <c r="G328" s="463"/>
      <c r="H328" s="934"/>
      <c r="I328" s="463"/>
      <c r="J328" s="897"/>
      <c r="K328" s="463"/>
      <c r="N328" s="463"/>
      <c r="P328" s="914"/>
      <c r="Q328" s="877"/>
      <c r="R328" s="877"/>
      <c r="S328" s="877"/>
      <c r="T328" s="877"/>
      <c r="U328" s="881"/>
      <c r="V328" s="430"/>
      <c r="W328" s="450"/>
      <c r="X328" s="450"/>
      <c r="Y328" s="450"/>
      <c r="Z328" s="450"/>
      <c r="AA328" s="450"/>
      <c r="AB328" s="450"/>
      <c r="AC328" s="450"/>
      <c r="AD328" s="450"/>
      <c r="AE328" s="450"/>
      <c r="AF328" s="450"/>
      <c r="AG328" s="450"/>
      <c r="AH328" s="450"/>
      <c r="AI328" s="450"/>
      <c r="AJ328" s="450"/>
      <c r="AK328" s="450"/>
      <c r="AO328" s="463"/>
      <c r="AP328" s="463"/>
      <c r="AQ328" s="463"/>
      <c r="AR328" s="463"/>
      <c r="AS328" s="463"/>
      <c r="AT328" s="463"/>
    </row>
    <row r="329" spans="1:46" ht="15.75" x14ac:dyDescent="0.2">
      <c r="F329" s="897"/>
      <c r="G329" s="463"/>
      <c r="H329" s="934"/>
      <c r="I329" s="463"/>
      <c r="J329" s="897"/>
      <c r="K329" s="463"/>
      <c r="N329" s="463"/>
      <c r="P329" s="914"/>
      <c r="Q329" s="877"/>
      <c r="R329" s="877"/>
      <c r="S329" s="877"/>
      <c r="T329" s="877"/>
      <c r="U329" s="881"/>
      <c r="V329" s="430"/>
      <c r="W329" s="450"/>
      <c r="X329" s="450"/>
      <c r="Y329" s="450"/>
      <c r="Z329" s="450"/>
      <c r="AA329" s="450"/>
      <c r="AB329" s="450"/>
      <c r="AC329" s="450"/>
      <c r="AD329" s="450"/>
      <c r="AE329" s="450"/>
      <c r="AF329" s="450"/>
      <c r="AG329" s="450"/>
      <c r="AH329" s="450"/>
      <c r="AI329" s="450"/>
      <c r="AJ329" s="450"/>
      <c r="AK329" s="450"/>
      <c r="AO329" s="463"/>
      <c r="AP329" s="463"/>
      <c r="AQ329" s="463"/>
      <c r="AR329" s="463"/>
      <c r="AS329" s="463"/>
      <c r="AT329" s="463"/>
    </row>
    <row r="330" spans="1:46" ht="15.75" x14ac:dyDescent="0.2">
      <c r="F330" s="897"/>
      <c r="G330" s="463"/>
      <c r="H330" s="934"/>
      <c r="I330" s="463"/>
      <c r="J330" s="897"/>
      <c r="K330" s="463"/>
      <c r="N330" s="463"/>
      <c r="P330" s="914"/>
      <c r="Q330" s="877"/>
      <c r="R330" s="877"/>
      <c r="S330" s="877"/>
      <c r="T330" s="877"/>
      <c r="U330" s="881"/>
      <c r="V330" s="430"/>
      <c r="W330" s="450"/>
      <c r="X330" s="450"/>
      <c r="Y330" s="450"/>
      <c r="Z330" s="450"/>
      <c r="AA330" s="450"/>
      <c r="AB330" s="450"/>
      <c r="AC330" s="450"/>
      <c r="AD330" s="450"/>
      <c r="AE330" s="450"/>
      <c r="AF330" s="450"/>
      <c r="AG330" s="450"/>
      <c r="AH330" s="450"/>
      <c r="AI330" s="450"/>
      <c r="AJ330" s="450"/>
      <c r="AK330" s="450"/>
      <c r="AO330" s="463"/>
      <c r="AP330" s="463"/>
      <c r="AQ330" s="463"/>
      <c r="AR330" s="463"/>
      <c r="AS330" s="463"/>
      <c r="AT330" s="463"/>
    </row>
    <row r="331" spans="1:46" ht="15.75" x14ac:dyDescent="0.2">
      <c r="F331" s="897"/>
      <c r="G331" s="463"/>
      <c r="H331" s="934"/>
      <c r="I331" s="463"/>
      <c r="J331" s="897"/>
      <c r="K331" s="463"/>
      <c r="N331" s="463"/>
      <c r="P331" s="914"/>
      <c r="Q331" s="877"/>
      <c r="R331" s="877"/>
      <c r="S331" s="877"/>
      <c r="T331" s="877"/>
      <c r="U331" s="881"/>
      <c r="V331" s="430"/>
      <c r="W331" s="450"/>
      <c r="X331" s="450"/>
      <c r="Y331" s="450"/>
      <c r="Z331" s="450"/>
      <c r="AA331" s="450"/>
      <c r="AB331" s="450"/>
      <c r="AC331" s="450"/>
      <c r="AD331" s="450"/>
      <c r="AE331" s="450"/>
      <c r="AF331" s="450"/>
      <c r="AG331" s="450"/>
      <c r="AH331" s="450"/>
      <c r="AI331" s="450"/>
      <c r="AJ331" s="450"/>
      <c r="AK331" s="450"/>
      <c r="AO331" s="463"/>
      <c r="AP331" s="463"/>
      <c r="AQ331" s="463"/>
      <c r="AR331" s="463"/>
      <c r="AS331" s="463"/>
      <c r="AT331" s="463"/>
    </row>
    <row r="332" spans="1:46" ht="15.75" x14ac:dyDescent="0.2">
      <c r="F332" s="897"/>
      <c r="G332" s="463"/>
      <c r="H332" s="934"/>
      <c r="I332" s="463"/>
      <c r="J332" s="897"/>
      <c r="K332" s="463"/>
      <c r="N332" s="463"/>
      <c r="P332" s="914"/>
      <c r="Q332" s="877"/>
      <c r="R332" s="877"/>
      <c r="S332" s="877"/>
      <c r="T332" s="877"/>
      <c r="U332" s="881"/>
      <c r="V332" s="430"/>
      <c r="W332" s="450"/>
      <c r="X332" s="450"/>
      <c r="Y332" s="450"/>
      <c r="Z332" s="450"/>
      <c r="AA332" s="450"/>
      <c r="AB332" s="450"/>
      <c r="AC332" s="450"/>
      <c r="AD332" s="450"/>
      <c r="AE332" s="450"/>
      <c r="AF332" s="450"/>
      <c r="AG332" s="450"/>
      <c r="AH332" s="450"/>
      <c r="AI332" s="450"/>
      <c r="AJ332" s="450"/>
      <c r="AK332" s="450"/>
      <c r="AO332" s="463"/>
      <c r="AP332" s="463"/>
      <c r="AQ332" s="463"/>
      <c r="AR332" s="463"/>
      <c r="AS332" s="463"/>
      <c r="AT332" s="463"/>
    </row>
    <row r="333" spans="1:46" ht="15.75" x14ac:dyDescent="0.2">
      <c r="F333" s="897"/>
      <c r="G333" s="463"/>
      <c r="H333" s="934"/>
      <c r="I333" s="463"/>
      <c r="J333" s="897"/>
      <c r="K333" s="463"/>
      <c r="N333" s="463"/>
      <c r="P333" s="914"/>
      <c r="Q333" s="877"/>
      <c r="R333" s="877"/>
      <c r="S333" s="877"/>
      <c r="T333" s="877"/>
      <c r="U333" s="881"/>
      <c r="V333" s="430"/>
      <c r="W333" s="450"/>
      <c r="X333" s="450"/>
      <c r="Y333" s="450"/>
      <c r="Z333" s="450"/>
      <c r="AA333" s="450"/>
      <c r="AB333" s="450"/>
      <c r="AC333" s="450"/>
      <c r="AD333" s="450"/>
      <c r="AE333" s="450"/>
      <c r="AF333" s="450"/>
      <c r="AG333" s="450"/>
      <c r="AH333" s="450"/>
      <c r="AI333" s="450"/>
      <c r="AJ333" s="450"/>
      <c r="AK333" s="450"/>
      <c r="AO333" s="463"/>
      <c r="AP333" s="463"/>
      <c r="AQ333" s="463"/>
      <c r="AR333" s="463"/>
      <c r="AS333" s="463"/>
      <c r="AT333" s="463"/>
    </row>
    <row r="334" spans="1:46" ht="15.75" x14ac:dyDescent="0.2">
      <c r="F334" s="897"/>
      <c r="G334" s="463"/>
      <c r="H334" s="934"/>
      <c r="I334" s="463"/>
      <c r="J334" s="897"/>
      <c r="K334" s="463"/>
      <c r="N334" s="463"/>
      <c r="P334" s="914"/>
      <c r="Q334" s="877"/>
      <c r="R334" s="877"/>
      <c r="S334" s="877"/>
      <c r="T334" s="877"/>
      <c r="U334" s="881"/>
      <c r="V334" s="430"/>
      <c r="W334" s="450"/>
      <c r="X334" s="450"/>
      <c r="Y334" s="450"/>
      <c r="Z334" s="450"/>
      <c r="AA334" s="450"/>
      <c r="AB334" s="450"/>
      <c r="AC334" s="450"/>
      <c r="AD334" s="450"/>
      <c r="AE334" s="450"/>
      <c r="AF334" s="450"/>
      <c r="AG334" s="450"/>
      <c r="AH334" s="450"/>
      <c r="AI334" s="450"/>
      <c r="AJ334" s="450"/>
      <c r="AK334" s="450"/>
      <c r="AO334" s="463"/>
      <c r="AP334" s="463"/>
      <c r="AQ334" s="463"/>
      <c r="AR334" s="463"/>
      <c r="AS334" s="463"/>
      <c r="AT334" s="463"/>
    </row>
    <row r="335" spans="1:46" ht="15.75" x14ac:dyDescent="0.2">
      <c r="F335" s="897"/>
      <c r="G335" s="463"/>
      <c r="H335" s="934"/>
      <c r="I335" s="463"/>
      <c r="J335" s="897"/>
      <c r="K335" s="463"/>
      <c r="N335" s="463"/>
      <c r="P335" s="914"/>
      <c r="Q335" s="877"/>
      <c r="R335" s="877"/>
      <c r="S335" s="877"/>
      <c r="T335" s="877"/>
      <c r="U335" s="881"/>
      <c r="V335" s="430"/>
      <c r="W335" s="450"/>
      <c r="X335" s="450"/>
      <c r="Y335" s="450"/>
      <c r="Z335" s="450"/>
      <c r="AA335" s="450"/>
      <c r="AB335" s="450"/>
      <c r="AC335" s="450"/>
      <c r="AD335" s="450"/>
      <c r="AE335" s="450"/>
      <c r="AF335" s="450"/>
      <c r="AG335" s="450"/>
      <c r="AH335" s="450"/>
      <c r="AI335" s="450"/>
      <c r="AJ335" s="450"/>
      <c r="AK335" s="450"/>
      <c r="AO335" s="463"/>
      <c r="AP335" s="463"/>
      <c r="AQ335" s="463"/>
      <c r="AR335" s="463"/>
      <c r="AS335" s="463"/>
      <c r="AT335" s="463"/>
    </row>
    <row r="336" spans="1:46" ht="15.75" x14ac:dyDescent="0.2">
      <c r="A336" s="954">
        <v>10</v>
      </c>
      <c r="B336" s="100" t="s">
        <v>1123</v>
      </c>
      <c r="F336" s="897"/>
      <c r="G336" s="463"/>
      <c r="H336" s="934"/>
      <c r="I336" s="463"/>
      <c r="J336" s="897"/>
      <c r="K336" s="463"/>
      <c r="M336" s="914"/>
      <c r="N336" s="914"/>
      <c r="O336" s="922"/>
      <c r="P336" s="914"/>
      <c r="Q336" s="877"/>
      <c r="R336" s="877"/>
      <c r="S336" s="877"/>
      <c r="T336" s="877"/>
      <c r="U336" s="881"/>
      <c r="V336" s="430"/>
      <c r="W336" s="450"/>
      <c r="X336" s="450"/>
      <c r="Y336" s="450"/>
      <c r="Z336" s="450"/>
      <c r="AA336" s="450"/>
      <c r="AB336" s="450"/>
      <c r="AC336" s="450"/>
      <c r="AD336" s="450"/>
      <c r="AE336" s="450"/>
      <c r="AF336" s="450"/>
      <c r="AG336" s="450"/>
      <c r="AH336" s="450"/>
      <c r="AI336" s="450"/>
      <c r="AJ336" s="450"/>
      <c r="AK336" s="450"/>
      <c r="AO336" s="463"/>
      <c r="AP336" s="463"/>
      <c r="AQ336" s="463"/>
      <c r="AR336" s="463"/>
      <c r="AS336" s="463"/>
      <c r="AT336" s="463"/>
    </row>
    <row r="337" spans="2:46" ht="15.75" x14ac:dyDescent="0.2">
      <c r="F337" s="897"/>
      <c r="G337" s="463"/>
      <c r="H337" s="934"/>
      <c r="I337" s="463"/>
      <c r="J337" s="897"/>
      <c r="K337" s="463"/>
      <c r="N337" s="463"/>
      <c r="P337" s="914"/>
      <c r="Q337" s="877"/>
      <c r="R337" s="877"/>
      <c r="S337" s="877"/>
      <c r="T337" s="877"/>
      <c r="U337" s="881"/>
      <c r="V337" s="430"/>
      <c r="W337" s="450"/>
      <c r="X337" s="450"/>
      <c r="Y337" s="450"/>
      <c r="Z337" s="450"/>
      <c r="AA337" s="450"/>
      <c r="AB337" s="450"/>
      <c r="AC337" s="450"/>
      <c r="AD337" s="450"/>
      <c r="AE337" s="450"/>
      <c r="AF337" s="450"/>
      <c r="AG337" s="450"/>
      <c r="AH337" s="450"/>
      <c r="AI337" s="450"/>
      <c r="AJ337" s="450"/>
      <c r="AK337" s="450"/>
      <c r="AO337" s="463"/>
      <c r="AP337" s="463"/>
      <c r="AQ337" s="463"/>
      <c r="AR337" s="463"/>
      <c r="AS337" s="463"/>
      <c r="AT337" s="463"/>
    </row>
    <row r="338" spans="2:46" ht="15.75" x14ac:dyDescent="0.2">
      <c r="B338" s="100"/>
      <c r="C338" s="100"/>
      <c r="D338" s="100"/>
      <c r="E338" s="100"/>
      <c r="F338" s="1147">
        <v>2020</v>
      </c>
      <c r="G338" s="1147"/>
      <c r="H338" s="1147"/>
      <c r="I338" s="1147"/>
      <c r="J338" s="1147"/>
      <c r="K338" s="1147"/>
      <c r="L338" s="1147"/>
      <c r="N338" s="463"/>
      <c r="P338" s="914"/>
      <c r="Q338" s="877"/>
      <c r="R338" s="877"/>
      <c r="S338" s="877"/>
      <c r="T338" s="877"/>
      <c r="U338" s="881"/>
      <c r="V338" s="430"/>
      <c r="W338" s="450"/>
      <c r="X338" s="450"/>
      <c r="Y338" s="450"/>
      <c r="Z338" s="450"/>
      <c r="AA338" s="450"/>
      <c r="AB338" s="450"/>
      <c r="AC338" s="450"/>
      <c r="AD338" s="450"/>
      <c r="AE338" s="450"/>
      <c r="AF338" s="450"/>
      <c r="AG338" s="450"/>
      <c r="AH338" s="450"/>
      <c r="AI338" s="450"/>
      <c r="AJ338" s="450"/>
      <c r="AK338" s="450"/>
      <c r="AO338" s="463"/>
      <c r="AP338" s="463"/>
      <c r="AQ338" s="463"/>
      <c r="AR338" s="463"/>
      <c r="AS338" s="463"/>
      <c r="AT338" s="463"/>
    </row>
    <row r="339" spans="2:46" ht="15.75" x14ac:dyDescent="0.2">
      <c r="F339" s="929" t="s">
        <v>261</v>
      </c>
      <c r="G339" s="441"/>
      <c r="H339" s="930" t="s">
        <v>237</v>
      </c>
      <c r="I339" s="441"/>
      <c r="J339" s="931" t="s">
        <v>138</v>
      </c>
      <c r="K339" s="439"/>
      <c r="L339" s="931" t="s">
        <v>262</v>
      </c>
      <c r="N339" s="463"/>
      <c r="P339" s="914"/>
      <c r="Q339" s="877"/>
      <c r="R339" s="877"/>
      <c r="S339" s="877"/>
      <c r="T339" s="877"/>
      <c r="U339" s="881"/>
      <c r="V339" s="430"/>
      <c r="W339" s="450"/>
      <c r="X339" s="450"/>
      <c r="Y339" s="450"/>
      <c r="Z339" s="450"/>
      <c r="AA339" s="450"/>
      <c r="AB339" s="450"/>
      <c r="AC339" s="450"/>
      <c r="AD339" s="450"/>
      <c r="AE339" s="450"/>
      <c r="AF339" s="450"/>
      <c r="AG339" s="450"/>
      <c r="AH339" s="450"/>
      <c r="AI339" s="450"/>
      <c r="AJ339" s="450"/>
      <c r="AK339" s="450"/>
      <c r="AO339" s="463"/>
      <c r="AP339" s="463"/>
      <c r="AQ339" s="463"/>
      <c r="AR339" s="463"/>
      <c r="AS339" s="463"/>
      <c r="AT339" s="463"/>
    </row>
    <row r="340" spans="2:46" ht="15.75" x14ac:dyDescent="0.2">
      <c r="B340" s="100" t="s">
        <v>264</v>
      </c>
      <c r="F340" s="511"/>
      <c r="G340" s="463"/>
      <c r="H340" s="937"/>
      <c r="I340" s="463"/>
      <c r="N340" s="463"/>
      <c r="P340" s="914"/>
      <c r="Q340" s="877"/>
      <c r="R340" s="877"/>
      <c r="S340" s="877"/>
      <c r="T340" s="877"/>
      <c r="U340" s="881"/>
      <c r="V340" s="430"/>
      <c r="W340" s="450"/>
      <c r="X340" s="450"/>
      <c r="Y340" s="450"/>
      <c r="Z340" s="450"/>
      <c r="AA340" s="450"/>
      <c r="AB340" s="450"/>
      <c r="AC340" s="450"/>
      <c r="AD340" s="450"/>
      <c r="AE340" s="450"/>
      <c r="AF340" s="450"/>
      <c r="AG340" s="450"/>
      <c r="AH340" s="450"/>
      <c r="AI340" s="450"/>
      <c r="AJ340" s="450"/>
      <c r="AK340" s="450"/>
      <c r="AO340" s="463"/>
      <c r="AP340" s="463"/>
      <c r="AQ340" s="463"/>
      <c r="AR340" s="463"/>
      <c r="AS340" s="463"/>
      <c r="AT340" s="463"/>
    </row>
    <row r="341" spans="2:46" ht="15.75" x14ac:dyDescent="0.2">
      <c r="B341" s="932" t="s">
        <v>58</v>
      </c>
      <c r="C341" s="430" t="str">
        <f t="shared" ref="C341:C353" si="9">C288</f>
        <v>Sistem Informasi Parkir</v>
      </c>
      <c r="F341" s="511">
        <v>40000000</v>
      </c>
      <c r="G341" s="463"/>
      <c r="H341" s="937">
        <v>0</v>
      </c>
      <c r="I341" s="463"/>
      <c r="J341" s="511">
        <v>0</v>
      </c>
      <c r="L341" s="511">
        <f>F341+H341-J341</f>
        <v>40000000</v>
      </c>
      <c r="N341" s="463"/>
      <c r="P341" s="914"/>
      <c r="Q341" s="877"/>
      <c r="R341" s="877"/>
      <c r="S341" s="877"/>
      <c r="T341" s="877"/>
      <c r="U341" s="881"/>
      <c r="V341" s="430"/>
      <c r="W341" s="450"/>
      <c r="X341" s="450"/>
      <c r="Y341" s="450"/>
      <c r="Z341" s="450"/>
      <c r="AA341" s="450"/>
      <c r="AB341" s="450"/>
      <c r="AC341" s="450"/>
      <c r="AD341" s="450"/>
      <c r="AE341" s="450"/>
      <c r="AF341" s="450"/>
      <c r="AG341" s="450"/>
      <c r="AH341" s="450"/>
      <c r="AI341" s="450"/>
      <c r="AJ341" s="450"/>
      <c r="AK341" s="450"/>
      <c r="AO341" s="463"/>
      <c r="AP341" s="463"/>
      <c r="AQ341" s="463"/>
      <c r="AR341" s="463"/>
      <c r="AS341" s="463"/>
      <c r="AT341" s="463"/>
    </row>
    <row r="342" spans="2:46" ht="15.75" x14ac:dyDescent="0.2">
      <c r="B342" s="932" t="s">
        <v>58</v>
      </c>
      <c r="C342" s="430" t="str">
        <f t="shared" si="9"/>
        <v>Sistem Informasi Keuangan</v>
      </c>
      <c r="F342" s="511">
        <v>87000000</v>
      </c>
      <c r="G342" s="463"/>
      <c r="H342" s="937">
        <v>0</v>
      </c>
      <c r="I342" s="463"/>
      <c r="J342" s="511">
        <v>0</v>
      </c>
      <c r="L342" s="511">
        <f t="shared" ref="L342:L364" si="10">F342+H342-J342</f>
        <v>87000000</v>
      </c>
      <c r="N342" s="463"/>
      <c r="P342" s="914"/>
      <c r="Q342" s="877"/>
      <c r="R342" s="877"/>
      <c r="S342" s="877"/>
      <c r="T342" s="877"/>
      <c r="U342" s="881"/>
      <c r="V342" s="430"/>
      <c r="W342" s="450"/>
      <c r="X342" s="450"/>
      <c r="Y342" s="450"/>
      <c r="Z342" s="450"/>
      <c r="AA342" s="450"/>
      <c r="AB342" s="450"/>
      <c r="AC342" s="450"/>
      <c r="AD342" s="450"/>
      <c r="AE342" s="450"/>
      <c r="AF342" s="450"/>
      <c r="AG342" s="450"/>
      <c r="AH342" s="450"/>
      <c r="AI342" s="450"/>
      <c r="AJ342" s="450"/>
      <c r="AK342" s="450"/>
      <c r="AO342" s="463"/>
      <c r="AP342" s="463"/>
      <c r="AQ342" s="463"/>
      <c r="AR342" s="463"/>
      <c r="AS342" s="463"/>
      <c r="AT342" s="463"/>
    </row>
    <row r="343" spans="2:46" ht="15.75" x14ac:dyDescent="0.2">
      <c r="B343" s="430" t="s">
        <v>58</v>
      </c>
      <c r="C343" s="430" t="str">
        <f t="shared" si="9"/>
        <v>RENSTRA</v>
      </c>
      <c r="F343" s="511">
        <v>45000000</v>
      </c>
      <c r="G343" s="463"/>
      <c r="H343" s="934">
        <v>0</v>
      </c>
      <c r="I343" s="463"/>
      <c r="J343" s="433">
        <v>0</v>
      </c>
      <c r="L343" s="511">
        <f t="shared" si="10"/>
        <v>45000000</v>
      </c>
      <c r="N343" s="463"/>
      <c r="P343" s="914"/>
      <c r="Q343" s="877"/>
      <c r="R343" s="877"/>
      <c r="S343" s="877"/>
      <c r="T343" s="877"/>
      <c r="U343" s="881"/>
      <c r="V343" s="430"/>
      <c r="W343" s="450"/>
      <c r="X343" s="450"/>
      <c r="Y343" s="450"/>
      <c r="Z343" s="450"/>
      <c r="AA343" s="450"/>
      <c r="AB343" s="450"/>
      <c r="AC343" s="450"/>
      <c r="AD343" s="450"/>
      <c r="AE343" s="450"/>
      <c r="AF343" s="450"/>
      <c r="AG343" s="450"/>
      <c r="AH343" s="450"/>
      <c r="AI343" s="450"/>
      <c r="AJ343" s="450"/>
      <c r="AK343" s="450"/>
      <c r="AO343" s="463"/>
      <c r="AP343" s="463"/>
      <c r="AQ343" s="463"/>
      <c r="AR343" s="463"/>
      <c r="AS343" s="463"/>
      <c r="AT343" s="463"/>
    </row>
    <row r="344" spans="2:46" ht="15.75" x14ac:dyDescent="0.2">
      <c r="B344" s="430" t="s">
        <v>58</v>
      </c>
      <c r="C344" s="430" t="str">
        <f t="shared" si="9"/>
        <v>Pedoman Akuntansi</v>
      </c>
      <c r="F344" s="511">
        <v>95200000</v>
      </c>
      <c r="G344" s="463"/>
      <c r="H344" s="934">
        <v>0</v>
      </c>
      <c r="I344" s="463"/>
      <c r="J344" s="433">
        <v>0</v>
      </c>
      <c r="L344" s="511">
        <f t="shared" si="10"/>
        <v>95200000</v>
      </c>
      <c r="N344" s="463"/>
      <c r="P344" s="914"/>
      <c r="Q344" s="877"/>
      <c r="R344" s="877"/>
      <c r="S344" s="877"/>
      <c r="T344" s="877"/>
      <c r="U344" s="881"/>
      <c r="V344" s="430"/>
      <c r="W344" s="450"/>
      <c r="X344" s="450"/>
      <c r="Y344" s="450"/>
      <c r="Z344" s="450"/>
      <c r="AA344" s="450"/>
      <c r="AB344" s="450"/>
      <c r="AC344" s="450"/>
      <c r="AD344" s="450"/>
      <c r="AE344" s="450"/>
      <c r="AF344" s="450"/>
      <c r="AG344" s="450"/>
      <c r="AH344" s="450"/>
      <c r="AI344" s="450"/>
      <c r="AJ344" s="450"/>
      <c r="AK344" s="450"/>
      <c r="AO344" s="463"/>
      <c r="AP344" s="463"/>
      <c r="AQ344" s="463"/>
      <c r="AR344" s="463"/>
      <c r="AS344" s="463"/>
      <c r="AT344" s="463"/>
    </row>
    <row r="345" spans="2:46" ht="15.75" x14ac:dyDescent="0.2">
      <c r="B345" s="932" t="s">
        <v>58</v>
      </c>
      <c r="C345" s="430" t="str">
        <f t="shared" si="9"/>
        <v>Pedoman Penyusunan RKAP</v>
      </c>
      <c r="F345" s="511">
        <v>44800000</v>
      </c>
      <c r="G345" s="463"/>
      <c r="H345" s="934">
        <v>0</v>
      </c>
      <c r="I345" s="463"/>
      <c r="J345" s="433">
        <v>0</v>
      </c>
      <c r="L345" s="511">
        <f t="shared" si="10"/>
        <v>44800000</v>
      </c>
      <c r="N345" s="463"/>
      <c r="P345" s="914"/>
      <c r="Q345" s="877"/>
      <c r="R345" s="877"/>
      <c r="S345" s="877"/>
      <c r="T345" s="877"/>
      <c r="U345" s="881"/>
      <c r="V345" s="430"/>
      <c r="W345" s="450"/>
      <c r="X345" s="450"/>
      <c r="Y345" s="450"/>
      <c r="Z345" s="450"/>
      <c r="AA345" s="450"/>
      <c r="AB345" s="450"/>
      <c r="AC345" s="450"/>
      <c r="AD345" s="450"/>
      <c r="AE345" s="450"/>
      <c r="AF345" s="450"/>
      <c r="AG345" s="450"/>
      <c r="AH345" s="450"/>
      <c r="AI345" s="450"/>
      <c r="AJ345" s="450"/>
      <c r="AK345" s="450"/>
      <c r="AO345" s="463"/>
      <c r="AP345" s="463"/>
      <c r="AQ345" s="463"/>
      <c r="AR345" s="463"/>
      <c r="AS345" s="463"/>
      <c r="AT345" s="463"/>
    </row>
    <row r="346" spans="2:46" ht="15.75" x14ac:dyDescent="0.2">
      <c r="B346" s="430" t="s">
        <v>58</v>
      </c>
      <c r="C346" s="1152" t="str">
        <f t="shared" si="9"/>
        <v>ISO</v>
      </c>
      <c r="D346" s="1152"/>
      <c r="F346" s="511">
        <v>182100000</v>
      </c>
      <c r="G346" s="463"/>
      <c r="H346" s="934">
        <v>0</v>
      </c>
      <c r="I346" s="463"/>
      <c r="J346" s="433">
        <v>0</v>
      </c>
      <c r="L346" s="511">
        <f t="shared" si="10"/>
        <v>182100000</v>
      </c>
      <c r="N346" s="463"/>
      <c r="P346" s="914"/>
      <c r="Q346" s="877"/>
      <c r="R346" s="877"/>
      <c r="S346" s="877"/>
      <c r="T346" s="877"/>
      <c r="U346" s="881"/>
      <c r="V346" s="430"/>
      <c r="W346" s="450"/>
      <c r="X346" s="450"/>
      <c r="Y346" s="450"/>
      <c r="Z346" s="450"/>
      <c r="AA346" s="450"/>
      <c r="AB346" s="450"/>
      <c r="AC346" s="450"/>
      <c r="AD346" s="450"/>
      <c r="AE346" s="450"/>
      <c r="AF346" s="450"/>
      <c r="AG346" s="450"/>
      <c r="AH346" s="450"/>
      <c r="AI346" s="450"/>
      <c r="AJ346" s="450"/>
      <c r="AK346" s="450"/>
      <c r="AO346" s="463"/>
      <c r="AP346" s="463"/>
      <c r="AQ346" s="463"/>
      <c r="AR346" s="463"/>
      <c r="AS346" s="463"/>
      <c r="AT346" s="463"/>
    </row>
    <row r="347" spans="2:46" ht="15.75" x14ac:dyDescent="0.2">
      <c r="B347" s="430" t="s">
        <v>58</v>
      </c>
      <c r="C347" s="430" t="str">
        <f t="shared" si="9"/>
        <v>Pembuatan Sistem Kwitansi</v>
      </c>
      <c r="F347" s="511">
        <v>8700000</v>
      </c>
      <c r="G347" s="463"/>
      <c r="H347" s="934">
        <v>0</v>
      </c>
      <c r="I347" s="463"/>
      <c r="J347" s="433">
        <v>1450000</v>
      </c>
      <c r="L347" s="511">
        <f t="shared" si="10"/>
        <v>7250000</v>
      </c>
      <c r="N347" s="463"/>
      <c r="P347" s="914"/>
      <c r="Q347" s="877"/>
      <c r="R347" s="877"/>
      <c r="S347" s="877"/>
      <c r="T347" s="877"/>
      <c r="U347" s="881"/>
      <c r="V347" s="430"/>
      <c r="W347" s="450"/>
      <c r="X347" s="450"/>
      <c r="Y347" s="450"/>
      <c r="Z347" s="450"/>
      <c r="AA347" s="450"/>
      <c r="AB347" s="450"/>
      <c r="AC347" s="450"/>
      <c r="AD347" s="450"/>
      <c r="AE347" s="450"/>
      <c r="AF347" s="450"/>
      <c r="AG347" s="450"/>
      <c r="AH347" s="450"/>
      <c r="AI347" s="450"/>
      <c r="AJ347" s="450"/>
      <c r="AK347" s="450"/>
      <c r="AO347" s="463"/>
      <c r="AP347" s="463"/>
      <c r="AQ347" s="463"/>
      <c r="AR347" s="463"/>
      <c r="AS347" s="463"/>
      <c r="AT347" s="463"/>
    </row>
    <row r="348" spans="2:46" ht="15.75" x14ac:dyDescent="0.2">
      <c r="B348" s="430" t="s">
        <v>58</v>
      </c>
      <c r="C348" s="430" t="str">
        <f t="shared" si="9"/>
        <v>Map Parking</v>
      </c>
      <c r="F348" s="511">
        <v>24000000</v>
      </c>
      <c r="G348" s="463"/>
      <c r="H348" s="934">
        <v>8000000</v>
      </c>
      <c r="I348" s="463"/>
      <c r="J348" s="433">
        <v>0</v>
      </c>
      <c r="L348" s="511">
        <f t="shared" si="10"/>
        <v>32000000</v>
      </c>
      <c r="N348" s="463"/>
      <c r="P348" s="914"/>
      <c r="Q348" s="877"/>
      <c r="R348" s="877"/>
      <c r="S348" s="877"/>
      <c r="T348" s="877"/>
      <c r="U348" s="881"/>
      <c r="V348" s="430"/>
      <c r="W348" s="450"/>
      <c r="X348" s="450"/>
      <c r="Y348" s="450"/>
      <c r="Z348" s="450"/>
      <c r="AA348" s="450"/>
      <c r="AB348" s="450"/>
      <c r="AC348" s="450"/>
      <c r="AD348" s="450"/>
      <c r="AE348" s="450"/>
      <c r="AF348" s="450"/>
      <c r="AG348" s="450"/>
      <c r="AH348" s="450"/>
      <c r="AI348" s="450"/>
      <c r="AJ348" s="450"/>
      <c r="AK348" s="450"/>
      <c r="AO348" s="463"/>
      <c r="AP348" s="463"/>
      <c r="AQ348" s="463"/>
      <c r="AR348" s="463"/>
      <c r="AS348" s="463"/>
      <c r="AT348" s="463"/>
    </row>
    <row r="349" spans="2:46" ht="15.75" x14ac:dyDescent="0.2">
      <c r="B349" s="430" t="s">
        <v>58</v>
      </c>
      <c r="C349" s="430" t="str">
        <f t="shared" si="9"/>
        <v>Penyusunan Regulasi PERDA</v>
      </c>
      <c r="F349" s="511">
        <v>45060000</v>
      </c>
      <c r="G349" s="463"/>
      <c r="H349" s="934">
        <v>13518000</v>
      </c>
      <c r="I349" s="463"/>
      <c r="J349" s="433">
        <v>0</v>
      </c>
      <c r="L349" s="511">
        <f t="shared" si="10"/>
        <v>58578000</v>
      </c>
      <c r="N349" s="463"/>
      <c r="P349" s="914"/>
      <c r="Q349" s="877"/>
      <c r="R349" s="877"/>
      <c r="S349" s="877"/>
      <c r="T349" s="877"/>
      <c r="U349" s="881"/>
      <c r="V349" s="430"/>
      <c r="W349" s="450"/>
      <c r="X349" s="450"/>
      <c r="Y349" s="450"/>
      <c r="Z349" s="450"/>
      <c r="AA349" s="450"/>
      <c r="AB349" s="450"/>
      <c r="AC349" s="450"/>
      <c r="AD349" s="450"/>
      <c r="AE349" s="450"/>
      <c r="AF349" s="450"/>
      <c r="AG349" s="450"/>
      <c r="AH349" s="450"/>
      <c r="AI349" s="450"/>
      <c r="AJ349" s="450"/>
      <c r="AK349" s="450"/>
      <c r="AO349" s="463"/>
      <c r="AP349" s="463"/>
      <c r="AQ349" s="463"/>
      <c r="AR349" s="463"/>
      <c r="AS349" s="463"/>
      <c r="AT349" s="463"/>
    </row>
    <row r="350" spans="2:46" ht="15.75" x14ac:dyDescent="0.2">
      <c r="B350" s="430" t="s">
        <v>58</v>
      </c>
      <c r="C350" s="430" t="str">
        <f t="shared" si="9"/>
        <v>Biaya Pembuatan SIM KEU</v>
      </c>
      <c r="F350" s="511">
        <v>48717500</v>
      </c>
      <c r="G350" s="463"/>
      <c r="H350" s="934">
        <v>14990000</v>
      </c>
      <c r="I350" s="463"/>
      <c r="J350" s="433">
        <v>0</v>
      </c>
      <c r="L350" s="511">
        <f t="shared" si="10"/>
        <v>63707500</v>
      </c>
      <c r="N350" s="463"/>
      <c r="P350" s="914"/>
      <c r="Q350" s="877"/>
      <c r="R350" s="877"/>
      <c r="S350" s="877"/>
      <c r="T350" s="877"/>
      <c r="U350" s="881"/>
      <c r="V350" s="430"/>
      <c r="W350" s="450"/>
      <c r="X350" s="450"/>
      <c r="Y350" s="450"/>
      <c r="Z350" s="450"/>
      <c r="AA350" s="450"/>
      <c r="AB350" s="450"/>
      <c r="AC350" s="450"/>
      <c r="AD350" s="450"/>
      <c r="AE350" s="450"/>
      <c r="AF350" s="450"/>
      <c r="AG350" s="450"/>
      <c r="AH350" s="450"/>
      <c r="AI350" s="450"/>
      <c r="AJ350" s="450"/>
      <c r="AK350" s="450"/>
      <c r="AO350" s="463"/>
      <c r="AP350" s="463"/>
      <c r="AQ350" s="463"/>
      <c r="AR350" s="463"/>
      <c r="AS350" s="463"/>
      <c r="AT350" s="463"/>
    </row>
    <row r="351" spans="2:46" ht="15.75" x14ac:dyDescent="0.2">
      <c r="B351" s="430" t="s">
        <v>58</v>
      </c>
      <c r="C351" s="430" t="str">
        <f t="shared" si="9"/>
        <v>Biaya Pembuatan SIM KEU</v>
      </c>
      <c r="F351" s="511">
        <v>13513750</v>
      </c>
      <c r="G351" s="463"/>
      <c r="H351" s="934">
        <v>5690000</v>
      </c>
      <c r="I351" s="463"/>
      <c r="J351" s="433">
        <v>0</v>
      </c>
      <c r="L351" s="511">
        <f t="shared" si="10"/>
        <v>19203750</v>
      </c>
      <c r="N351" s="463"/>
      <c r="P351" s="914"/>
      <c r="Q351" s="877"/>
      <c r="R351" s="877"/>
      <c r="S351" s="877"/>
      <c r="T351" s="877"/>
      <c r="U351" s="881"/>
      <c r="V351" s="430"/>
      <c r="W351" s="450"/>
      <c r="X351" s="450"/>
      <c r="Y351" s="450"/>
      <c r="Z351" s="450"/>
      <c r="AA351" s="450"/>
      <c r="AB351" s="450"/>
      <c r="AC351" s="450"/>
      <c r="AD351" s="450"/>
      <c r="AE351" s="450"/>
      <c r="AF351" s="450"/>
      <c r="AG351" s="450"/>
      <c r="AH351" s="450"/>
      <c r="AI351" s="450"/>
      <c r="AJ351" s="450"/>
      <c r="AK351" s="450"/>
      <c r="AO351" s="463"/>
      <c r="AP351" s="463"/>
      <c r="AQ351" s="463"/>
      <c r="AR351" s="463"/>
      <c r="AS351" s="463"/>
      <c r="AT351" s="463"/>
    </row>
    <row r="352" spans="2:46" ht="15.75" x14ac:dyDescent="0.2">
      <c r="B352" s="430" t="s">
        <v>58</v>
      </c>
      <c r="C352" s="430" t="str">
        <f t="shared" si="9"/>
        <v>Biaya Pengembangan SIM KEU</v>
      </c>
      <c r="F352" s="511">
        <v>35601250</v>
      </c>
      <c r="G352" s="463"/>
      <c r="H352" s="934">
        <v>14990000</v>
      </c>
      <c r="I352" s="463"/>
      <c r="J352" s="433">
        <v>0</v>
      </c>
      <c r="L352" s="511">
        <f t="shared" si="10"/>
        <v>50591250</v>
      </c>
      <c r="N352" s="463"/>
      <c r="P352" s="914"/>
      <c r="Q352" s="877"/>
      <c r="R352" s="877"/>
      <c r="S352" s="877"/>
      <c r="T352" s="877"/>
      <c r="U352" s="881"/>
      <c r="V352" s="430"/>
      <c r="W352" s="450"/>
      <c r="X352" s="450"/>
      <c r="Y352" s="450"/>
      <c r="Z352" s="450"/>
      <c r="AA352" s="450"/>
      <c r="AB352" s="450"/>
      <c r="AC352" s="450"/>
      <c r="AD352" s="450"/>
      <c r="AE352" s="450"/>
      <c r="AF352" s="450"/>
      <c r="AG352" s="450"/>
      <c r="AH352" s="450"/>
      <c r="AI352" s="450"/>
      <c r="AJ352" s="450"/>
      <c r="AK352" s="450"/>
      <c r="AO352" s="463"/>
      <c r="AP352" s="463"/>
      <c r="AQ352" s="463"/>
      <c r="AR352" s="463"/>
      <c r="AS352" s="463"/>
      <c r="AT352" s="463"/>
    </row>
    <row r="353" spans="2:46" ht="15.75" customHeight="1" x14ac:dyDescent="0.2">
      <c r="B353" s="430" t="s">
        <v>58</v>
      </c>
      <c r="C353" s="1157" t="str">
        <f t="shared" si="9"/>
        <v>Desaign Gambar Parkiran Taman Gajah</v>
      </c>
      <c r="D353" s="1157"/>
      <c r="F353" s="1150">
        <v>82775000</v>
      </c>
      <c r="G353" s="463"/>
      <c r="H353" s="1167">
        <v>39732000</v>
      </c>
      <c r="I353" s="463"/>
      <c r="J353" s="1150">
        <v>0</v>
      </c>
      <c r="L353" s="1150">
        <f t="shared" si="10"/>
        <v>122507000</v>
      </c>
      <c r="N353" s="463"/>
      <c r="P353" s="914"/>
      <c r="Q353" s="877"/>
      <c r="R353" s="877"/>
      <c r="S353" s="877"/>
      <c r="T353" s="877"/>
      <c r="U353" s="881"/>
      <c r="V353" s="430"/>
      <c r="W353" s="450"/>
      <c r="X353" s="450"/>
      <c r="Y353" s="450"/>
      <c r="Z353" s="450"/>
      <c r="AA353" s="450"/>
      <c r="AB353" s="450"/>
      <c r="AC353" s="450"/>
      <c r="AD353" s="450"/>
      <c r="AE353" s="450"/>
      <c r="AF353" s="450"/>
      <c r="AG353" s="450"/>
      <c r="AH353" s="450"/>
      <c r="AI353" s="450"/>
      <c r="AJ353" s="450"/>
      <c r="AK353" s="450"/>
      <c r="AO353" s="463"/>
      <c r="AP353" s="463"/>
      <c r="AQ353" s="463"/>
      <c r="AR353" s="463"/>
      <c r="AS353" s="463"/>
      <c r="AT353" s="463"/>
    </row>
    <row r="354" spans="2:46" ht="15.75" customHeight="1" x14ac:dyDescent="0.2">
      <c r="C354" s="1157"/>
      <c r="D354" s="1157"/>
      <c r="F354" s="1150"/>
      <c r="G354" s="463"/>
      <c r="H354" s="1167"/>
      <c r="I354" s="463"/>
      <c r="J354" s="1150"/>
      <c r="L354" s="1150"/>
      <c r="N354" s="463"/>
      <c r="P354" s="914"/>
      <c r="Q354" s="877"/>
      <c r="R354" s="877"/>
      <c r="S354" s="877"/>
      <c r="T354" s="877"/>
      <c r="U354" s="881"/>
      <c r="V354" s="430"/>
      <c r="W354" s="450"/>
      <c r="X354" s="450"/>
      <c r="Y354" s="450"/>
      <c r="Z354" s="450"/>
      <c r="AA354" s="450"/>
      <c r="AB354" s="450"/>
      <c r="AC354" s="450"/>
      <c r="AD354" s="450"/>
      <c r="AE354" s="450"/>
      <c r="AF354" s="450"/>
      <c r="AG354" s="450"/>
      <c r="AH354" s="450"/>
      <c r="AI354" s="450"/>
      <c r="AJ354" s="450"/>
      <c r="AK354" s="450"/>
      <c r="AO354" s="463"/>
      <c r="AP354" s="463"/>
      <c r="AQ354" s="463"/>
      <c r="AR354" s="463"/>
      <c r="AS354" s="463"/>
      <c r="AT354" s="463"/>
    </row>
    <row r="355" spans="2:46" ht="15.75" x14ac:dyDescent="0.2">
      <c r="B355" s="430" t="s">
        <v>58</v>
      </c>
      <c r="C355" s="430" t="str">
        <f t="shared" ref="C355:C360" si="11">C302</f>
        <v>Pembuatan SOP</v>
      </c>
      <c r="F355" s="511">
        <v>24000000</v>
      </c>
      <c r="G355" s="463"/>
      <c r="H355" s="934">
        <v>12000000</v>
      </c>
      <c r="I355" s="463"/>
      <c r="J355" s="433">
        <v>0</v>
      </c>
      <c r="L355" s="511">
        <f t="shared" si="10"/>
        <v>36000000</v>
      </c>
      <c r="N355" s="463"/>
      <c r="P355" s="914"/>
      <c r="Q355" s="877"/>
      <c r="R355" s="877"/>
      <c r="S355" s="877"/>
      <c r="T355" s="877"/>
      <c r="U355" s="881"/>
      <c r="V355" s="430"/>
      <c r="W355" s="450"/>
      <c r="X355" s="450"/>
      <c r="Y355" s="450"/>
      <c r="Z355" s="450"/>
      <c r="AA355" s="450"/>
      <c r="AB355" s="450"/>
      <c r="AC355" s="450"/>
      <c r="AD355" s="450"/>
      <c r="AE355" s="450"/>
      <c r="AF355" s="450"/>
      <c r="AG355" s="450"/>
      <c r="AH355" s="450"/>
      <c r="AI355" s="450"/>
      <c r="AJ355" s="450"/>
      <c r="AK355" s="450"/>
      <c r="AO355" s="463"/>
      <c r="AP355" s="463"/>
      <c r="AQ355" s="463"/>
      <c r="AR355" s="463"/>
      <c r="AS355" s="463"/>
      <c r="AT355" s="463"/>
    </row>
    <row r="356" spans="2:46" ht="15.75" x14ac:dyDescent="0.2">
      <c r="B356" s="430" t="s">
        <v>58</v>
      </c>
      <c r="C356" s="430" t="str">
        <f t="shared" si="11"/>
        <v>Pembuatan Corporate Plan</v>
      </c>
      <c r="F356" s="511">
        <v>16000000</v>
      </c>
      <c r="G356" s="463"/>
      <c r="H356" s="934">
        <v>8000000</v>
      </c>
      <c r="I356" s="463"/>
      <c r="J356" s="433">
        <v>0</v>
      </c>
      <c r="L356" s="511">
        <f t="shared" si="10"/>
        <v>24000000</v>
      </c>
      <c r="N356" s="463"/>
      <c r="P356" s="914"/>
      <c r="Q356" s="877"/>
      <c r="R356" s="877"/>
      <c r="S356" s="877"/>
      <c r="T356" s="877"/>
      <c r="U356" s="881"/>
      <c r="V356" s="430"/>
      <c r="W356" s="450"/>
      <c r="X356" s="450"/>
      <c r="Y356" s="450"/>
      <c r="Z356" s="450"/>
      <c r="AA356" s="450"/>
      <c r="AB356" s="450"/>
      <c r="AC356" s="450"/>
      <c r="AD356" s="450"/>
      <c r="AE356" s="450"/>
      <c r="AF356" s="450"/>
      <c r="AG356" s="450"/>
      <c r="AH356" s="450"/>
      <c r="AI356" s="450"/>
      <c r="AJ356" s="450"/>
      <c r="AK356" s="450"/>
      <c r="AO356" s="463"/>
      <c r="AP356" s="463"/>
      <c r="AQ356" s="463"/>
      <c r="AR356" s="463"/>
      <c r="AS356" s="463"/>
      <c r="AT356" s="463"/>
    </row>
    <row r="357" spans="2:46" ht="15.75" x14ac:dyDescent="0.2">
      <c r="B357" s="430" t="s">
        <v>58</v>
      </c>
      <c r="C357" s="635" t="str">
        <f t="shared" si="11"/>
        <v>Sistem Informasi Jukir dan Titik Parkir</v>
      </c>
      <c r="F357" s="897">
        <v>19975000</v>
      </c>
      <c r="G357" s="463"/>
      <c r="H357" s="934">
        <v>15980000</v>
      </c>
      <c r="I357" s="463"/>
      <c r="J357" s="897">
        <v>0</v>
      </c>
      <c r="L357" s="511">
        <f t="shared" si="10"/>
        <v>35955000</v>
      </c>
      <c r="N357" s="463"/>
      <c r="P357" s="914"/>
      <c r="Q357" s="877"/>
      <c r="R357" s="877"/>
      <c r="S357" s="877"/>
      <c r="T357" s="877"/>
      <c r="U357" s="881"/>
      <c r="V357" s="430"/>
      <c r="W357" s="450"/>
      <c r="X357" s="450"/>
      <c r="Y357" s="450"/>
      <c r="Z357" s="450"/>
      <c r="AA357" s="450"/>
      <c r="AB357" s="450"/>
      <c r="AC357" s="450"/>
      <c r="AD357" s="450"/>
      <c r="AE357" s="450"/>
      <c r="AF357" s="450"/>
      <c r="AG357" s="450"/>
      <c r="AH357" s="450"/>
      <c r="AI357" s="450"/>
      <c r="AJ357" s="450"/>
      <c r="AK357" s="450"/>
      <c r="AO357" s="463"/>
      <c r="AP357" s="463"/>
      <c r="AQ357" s="463"/>
      <c r="AR357" s="463"/>
      <c r="AS357" s="463"/>
      <c r="AT357" s="463"/>
    </row>
    <row r="358" spans="2:46" ht="15.75" x14ac:dyDescent="0.2">
      <c r="B358" s="430" t="s">
        <v>58</v>
      </c>
      <c r="C358" s="430" t="str">
        <f t="shared" si="11"/>
        <v>Sistem Informasi Pegawai</v>
      </c>
      <c r="F358" s="897">
        <v>6212500</v>
      </c>
      <c r="G358" s="463"/>
      <c r="H358" s="934">
        <v>4970000</v>
      </c>
      <c r="I358" s="463"/>
      <c r="J358" s="897">
        <v>0</v>
      </c>
      <c r="L358" s="511">
        <f>F358+H358-J358</f>
        <v>11182500</v>
      </c>
      <c r="N358" s="463"/>
      <c r="P358" s="914"/>
      <c r="Q358" s="877"/>
      <c r="R358" s="877"/>
      <c r="S358" s="877"/>
      <c r="T358" s="877"/>
      <c r="U358" s="881"/>
      <c r="V358" s="430"/>
      <c r="W358" s="450"/>
      <c r="X358" s="450"/>
      <c r="Y358" s="450"/>
      <c r="Z358" s="450"/>
      <c r="AA358" s="450"/>
      <c r="AB358" s="450"/>
      <c r="AC358" s="450"/>
      <c r="AD358" s="450"/>
      <c r="AE358" s="450"/>
      <c r="AF358" s="450"/>
      <c r="AG358" s="450"/>
      <c r="AH358" s="450"/>
      <c r="AI358" s="450"/>
      <c r="AJ358" s="450"/>
      <c r="AK358" s="450"/>
      <c r="AO358" s="463"/>
      <c r="AP358" s="463"/>
      <c r="AQ358" s="463"/>
      <c r="AR358" s="463"/>
      <c r="AS358" s="463"/>
      <c r="AT358" s="463"/>
    </row>
    <row r="359" spans="2:46" ht="15.75" x14ac:dyDescent="0.2">
      <c r="B359" s="430" t="s">
        <v>58</v>
      </c>
      <c r="C359" s="430" t="str">
        <f t="shared" si="11"/>
        <v>Aplikasi GO Parkir APP Mobile</v>
      </c>
      <c r="F359" s="897">
        <v>2691667</v>
      </c>
      <c r="G359" s="463"/>
      <c r="H359" s="934">
        <v>3230000</v>
      </c>
      <c r="I359" s="463"/>
      <c r="J359" s="897">
        <v>0</v>
      </c>
      <c r="L359" s="511">
        <f t="shared" si="10"/>
        <v>5921667</v>
      </c>
      <c r="N359" s="463"/>
      <c r="P359" s="914"/>
      <c r="Q359" s="877"/>
      <c r="R359" s="877"/>
      <c r="S359" s="877"/>
      <c r="T359" s="877"/>
      <c r="U359" s="881"/>
      <c r="V359" s="430"/>
      <c r="W359" s="450"/>
      <c r="X359" s="450"/>
      <c r="Y359" s="450"/>
      <c r="Z359" s="450"/>
      <c r="AA359" s="450"/>
      <c r="AB359" s="450"/>
      <c r="AC359" s="450"/>
      <c r="AD359" s="450"/>
      <c r="AE359" s="450"/>
      <c r="AF359" s="450"/>
      <c r="AG359" s="450"/>
      <c r="AH359" s="450"/>
      <c r="AI359" s="450"/>
      <c r="AJ359" s="450"/>
      <c r="AK359" s="450"/>
      <c r="AO359" s="463"/>
      <c r="AP359" s="463"/>
      <c r="AQ359" s="463"/>
      <c r="AR359" s="463"/>
      <c r="AS359" s="463"/>
      <c r="AT359" s="463"/>
    </row>
    <row r="360" spans="2:46" ht="15.75" x14ac:dyDescent="0.2">
      <c r="B360" s="430" t="s">
        <v>58</v>
      </c>
      <c r="C360" s="1152" t="str">
        <f t="shared" si="11"/>
        <v>Penyusunan Rancangan PERDA</v>
      </c>
      <c r="D360" s="1152"/>
      <c r="F360" s="1153">
        <v>8291667</v>
      </c>
      <c r="G360" s="463"/>
      <c r="H360" s="1154">
        <v>19900000</v>
      </c>
      <c r="I360" s="463"/>
      <c r="J360" s="1153">
        <v>0</v>
      </c>
      <c r="L360" s="1151">
        <f t="shared" si="10"/>
        <v>28191667</v>
      </c>
      <c r="N360" s="463"/>
      <c r="P360" s="914"/>
      <c r="Q360" s="877"/>
      <c r="R360" s="877"/>
      <c r="S360" s="877"/>
      <c r="T360" s="877"/>
      <c r="U360" s="881"/>
      <c r="V360" s="430"/>
      <c r="W360" s="450"/>
      <c r="X360" s="450"/>
      <c r="Y360" s="450"/>
      <c r="Z360" s="450"/>
      <c r="AA360" s="450"/>
      <c r="AB360" s="450"/>
      <c r="AC360" s="450"/>
      <c r="AD360" s="450"/>
      <c r="AE360" s="450"/>
      <c r="AF360" s="450"/>
      <c r="AG360" s="450"/>
      <c r="AH360" s="450"/>
      <c r="AI360" s="450"/>
      <c r="AJ360" s="450"/>
      <c r="AK360" s="450"/>
      <c r="AO360" s="463"/>
      <c r="AP360" s="463"/>
      <c r="AQ360" s="463"/>
      <c r="AR360" s="463"/>
      <c r="AS360" s="463"/>
      <c r="AT360" s="463"/>
    </row>
    <row r="361" spans="2:46" ht="15.75" x14ac:dyDescent="0.2">
      <c r="C361" s="1152"/>
      <c r="D361" s="1152"/>
      <c r="F361" s="1152"/>
      <c r="G361" s="463"/>
      <c r="H361" s="1152"/>
      <c r="I361" s="463"/>
      <c r="J361" s="1152"/>
      <c r="L361" s="1152"/>
      <c r="N361" s="463"/>
      <c r="P361" s="914"/>
      <c r="Q361" s="877"/>
      <c r="R361" s="877"/>
      <c r="S361" s="877"/>
      <c r="T361" s="877"/>
      <c r="U361" s="881"/>
      <c r="V361" s="430"/>
      <c r="W361" s="450"/>
      <c r="X361" s="450"/>
      <c r="Y361" s="450"/>
      <c r="Z361" s="450"/>
      <c r="AA361" s="450"/>
      <c r="AB361" s="450"/>
      <c r="AC361" s="450"/>
      <c r="AD361" s="450"/>
      <c r="AE361" s="450"/>
      <c r="AF361" s="450"/>
      <c r="AG361" s="450"/>
      <c r="AH361" s="450"/>
      <c r="AI361" s="450"/>
      <c r="AJ361" s="450"/>
      <c r="AK361" s="450"/>
      <c r="AO361" s="463"/>
      <c r="AP361" s="463"/>
      <c r="AQ361" s="463"/>
      <c r="AR361" s="463"/>
      <c r="AS361" s="463"/>
      <c r="AT361" s="463"/>
    </row>
    <row r="362" spans="2:46" ht="15.75" customHeight="1" x14ac:dyDescent="0.2">
      <c r="B362" s="430" t="s">
        <v>58</v>
      </c>
      <c r="C362" s="1152" t="str">
        <f>C256</f>
        <v>Penyusunan Peraturan Perusahaan (SOP)</v>
      </c>
      <c r="D362" s="1152"/>
      <c r="F362" s="1153">
        <v>5833333</v>
      </c>
      <c r="G362" s="463"/>
      <c r="H362" s="1154">
        <v>35000000</v>
      </c>
      <c r="I362" s="463"/>
      <c r="J362" s="1153">
        <v>0</v>
      </c>
      <c r="L362" s="1151">
        <f t="shared" si="10"/>
        <v>40833333</v>
      </c>
      <c r="N362" s="463"/>
      <c r="P362" s="914"/>
      <c r="Q362" s="877"/>
      <c r="R362" s="877"/>
      <c r="S362" s="877"/>
      <c r="T362" s="877"/>
      <c r="U362" s="881"/>
      <c r="V362" s="430"/>
      <c r="W362" s="450"/>
      <c r="X362" s="450"/>
      <c r="Y362" s="450"/>
      <c r="Z362" s="450"/>
      <c r="AA362" s="450"/>
      <c r="AB362" s="450"/>
      <c r="AC362" s="450"/>
      <c r="AD362" s="450"/>
      <c r="AE362" s="450"/>
      <c r="AF362" s="450"/>
      <c r="AG362" s="450"/>
      <c r="AH362" s="450"/>
      <c r="AI362" s="450"/>
      <c r="AJ362" s="450"/>
      <c r="AK362" s="450"/>
      <c r="AO362" s="463"/>
      <c r="AP362" s="463"/>
      <c r="AQ362" s="463"/>
      <c r="AR362" s="463"/>
      <c r="AS362" s="463"/>
      <c r="AT362" s="463"/>
    </row>
    <row r="363" spans="2:46" ht="15.75" customHeight="1" x14ac:dyDescent="0.2">
      <c r="C363" s="1152"/>
      <c r="D363" s="1152"/>
      <c r="F363" s="1152"/>
      <c r="G363" s="463"/>
      <c r="H363" s="1152"/>
      <c r="I363" s="463"/>
      <c r="J363" s="1152"/>
      <c r="L363" s="1152"/>
      <c r="N363" s="463"/>
      <c r="P363" s="914"/>
      <c r="Q363" s="877"/>
      <c r="R363" s="877"/>
      <c r="S363" s="877"/>
      <c r="T363" s="877"/>
      <c r="U363" s="881"/>
      <c r="V363" s="430"/>
      <c r="W363" s="450"/>
      <c r="X363" s="450"/>
      <c r="Y363" s="450"/>
      <c r="Z363" s="450"/>
      <c r="AA363" s="450"/>
      <c r="AB363" s="450"/>
      <c r="AC363" s="450"/>
      <c r="AD363" s="450"/>
      <c r="AE363" s="450"/>
      <c r="AF363" s="450"/>
      <c r="AG363" s="450"/>
      <c r="AH363" s="450"/>
      <c r="AI363" s="450"/>
      <c r="AJ363" s="450"/>
      <c r="AK363" s="450"/>
      <c r="AO363" s="463"/>
      <c r="AP363" s="463"/>
      <c r="AQ363" s="463"/>
      <c r="AR363" s="463"/>
      <c r="AS363" s="463"/>
      <c r="AT363" s="463"/>
    </row>
    <row r="364" spans="2:46" ht="15.75" x14ac:dyDescent="0.2">
      <c r="B364" s="430" t="s">
        <v>58</v>
      </c>
      <c r="C364" s="430" t="s">
        <v>679</v>
      </c>
      <c r="F364" s="897">
        <v>3250000</v>
      </c>
      <c r="G364" s="463"/>
      <c r="H364" s="934">
        <v>39000000</v>
      </c>
      <c r="I364" s="463"/>
      <c r="J364" s="897">
        <v>0</v>
      </c>
      <c r="L364" s="511">
        <f t="shared" si="10"/>
        <v>42250000</v>
      </c>
      <c r="P364" s="914"/>
      <c r="Q364" s="877"/>
      <c r="R364" s="877"/>
      <c r="S364" s="877"/>
      <c r="T364" s="877"/>
      <c r="U364" s="881"/>
      <c r="V364" s="430"/>
      <c r="W364" s="450"/>
      <c r="X364" s="450"/>
      <c r="Y364" s="450"/>
      <c r="Z364" s="450"/>
      <c r="AA364" s="450"/>
      <c r="AB364" s="450"/>
      <c r="AC364" s="450"/>
      <c r="AD364" s="450"/>
      <c r="AE364" s="450"/>
      <c r="AF364" s="450"/>
      <c r="AG364" s="450"/>
      <c r="AH364" s="450"/>
      <c r="AI364" s="450"/>
      <c r="AJ364" s="450"/>
      <c r="AK364" s="450"/>
      <c r="AO364" s="463"/>
      <c r="AP364" s="463"/>
      <c r="AQ364" s="463"/>
      <c r="AR364" s="463"/>
      <c r="AS364" s="463"/>
      <c r="AT364" s="463"/>
    </row>
    <row r="365" spans="2:46" ht="15.75" x14ac:dyDescent="0.2">
      <c r="F365" s="897"/>
      <c r="G365" s="463"/>
      <c r="H365" s="934"/>
      <c r="I365" s="463"/>
      <c r="J365" s="897"/>
      <c r="P365" s="914"/>
      <c r="Q365" s="877"/>
      <c r="R365" s="877"/>
      <c r="S365" s="877"/>
      <c r="T365" s="877"/>
      <c r="U365" s="881"/>
      <c r="V365" s="430"/>
      <c r="W365" s="450"/>
      <c r="X365" s="450"/>
      <c r="Y365" s="450"/>
      <c r="Z365" s="450"/>
      <c r="AA365" s="450"/>
      <c r="AB365" s="450"/>
      <c r="AC365" s="450"/>
      <c r="AD365" s="450"/>
      <c r="AE365" s="450"/>
      <c r="AF365" s="450"/>
      <c r="AG365" s="450"/>
      <c r="AH365" s="450"/>
      <c r="AI365" s="450"/>
      <c r="AJ365" s="450"/>
      <c r="AK365" s="450"/>
      <c r="AO365" s="463"/>
      <c r="AP365" s="463"/>
      <c r="AQ365" s="463"/>
      <c r="AR365" s="463"/>
      <c r="AS365" s="463"/>
      <c r="AT365" s="463"/>
    </row>
    <row r="366" spans="2:46" ht="16.5" thickBot="1" x14ac:dyDescent="0.25">
      <c r="D366" s="925" t="s">
        <v>16</v>
      </c>
      <c r="E366" s="925"/>
      <c r="F366" s="935">
        <f>SUM(F341:F364)</f>
        <v>838721667</v>
      </c>
      <c r="G366" s="420"/>
      <c r="H366" s="935">
        <f>SUM(H341:H364)</f>
        <v>235000000</v>
      </c>
      <c r="I366" s="420"/>
      <c r="J366" s="935">
        <f>SUM(J341:J364)</f>
        <v>1450000</v>
      </c>
      <c r="K366" s="420"/>
      <c r="L366" s="935">
        <f>SUM(L341:L364)</f>
        <v>1072271667</v>
      </c>
      <c r="M366" s="420"/>
      <c r="N366" s="887">
        <f>H131+H167+H222+H262</f>
        <v>1170290079</v>
      </c>
      <c r="O366" s="888">
        <f>N366-'Arus Kas'!D10</f>
        <v>-129677959</v>
      </c>
      <c r="P366" s="914"/>
      <c r="Q366" s="877"/>
      <c r="R366" s="877"/>
      <c r="S366" s="877"/>
      <c r="T366" s="877"/>
      <c r="U366" s="881"/>
      <c r="V366" s="430"/>
      <c r="W366" s="450"/>
      <c r="X366" s="450"/>
      <c r="Y366" s="450"/>
      <c r="Z366" s="450"/>
      <c r="AA366" s="450"/>
      <c r="AB366" s="450"/>
      <c r="AC366" s="450"/>
      <c r="AD366" s="450"/>
      <c r="AE366" s="450"/>
      <c r="AF366" s="450"/>
      <c r="AG366" s="450"/>
      <c r="AH366" s="450"/>
      <c r="AI366" s="450"/>
      <c r="AJ366" s="450"/>
      <c r="AK366" s="450"/>
      <c r="AO366" s="463"/>
      <c r="AP366" s="463"/>
      <c r="AQ366" s="463"/>
      <c r="AR366" s="463"/>
      <c r="AS366" s="463"/>
      <c r="AT366" s="463"/>
    </row>
    <row r="367" spans="2:46" ht="16.5" customHeight="1" thickTop="1" x14ac:dyDescent="0.2">
      <c r="D367" s="925"/>
      <c r="E367" s="925"/>
      <c r="F367" s="420"/>
      <c r="G367" s="420"/>
      <c r="H367" s="938"/>
      <c r="I367" s="420"/>
      <c r="J367" s="420"/>
      <c r="K367" s="420"/>
      <c r="L367" s="420"/>
      <c r="M367" s="420"/>
      <c r="N367" s="420"/>
      <c r="O367" s="907"/>
      <c r="P367" s="914"/>
      <c r="Q367" s="877"/>
      <c r="R367" s="877"/>
      <c r="S367" s="877"/>
      <c r="T367" s="877"/>
      <c r="U367" s="881"/>
      <c r="V367" s="430"/>
      <c r="W367" s="450"/>
      <c r="X367" s="450"/>
      <c r="Y367" s="450"/>
      <c r="Z367" s="450"/>
      <c r="AA367" s="450"/>
      <c r="AB367" s="450"/>
      <c r="AC367" s="450"/>
      <c r="AD367" s="450"/>
      <c r="AE367" s="450"/>
      <c r="AF367" s="450"/>
      <c r="AG367" s="450"/>
      <c r="AH367" s="450"/>
      <c r="AI367" s="450"/>
      <c r="AJ367" s="450"/>
      <c r="AK367" s="450"/>
      <c r="AO367" s="463"/>
      <c r="AP367" s="463"/>
      <c r="AQ367" s="463"/>
      <c r="AR367" s="463"/>
      <c r="AS367" s="463"/>
      <c r="AT367" s="463"/>
    </row>
    <row r="368" spans="2:46" ht="16.5" thickBot="1" x14ac:dyDescent="0.25">
      <c r="C368" s="100"/>
      <c r="D368" s="925" t="s">
        <v>265</v>
      </c>
      <c r="E368" s="925"/>
      <c r="F368" s="935">
        <f>F315-F366</f>
        <v>837628333</v>
      </c>
      <c r="G368" s="913"/>
      <c r="H368" s="939"/>
      <c r="I368" s="913"/>
      <c r="J368" s="420"/>
      <c r="K368" s="935">
        <f>K315-K366</f>
        <v>0</v>
      </c>
      <c r="L368" s="935">
        <f>L315-L366</f>
        <v>604078333</v>
      </c>
      <c r="M368" s="420"/>
      <c r="N368" s="420"/>
      <c r="O368" s="907"/>
      <c r="P368" s="914"/>
      <c r="Q368" s="877"/>
      <c r="R368" s="877"/>
      <c r="S368" s="877"/>
      <c r="T368" s="877"/>
      <c r="U368" s="881"/>
      <c r="V368" s="430"/>
      <c r="W368" s="450"/>
      <c r="X368" s="450"/>
      <c r="Y368" s="450"/>
      <c r="Z368" s="450"/>
      <c r="AA368" s="450"/>
      <c r="AB368" s="450"/>
      <c r="AC368" s="450"/>
      <c r="AD368" s="450"/>
      <c r="AE368" s="450"/>
      <c r="AF368" s="450"/>
      <c r="AG368" s="450"/>
      <c r="AH368" s="450"/>
      <c r="AI368" s="450"/>
      <c r="AJ368" s="450"/>
      <c r="AK368" s="450"/>
      <c r="AO368" s="463"/>
      <c r="AP368" s="463"/>
      <c r="AQ368" s="463"/>
      <c r="AR368" s="463"/>
      <c r="AS368" s="463"/>
      <c r="AT368" s="463"/>
    </row>
    <row r="369" spans="1:46" ht="16.5" thickTop="1" x14ac:dyDescent="0.2">
      <c r="C369" s="100"/>
      <c r="D369" s="925"/>
      <c r="E369" s="925"/>
      <c r="F369" s="420"/>
      <c r="G369" s="913"/>
      <c r="H369" s="939"/>
      <c r="I369" s="913"/>
      <c r="J369" s="420"/>
      <c r="K369" s="420"/>
      <c r="L369" s="420"/>
      <c r="M369" s="420"/>
      <c r="N369" s="420"/>
      <c r="O369" s="907"/>
      <c r="P369" s="914"/>
      <c r="Q369" s="877"/>
      <c r="R369" s="877"/>
      <c r="S369" s="877"/>
      <c r="T369" s="877"/>
      <c r="U369" s="881"/>
      <c r="V369" s="430"/>
      <c r="W369" s="450"/>
      <c r="X369" s="450"/>
      <c r="Y369" s="450"/>
      <c r="Z369" s="450"/>
      <c r="AA369" s="450"/>
      <c r="AB369" s="450"/>
      <c r="AC369" s="450"/>
      <c r="AD369" s="450"/>
      <c r="AE369" s="450"/>
      <c r="AF369" s="450"/>
      <c r="AG369" s="450"/>
      <c r="AH369" s="450"/>
      <c r="AI369" s="450"/>
      <c r="AJ369" s="450"/>
      <c r="AK369" s="450"/>
      <c r="AO369" s="463"/>
      <c r="AP369" s="463"/>
      <c r="AQ369" s="463"/>
      <c r="AR369" s="463"/>
      <c r="AS369" s="463"/>
      <c r="AT369" s="463"/>
    </row>
    <row r="370" spans="1:46" ht="15.75" x14ac:dyDescent="0.2">
      <c r="A370" s="954">
        <f>A191+1</f>
        <v>11</v>
      </c>
      <c r="B370" s="100" t="s">
        <v>684</v>
      </c>
      <c r="H370" s="430"/>
      <c r="J370" s="630">
        <v>2021</v>
      </c>
      <c r="K370" s="463"/>
      <c r="L370" s="958" t="s">
        <v>439</v>
      </c>
      <c r="M370" s="959"/>
      <c r="N370" s="959"/>
      <c r="O370" s="960"/>
      <c r="P370" s="914"/>
      <c r="Q370" s="877"/>
      <c r="R370" s="877"/>
      <c r="S370" s="877"/>
      <c r="T370" s="877"/>
      <c r="U370" s="881"/>
      <c r="V370" s="430"/>
      <c r="W370" s="450"/>
      <c r="X370" s="450"/>
      <c r="Y370" s="450"/>
      <c r="Z370" s="450"/>
      <c r="AA370" s="450"/>
      <c r="AB370" s="450"/>
      <c r="AC370" s="450"/>
      <c r="AD370" s="450"/>
      <c r="AE370" s="450"/>
      <c r="AF370" s="450"/>
      <c r="AG370" s="450"/>
      <c r="AH370" s="450"/>
      <c r="AI370" s="450"/>
      <c r="AJ370" s="450"/>
      <c r="AK370" s="450"/>
      <c r="AO370" s="463"/>
      <c r="AP370" s="463"/>
      <c r="AQ370" s="463"/>
      <c r="AR370" s="463"/>
      <c r="AS370" s="463"/>
      <c r="AT370" s="463"/>
    </row>
    <row r="371" spans="1:46" ht="15.75" x14ac:dyDescent="0.2">
      <c r="H371" s="430"/>
      <c r="J371" s="628"/>
      <c r="K371" s="914"/>
      <c r="L371" s="914"/>
      <c r="M371" s="914"/>
      <c r="N371" s="914"/>
      <c r="O371" s="922"/>
      <c r="P371" s="914"/>
      <c r="Q371" s="877"/>
      <c r="R371" s="877"/>
      <c r="S371" s="877"/>
      <c r="T371" s="877"/>
      <c r="U371" s="881"/>
      <c r="V371" s="430"/>
      <c r="W371" s="450"/>
      <c r="X371" s="450"/>
      <c r="Y371" s="450"/>
      <c r="Z371" s="450"/>
      <c r="AA371" s="450"/>
      <c r="AB371" s="450"/>
      <c r="AC371" s="450"/>
      <c r="AD371" s="450"/>
      <c r="AE371" s="450"/>
      <c r="AF371" s="450"/>
      <c r="AG371" s="450"/>
      <c r="AH371" s="450"/>
      <c r="AI371" s="450"/>
      <c r="AJ371" s="450"/>
      <c r="AK371" s="450"/>
      <c r="AO371" s="463"/>
      <c r="AP371" s="463"/>
      <c r="AQ371" s="463"/>
      <c r="AR371" s="463"/>
      <c r="AS371" s="463"/>
      <c r="AT371" s="463"/>
    </row>
    <row r="372" spans="1:46" ht="15.75" x14ac:dyDescent="0.2">
      <c r="B372" s="856" t="s">
        <v>595</v>
      </c>
      <c r="H372" s="430"/>
      <c r="J372" s="628">
        <f>'WBS '!R135</f>
        <v>421400000</v>
      </c>
      <c r="K372" s="914"/>
      <c r="L372" s="914">
        <v>407000000</v>
      </c>
      <c r="M372" s="914"/>
      <c r="N372" s="894">
        <v>421400000</v>
      </c>
      <c r="O372" s="922">
        <f>N372-J372</f>
        <v>0</v>
      </c>
      <c r="P372" s="914"/>
      <c r="Q372" s="877"/>
      <c r="R372" s="877"/>
      <c r="S372" s="877"/>
      <c r="T372" s="877"/>
      <c r="U372" s="881"/>
      <c r="V372" s="430"/>
      <c r="W372" s="450"/>
      <c r="X372" s="450"/>
      <c r="Y372" s="450"/>
      <c r="Z372" s="450"/>
      <c r="AA372" s="450"/>
      <c r="AB372" s="450"/>
      <c r="AC372" s="450"/>
      <c r="AD372" s="450"/>
      <c r="AE372" s="450"/>
      <c r="AF372" s="450"/>
      <c r="AG372" s="450"/>
      <c r="AH372" s="450"/>
      <c r="AI372" s="450"/>
      <c r="AJ372" s="450"/>
      <c r="AK372" s="450"/>
      <c r="AO372" s="463"/>
      <c r="AP372" s="463"/>
      <c r="AQ372" s="463"/>
      <c r="AR372" s="463"/>
      <c r="AS372" s="463"/>
      <c r="AT372" s="463"/>
    </row>
    <row r="373" spans="1:46" ht="15.75" x14ac:dyDescent="0.2">
      <c r="B373" s="856" t="s">
        <v>596</v>
      </c>
      <c r="H373" s="430"/>
      <c r="J373" s="628">
        <f>'WBS '!R136</f>
        <v>510000000</v>
      </c>
      <c r="K373" s="914"/>
      <c r="L373" s="914">
        <v>480000000</v>
      </c>
      <c r="M373" s="914"/>
      <c r="N373" s="894">
        <v>510000000</v>
      </c>
      <c r="O373" s="922">
        <f>N373-J373</f>
        <v>0</v>
      </c>
      <c r="P373" s="914"/>
      <c r="Q373" s="877"/>
      <c r="R373" s="877"/>
      <c r="S373" s="877"/>
      <c r="T373" s="877"/>
      <c r="U373" s="881"/>
      <c r="V373" s="430"/>
      <c r="W373" s="450"/>
      <c r="X373" s="450"/>
      <c r="Y373" s="450"/>
      <c r="Z373" s="450"/>
      <c r="AA373" s="450"/>
      <c r="AB373" s="450"/>
      <c r="AC373" s="450"/>
      <c r="AD373" s="450"/>
      <c r="AE373" s="450"/>
      <c r="AF373" s="450"/>
      <c r="AG373" s="450"/>
      <c r="AH373" s="450"/>
      <c r="AI373" s="450"/>
      <c r="AJ373" s="450"/>
      <c r="AK373" s="450"/>
      <c r="AO373" s="463"/>
      <c r="AP373" s="463"/>
      <c r="AQ373" s="463"/>
      <c r="AR373" s="463"/>
      <c r="AS373" s="463"/>
      <c r="AT373" s="463"/>
    </row>
    <row r="374" spans="1:46" ht="9.9499999999999993" customHeight="1" x14ac:dyDescent="0.2">
      <c r="H374" s="430"/>
      <c r="J374" s="628"/>
      <c r="K374" s="914"/>
      <c r="L374" s="914"/>
      <c r="M374" s="914"/>
      <c r="N374" s="914"/>
      <c r="O374" s="922"/>
      <c r="P374" s="914"/>
      <c r="Q374" s="877"/>
      <c r="R374" s="877"/>
      <c r="S374" s="877"/>
      <c r="T374" s="877"/>
      <c r="U374" s="881"/>
      <c r="V374" s="430"/>
      <c r="W374" s="450"/>
      <c r="X374" s="450"/>
      <c r="Y374" s="450"/>
      <c r="Z374" s="450"/>
      <c r="AA374" s="450"/>
      <c r="AB374" s="450"/>
      <c r="AC374" s="450"/>
      <c r="AD374" s="450"/>
      <c r="AE374" s="450"/>
      <c r="AF374" s="450"/>
      <c r="AG374" s="450"/>
      <c r="AH374" s="450"/>
      <c r="AI374" s="450"/>
      <c r="AJ374" s="450"/>
      <c r="AK374" s="450"/>
      <c r="AO374" s="463"/>
      <c r="AP374" s="463"/>
      <c r="AQ374" s="463"/>
      <c r="AR374" s="463"/>
      <c r="AS374" s="463"/>
      <c r="AT374" s="463"/>
    </row>
    <row r="375" spans="1:46" ht="16.5" thickBot="1" x14ac:dyDescent="0.25">
      <c r="B375" s="100" t="s">
        <v>685</v>
      </c>
      <c r="H375" s="430"/>
      <c r="J375" s="961">
        <f>SUM(J372:J373)</f>
        <v>931400000</v>
      </c>
      <c r="K375" s="877"/>
      <c r="L375" s="961">
        <f>SUM(L372:L373)</f>
        <v>887000000</v>
      </c>
      <c r="M375" s="877"/>
      <c r="N375" s="877"/>
      <c r="O375" s="883"/>
      <c r="P375" s="914"/>
      <c r="Q375" s="877"/>
      <c r="R375" s="877"/>
      <c r="S375" s="877"/>
      <c r="T375" s="877"/>
      <c r="U375" s="881"/>
      <c r="V375" s="430"/>
      <c r="W375" s="450"/>
      <c r="X375" s="450"/>
      <c r="Y375" s="450"/>
      <c r="Z375" s="450"/>
      <c r="AA375" s="450"/>
      <c r="AB375" s="450"/>
      <c r="AC375" s="450"/>
      <c r="AD375" s="450"/>
      <c r="AE375" s="450"/>
      <c r="AF375" s="450"/>
      <c r="AG375" s="450"/>
      <c r="AH375" s="450"/>
      <c r="AI375" s="450"/>
      <c r="AJ375" s="450"/>
      <c r="AK375" s="450"/>
      <c r="AO375" s="463"/>
      <c r="AP375" s="463"/>
      <c r="AQ375" s="463"/>
      <c r="AR375" s="463"/>
      <c r="AS375" s="463"/>
      <c r="AT375" s="463"/>
    </row>
    <row r="376" spans="1:46" ht="16.5" thickTop="1" x14ac:dyDescent="0.2">
      <c r="J376" s="914"/>
      <c r="K376" s="914"/>
      <c r="L376" s="914"/>
      <c r="M376" s="914"/>
      <c r="N376" s="914"/>
      <c r="O376" s="922"/>
      <c r="P376" s="914"/>
      <c r="Q376" s="877"/>
      <c r="R376" s="877"/>
      <c r="S376" s="877"/>
      <c r="T376" s="877"/>
      <c r="U376" s="881"/>
      <c r="V376" s="430"/>
      <c r="W376" s="450"/>
      <c r="X376" s="450"/>
      <c r="Y376" s="450"/>
      <c r="Z376" s="450"/>
      <c r="AA376" s="450"/>
      <c r="AB376" s="450"/>
      <c r="AC376" s="450"/>
      <c r="AD376" s="450"/>
      <c r="AE376" s="450"/>
      <c r="AF376" s="450"/>
      <c r="AG376" s="450"/>
      <c r="AH376" s="450"/>
      <c r="AI376" s="450"/>
      <c r="AJ376" s="450"/>
      <c r="AK376" s="450"/>
      <c r="AO376" s="463"/>
      <c r="AP376" s="463"/>
      <c r="AQ376" s="463"/>
      <c r="AR376" s="463"/>
      <c r="AS376" s="463"/>
      <c r="AT376" s="463"/>
    </row>
    <row r="377" spans="1:46" ht="15.75" x14ac:dyDescent="0.2">
      <c r="A377" s="954">
        <f>A370+1</f>
        <v>12</v>
      </c>
      <c r="B377" s="100" t="s">
        <v>540</v>
      </c>
      <c r="H377" s="430"/>
      <c r="J377" s="630">
        <v>2021</v>
      </c>
      <c r="K377" s="463"/>
      <c r="L377" s="958" t="s">
        <v>439</v>
      </c>
      <c r="M377" s="959"/>
      <c r="N377" s="959"/>
      <c r="O377" s="960"/>
      <c r="P377" s="914"/>
      <c r="Q377" s="877"/>
      <c r="R377" s="877"/>
      <c r="S377" s="877"/>
      <c r="T377" s="877"/>
      <c r="U377" s="881"/>
      <c r="V377" s="430"/>
      <c r="W377" s="450"/>
      <c r="X377" s="450"/>
      <c r="Y377" s="450"/>
      <c r="Z377" s="450"/>
      <c r="AA377" s="450"/>
      <c r="AB377" s="450"/>
      <c r="AC377" s="450"/>
      <c r="AD377" s="450"/>
      <c r="AE377" s="450"/>
      <c r="AF377" s="450"/>
      <c r="AG377" s="450"/>
      <c r="AH377" s="450"/>
      <c r="AI377" s="450"/>
      <c r="AJ377" s="450"/>
      <c r="AK377" s="450"/>
      <c r="AO377" s="463"/>
      <c r="AP377" s="463"/>
      <c r="AQ377" s="463"/>
      <c r="AR377" s="463"/>
      <c r="AS377" s="463"/>
      <c r="AT377" s="463"/>
    </row>
    <row r="378" spans="1:46" ht="15.75" x14ac:dyDescent="0.2">
      <c r="H378" s="430"/>
      <c r="J378" s="628"/>
      <c r="K378" s="914"/>
      <c r="L378" s="914"/>
      <c r="M378" s="914"/>
      <c r="N378" s="914"/>
      <c r="O378" s="922"/>
      <c r="P378" s="914"/>
      <c r="Q378" s="877"/>
      <c r="R378" s="877"/>
      <c r="S378" s="877"/>
      <c r="T378" s="877"/>
      <c r="U378" s="881"/>
      <c r="V378" s="430"/>
      <c r="W378" s="450"/>
      <c r="X378" s="450"/>
      <c r="Y378" s="450"/>
      <c r="Z378" s="450"/>
      <c r="AA378" s="450"/>
      <c r="AB378" s="450"/>
      <c r="AC378" s="450"/>
      <c r="AD378" s="450"/>
      <c r="AE378" s="450"/>
      <c r="AF378" s="450"/>
      <c r="AG378" s="450"/>
      <c r="AH378" s="450"/>
      <c r="AI378" s="450"/>
      <c r="AJ378" s="450"/>
      <c r="AK378" s="450"/>
      <c r="AO378" s="463"/>
      <c r="AP378" s="463"/>
      <c r="AQ378" s="463"/>
      <c r="AR378" s="463"/>
      <c r="AS378" s="463"/>
      <c r="AT378" s="463"/>
    </row>
    <row r="379" spans="1:46" ht="15.75" x14ac:dyDescent="0.2">
      <c r="B379" s="856" t="s">
        <v>686</v>
      </c>
      <c r="H379" s="430"/>
      <c r="J379" s="628">
        <f>'WBS '!S140</f>
        <v>1254293</v>
      </c>
      <c r="K379" s="914"/>
      <c r="L379" s="914">
        <v>1254295</v>
      </c>
      <c r="M379" s="914"/>
      <c r="N379" s="894">
        <v>1254293</v>
      </c>
      <c r="O379" s="922">
        <f>N379-J379</f>
        <v>0</v>
      </c>
      <c r="P379" s="914"/>
      <c r="Q379" s="877"/>
      <c r="R379" s="877"/>
      <c r="S379" s="877"/>
      <c r="T379" s="877"/>
      <c r="U379" s="881"/>
      <c r="V379" s="430"/>
      <c r="W379" s="450"/>
      <c r="X379" s="450"/>
      <c r="Y379" s="450"/>
      <c r="Z379" s="450"/>
      <c r="AA379" s="450"/>
      <c r="AB379" s="450"/>
      <c r="AC379" s="450"/>
      <c r="AD379" s="450"/>
      <c r="AE379" s="450"/>
      <c r="AF379" s="450"/>
      <c r="AG379" s="450"/>
      <c r="AH379" s="450"/>
      <c r="AI379" s="450"/>
      <c r="AJ379" s="450"/>
      <c r="AK379" s="450"/>
      <c r="AO379" s="463"/>
      <c r="AP379" s="463"/>
      <c r="AQ379" s="463"/>
      <c r="AR379" s="463"/>
      <c r="AS379" s="463"/>
      <c r="AT379" s="463"/>
    </row>
    <row r="380" spans="1:46" ht="9.9499999999999993" customHeight="1" x14ac:dyDescent="0.2">
      <c r="H380" s="430"/>
      <c r="J380" s="628"/>
      <c r="K380" s="914"/>
      <c r="L380" s="914"/>
      <c r="M380" s="914"/>
      <c r="N380" s="914"/>
      <c r="O380" s="922"/>
      <c r="P380" s="914"/>
      <c r="Q380" s="877"/>
      <c r="R380" s="877"/>
      <c r="S380" s="877"/>
      <c r="T380" s="877"/>
      <c r="U380" s="881"/>
      <c r="V380" s="430"/>
      <c r="W380" s="450"/>
      <c r="X380" s="450"/>
      <c r="Y380" s="450"/>
      <c r="Z380" s="450"/>
      <c r="AA380" s="450"/>
      <c r="AB380" s="450"/>
      <c r="AC380" s="450"/>
      <c r="AD380" s="450"/>
      <c r="AE380" s="450"/>
      <c r="AF380" s="450"/>
      <c r="AG380" s="450"/>
      <c r="AH380" s="450"/>
      <c r="AI380" s="450"/>
      <c r="AJ380" s="450"/>
      <c r="AK380" s="450"/>
      <c r="AO380" s="463"/>
      <c r="AP380" s="463"/>
      <c r="AQ380" s="463"/>
      <c r="AR380" s="463"/>
      <c r="AS380" s="463"/>
      <c r="AT380" s="463"/>
    </row>
    <row r="381" spans="1:46" ht="16.5" thickBot="1" x14ac:dyDescent="0.25">
      <c r="B381" s="100" t="s">
        <v>687</v>
      </c>
      <c r="H381" s="430"/>
      <c r="J381" s="961">
        <f>SUM(J378:J379)</f>
        <v>1254293</v>
      </c>
      <c r="K381" s="877"/>
      <c r="L381" s="961">
        <f>SUM(L378:L379)</f>
        <v>1254295</v>
      </c>
      <c r="M381" s="877"/>
      <c r="N381" s="877"/>
      <c r="O381" s="883"/>
      <c r="P381" s="914"/>
      <c r="Q381" s="877"/>
      <c r="R381" s="877"/>
      <c r="S381" s="877"/>
      <c r="T381" s="877"/>
      <c r="U381" s="881"/>
      <c r="V381" s="430"/>
      <c r="W381" s="450"/>
      <c r="X381" s="450"/>
      <c r="Y381" s="450"/>
      <c r="Z381" s="450"/>
      <c r="AA381" s="450"/>
      <c r="AB381" s="450"/>
      <c r="AC381" s="450"/>
      <c r="AD381" s="450"/>
      <c r="AE381" s="450"/>
      <c r="AF381" s="450"/>
      <c r="AG381" s="450"/>
      <c r="AH381" s="450"/>
      <c r="AI381" s="450"/>
      <c r="AJ381" s="450"/>
      <c r="AK381" s="450"/>
      <c r="AO381" s="463"/>
      <c r="AP381" s="463"/>
      <c r="AQ381" s="463"/>
      <c r="AR381" s="463"/>
      <c r="AS381" s="463"/>
      <c r="AT381" s="463"/>
    </row>
    <row r="382" spans="1:46" ht="16.5" thickTop="1" x14ac:dyDescent="0.2">
      <c r="J382" s="914"/>
      <c r="K382" s="914"/>
      <c r="L382" s="914"/>
      <c r="M382" s="914"/>
      <c r="N382" s="914"/>
      <c r="O382" s="922"/>
      <c r="P382" s="914"/>
      <c r="Q382" s="877"/>
      <c r="R382" s="877"/>
      <c r="S382" s="877"/>
      <c r="T382" s="877"/>
      <c r="U382" s="881"/>
      <c r="V382" s="430"/>
      <c r="W382" s="450"/>
      <c r="X382" s="450"/>
      <c r="Y382" s="450"/>
      <c r="Z382" s="450"/>
      <c r="AA382" s="450"/>
      <c r="AB382" s="450"/>
      <c r="AC382" s="450"/>
      <c r="AD382" s="450"/>
      <c r="AE382" s="450"/>
      <c r="AF382" s="450"/>
      <c r="AG382" s="450"/>
      <c r="AH382" s="450"/>
      <c r="AI382" s="450"/>
      <c r="AJ382" s="450"/>
      <c r="AK382" s="450"/>
      <c r="AO382" s="463"/>
      <c r="AP382" s="463"/>
      <c r="AQ382" s="463"/>
      <c r="AR382" s="463"/>
      <c r="AS382" s="463"/>
      <c r="AT382" s="463"/>
    </row>
    <row r="383" spans="1:46" ht="15.75" x14ac:dyDescent="0.2">
      <c r="J383" s="914"/>
      <c r="K383" s="914"/>
      <c r="L383" s="914"/>
      <c r="M383" s="914"/>
      <c r="N383" s="914"/>
      <c r="O383" s="922"/>
      <c r="P383" s="914"/>
      <c r="Q383" s="877"/>
      <c r="R383" s="877"/>
      <c r="S383" s="877"/>
      <c r="T383" s="877"/>
      <c r="U383" s="881"/>
      <c r="V383" s="430"/>
      <c r="W383" s="450"/>
      <c r="X383" s="450"/>
      <c r="Y383" s="450"/>
      <c r="Z383" s="450"/>
      <c r="AA383" s="450"/>
      <c r="AB383" s="450"/>
      <c r="AC383" s="450"/>
      <c r="AD383" s="450"/>
      <c r="AE383" s="450"/>
      <c r="AF383" s="450"/>
      <c r="AG383" s="450"/>
      <c r="AH383" s="450"/>
      <c r="AI383" s="450"/>
      <c r="AJ383" s="450"/>
      <c r="AK383" s="450"/>
      <c r="AO383" s="463"/>
      <c r="AP383" s="463"/>
      <c r="AQ383" s="463"/>
      <c r="AR383" s="463"/>
      <c r="AS383" s="463"/>
      <c r="AT383" s="463"/>
    </row>
    <row r="384" spans="1:46" ht="15.75" x14ac:dyDescent="0.2">
      <c r="J384" s="914"/>
      <c r="K384" s="914"/>
      <c r="L384" s="914"/>
      <c r="M384" s="914"/>
      <c r="N384" s="914"/>
      <c r="O384" s="922"/>
      <c r="P384" s="914"/>
      <c r="Q384" s="877"/>
      <c r="R384" s="877"/>
      <c r="S384" s="877"/>
      <c r="T384" s="877"/>
      <c r="U384" s="881"/>
      <c r="V384" s="430"/>
      <c r="W384" s="450"/>
      <c r="X384" s="450"/>
      <c r="Y384" s="450"/>
      <c r="Z384" s="450"/>
      <c r="AA384" s="450"/>
      <c r="AB384" s="450"/>
      <c r="AC384" s="450"/>
      <c r="AD384" s="450"/>
      <c r="AE384" s="450"/>
      <c r="AF384" s="450"/>
      <c r="AG384" s="450"/>
      <c r="AH384" s="450"/>
      <c r="AI384" s="450"/>
      <c r="AJ384" s="450"/>
      <c r="AK384" s="450"/>
      <c r="AO384" s="463"/>
      <c r="AP384" s="463"/>
      <c r="AQ384" s="463"/>
      <c r="AR384" s="463"/>
      <c r="AS384" s="463"/>
      <c r="AT384" s="463"/>
    </row>
    <row r="385" spans="1:46" ht="15.75" x14ac:dyDescent="0.2">
      <c r="J385" s="914"/>
      <c r="K385" s="914"/>
      <c r="L385" s="914"/>
      <c r="M385" s="914"/>
      <c r="N385" s="914"/>
      <c r="O385" s="922"/>
      <c r="P385" s="914"/>
      <c r="Q385" s="877"/>
      <c r="R385" s="877"/>
      <c r="S385" s="877"/>
      <c r="T385" s="877"/>
      <c r="U385" s="881"/>
      <c r="V385" s="430"/>
      <c r="W385" s="450"/>
      <c r="X385" s="450"/>
      <c r="Y385" s="450"/>
      <c r="Z385" s="450"/>
      <c r="AA385" s="450"/>
      <c r="AB385" s="450"/>
      <c r="AC385" s="450"/>
      <c r="AD385" s="450"/>
      <c r="AE385" s="450"/>
      <c r="AF385" s="450"/>
      <c r="AG385" s="450"/>
      <c r="AH385" s="450"/>
      <c r="AI385" s="450"/>
      <c r="AJ385" s="450"/>
      <c r="AK385" s="450"/>
      <c r="AO385" s="463"/>
      <c r="AP385" s="463"/>
      <c r="AQ385" s="463"/>
      <c r="AR385" s="463"/>
      <c r="AS385" s="463"/>
      <c r="AT385" s="463"/>
    </row>
    <row r="386" spans="1:46" ht="15.75" x14ac:dyDescent="0.2">
      <c r="J386" s="914"/>
      <c r="K386" s="914"/>
      <c r="L386" s="914"/>
      <c r="M386" s="914"/>
      <c r="N386" s="914"/>
      <c r="O386" s="922"/>
      <c r="P386" s="914"/>
      <c r="Q386" s="877"/>
      <c r="R386" s="877"/>
      <c r="S386" s="877"/>
      <c r="T386" s="877"/>
      <c r="U386" s="881"/>
      <c r="V386" s="430"/>
      <c r="W386" s="450"/>
      <c r="X386" s="450"/>
      <c r="Y386" s="450"/>
      <c r="Z386" s="450"/>
      <c r="AA386" s="450"/>
      <c r="AB386" s="450"/>
      <c r="AC386" s="450"/>
      <c r="AD386" s="450"/>
      <c r="AE386" s="450"/>
      <c r="AF386" s="450"/>
      <c r="AG386" s="450"/>
      <c r="AH386" s="450"/>
      <c r="AI386" s="450"/>
      <c r="AJ386" s="450"/>
      <c r="AK386" s="450"/>
      <c r="AO386" s="463"/>
      <c r="AP386" s="463"/>
      <c r="AQ386" s="463"/>
      <c r="AR386" s="463"/>
      <c r="AS386" s="463"/>
      <c r="AT386" s="463"/>
    </row>
    <row r="387" spans="1:46" ht="15.75" x14ac:dyDescent="0.2">
      <c r="J387" s="914"/>
      <c r="K387" s="914"/>
      <c r="L387" s="914"/>
      <c r="M387" s="914"/>
      <c r="N387" s="914"/>
      <c r="O387" s="922"/>
      <c r="P387" s="914"/>
      <c r="Q387" s="877"/>
      <c r="R387" s="877"/>
      <c r="S387" s="877"/>
      <c r="T387" s="877"/>
      <c r="U387" s="881"/>
      <c r="V387" s="430"/>
      <c r="W387" s="450"/>
      <c r="X387" s="450"/>
      <c r="Y387" s="450"/>
      <c r="Z387" s="450"/>
      <c r="AA387" s="450"/>
      <c r="AB387" s="450"/>
      <c r="AC387" s="450"/>
      <c r="AD387" s="450"/>
      <c r="AE387" s="450"/>
      <c r="AF387" s="450"/>
      <c r="AG387" s="450"/>
      <c r="AH387" s="450"/>
      <c r="AI387" s="450"/>
      <c r="AJ387" s="450"/>
      <c r="AK387" s="450"/>
      <c r="AO387" s="463"/>
      <c r="AP387" s="463"/>
      <c r="AQ387" s="463"/>
      <c r="AR387" s="463"/>
      <c r="AS387" s="463"/>
      <c r="AT387" s="463"/>
    </row>
    <row r="388" spans="1:46" ht="15.75" x14ac:dyDescent="0.2">
      <c r="J388" s="914"/>
      <c r="K388" s="914"/>
      <c r="L388" s="914"/>
      <c r="M388" s="914"/>
      <c r="N388" s="914"/>
      <c r="O388" s="922"/>
      <c r="P388" s="914"/>
      <c r="Q388" s="877"/>
      <c r="R388" s="877"/>
      <c r="S388" s="877"/>
      <c r="T388" s="877"/>
      <c r="U388" s="881"/>
      <c r="V388" s="430"/>
      <c r="W388" s="450"/>
      <c r="X388" s="450"/>
      <c r="Y388" s="450"/>
      <c r="Z388" s="450"/>
      <c r="AA388" s="450"/>
      <c r="AB388" s="450"/>
      <c r="AC388" s="450"/>
      <c r="AD388" s="450"/>
      <c r="AE388" s="450"/>
      <c r="AF388" s="450"/>
      <c r="AG388" s="450"/>
      <c r="AH388" s="450"/>
      <c r="AI388" s="450"/>
      <c r="AJ388" s="450"/>
      <c r="AK388" s="450"/>
      <c r="AO388" s="463"/>
      <c r="AP388" s="463"/>
      <c r="AQ388" s="463"/>
      <c r="AR388" s="463"/>
      <c r="AS388" s="463"/>
      <c r="AT388" s="463"/>
    </row>
    <row r="389" spans="1:46" ht="15.75" x14ac:dyDescent="0.2">
      <c r="A389" s="954">
        <f>A377+1</f>
        <v>13</v>
      </c>
      <c r="B389" s="100" t="s">
        <v>688</v>
      </c>
      <c r="H389" s="430"/>
      <c r="J389" s="630">
        <v>2021</v>
      </c>
      <c r="K389" s="463"/>
      <c r="L389" s="958" t="s">
        <v>439</v>
      </c>
      <c r="M389" s="959"/>
      <c r="N389" s="959"/>
      <c r="O389" s="960"/>
      <c r="P389" s="914"/>
      <c r="Q389" s="877"/>
      <c r="R389" s="877"/>
      <c r="S389" s="877"/>
      <c r="T389" s="877"/>
      <c r="U389" s="881"/>
      <c r="V389" s="430"/>
      <c r="W389" s="450"/>
      <c r="X389" s="450"/>
      <c r="Y389" s="450"/>
      <c r="Z389" s="450"/>
      <c r="AA389" s="450"/>
      <c r="AB389" s="450"/>
      <c r="AC389" s="450"/>
      <c r="AD389" s="450"/>
      <c r="AE389" s="450"/>
      <c r="AF389" s="450"/>
      <c r="AG389" s="450"/>
      <c r="AH389" s="450"/>
      <c r="AI389" s="450"/>
      <c r="AJ389" s="450"/>
      <c r="AK389" s="450"/>
      <c r="AO389" s="463"/>
      <c r="AP389" s="463"/>
      <c r="AQ389" s="463"/>
      <c r="AR389" s="463"/>
      <c r="AS389" s="463"/>
      <c r="AT389" s="463"/>
    </row>
    <row r="390" spans="1:46" ht="15.75" x14ac:dyDescent="0.2">
      <c r="H390" s="430"/>
      <c r="J390" s="628"/>
      <c r="K390" s="914"/>
      <c r="L390" s="914"/>
      <c r="M390" s="914"/>
      <c r="N390" s="914"/>
      <c r="O390" s="922"/>
      <c r="P390" s="914"/>
      <c r="Q390" s="877"/>
      <c r="R390" s="877"/>
      <c r="S390" s="877"/>
      <c r="T390" s="877"/>
      <c r="U390" s="881"/>
      <c r="V390" s="430"/>
      <c r="W390" s="450"/>
      <c r="X390" s="450"/>
      <c r="Y390" s="450"/>
      <c r="Z390" s="450"/>
      <c r="AA390" s="450"/>
      <c r="AB390" s="450"/>
      <c r="AC390" s="450"/>
      <c r="AD390" s="450"/>
      <c r="AE390" s="450"/>
      <c r="AF390" s="450"/>
      <c r="AG390" s="450"/>
      <c r="AH390" s="450"/>
      <c r="AI390" s="450"/>
      <c r="AJ390" s="450"/>
      <c r="AK390" s="450"/>
      <c r="AO390" s="463"/>
      <c r="AP390" s="463"/>
      <c r="AQ390" s="463"/>
      <c r="AR390" s="463"/>
      <c r="AS390" s="463"/>
      <c r="AT390" s="463"/>
    </row>
    <row r="391" spans="1:46" ht="15.75" x14ac:dyDescent="0.2">
      <c r="B391" s="856" t="s">
        <v>689</v>
      </c>
      <c r="H391" s="430"/>
      <c r="J391" s="628">
        <f>'WBS '!S143</f>
        <v>125810000</v>
      </c>
      <c r="K391" s="914"/>
      <c r="L391" s="914">
        <v>186480000</v>
      </c>
      <c r="M391" s="914"/>
      <c r="N391" s="914" t="s">
        <v>815</v>
      </c>
      <c r="O391" s="922"/>
      <c r="P391" s="914"/>
      <c r="Q391" s="877"/>
      <c r="R391" s="877"/>
      <c r="S391" s="877"/>
      <c r="T391" s="877"/>
      <c r="U391" s="881"/>
      <c r="V391" s="430"/>
      <c r="W391" s="450"/>
      <c r="X391" s="450"/>
      <c r="Y391" s="450"/>
      <c r="Z391" s="450"/>
      <c r="AA391" s="450"/>
      <c r="AB391" s="450"/>
      <c r="AC391" s="450"/>
      <c r="AD391" s="450"/>
      <c r="AE391" s="450"/>
      <c r="AF391" s="450"/>
      <c r="AG391" s="450"/>
      <c r="AH391" s="450"/>
      <c r="AI391" s="450"/>
      <c r="AJ391" s="450"/>
      <c r="AK391" s="450"/>
      <c r="AO391" s="463"/>
      <c r="AP391" s="463"/>
      <c r="AQ391" s="463"/>
      <c r="AR391" s="463"/>
      <c r="AS391" s="463"/>
      <c r="AT391" s="463"/>
    </row>
    <row r="392" spans="1:46" ht="15.75" x14ac:dyDescent="0.2">
      <c r="B392" s="856" t="s">
        <v>776</v>
      </c>
      <c r="H392" s="430"/>
      <c r="J392" s="628">
        <f>'WBS '!S153</f>
        <v>0</v>
      </c>
      <c r="K392" s="914"/>
      <c r="L392" s="914">
        <v>0</v>
      </c>
      <c r="M392" s="914"/>
      <c r="N392" s="914" t="s">
        <v>815</v>
      </c>
      <c r="O392" s="922"/>
      <c r="P392" s="914"/>
      <c r="Q392" s="877"/>
      <c r="R392" s="877"/>
      <c r="S392" s="877"/>
      <c r="T392" s="877"/>
      <c r="U392" s="881"/>
      <c r="V392" s="430"/>
      <c r="W392" s="450"/>
      <c r="X392" s="450"/>
      <c r="Y392" s="450"/>
      <c r="Z392" s="450"/>
      <c r="AA392" s="450"/>
      <c r="AB392" s="450"/>
      <c r="AC392" s="450"/>
      <c r="AD392" s="450"/>
      <c r="AE392" s="450"/>
      <c r="AF392" s="450"/>
      <c r="AG392" s="450"/>
      <c r="AH392" s="450"/>
      <c r="AI392" s="450"/>
      <c r="AJ392" s="450"/>
      <c r="AK392" s="450"/>
      <c r="AO392" s="463"/>
      <c r="AP392" s="463"/>
      <c r="AQ392" s="463"/>
      <c r="AR392" s="463"/>
      <c r="AS392" s="463"/>
      <c r="AT392" s="463"/>
    </row>
    <row r="393" spans="1:46" ht="9.9499999999999993" customHeight="1" x14ac:dyDescent="0.2">
      <c r="B393" s="856"/>
      <c r="H393" s="430"/>
      <c r="J393" s="628"/>
      <c r="K393" s="914"/>
      <c r="L393" s="914"/>
      <c r="M393" s="914"/>
      <c r="N393" s="914"/>
      <c r="O393" s="922"/>
      <c r="P393" s="914"/>
      <c r="Q393" s="877"/>
      <c r="R393" s="877"/>
      <c r="S393" s="877"/>
      <c r="T393" s="877"/>
      <c r="U393" s="881"/>
      <c r="V393" s="430"/>
      <c r="W393" s="450"/>
      <c r="X393" s="450"/>
      <c r="Y393" s="450"/>
      <c r="Z393" s="450"/>
      <c r="AA393" s="450"/>
      <c r="AB393" s="450"/>
      <c r="AC393" s="450"/>
      <c r="AD393" s="450"/>
      <c r="AE393" s="450"/>
      <c r="AF393" s="450"/>
      <c r="AG393" s="450"/>
      <c r="AH393" s="450"/>
      <c r="AI393" s="450"/>
      <c r="AJ393" s="450"/>
      <c r="AK393" s="450"/>
      <c r="AO393" s="463"/>
      <c r="AP393" s="463"/>
      <c r="AQ393" s="463"/>
      <c r="AR393" s="463"/>
      <c r="AS393" s="463"/>
      <c r="AT393" s="463"/>
    </row>
    <row r="394" spans="1:46" ht="16.5" thickBot="1" x14ac:dyDescent="0.25">
      <c r="B394" s="100" t="s">
        <v>690</v>
      </c>
      <c r="H394" s="430"/>
      <c r="J394" s="961">
        <f>SUM(J391:J392)</f>
        <v>125810000</v>
      </c>
      <c r="K394" s="877"/>
      <c r="L394" s="961">
        <f>SUM(L391:L391)</f>
        <v>186480000</v>
      </c>
      <c r="M394" s="877"/>
      <c r="N394" s="877"/>
      <c r="O394" s="883"/>
      <c r="P394" s="914"/>
      <c r="Q394" s="877"/>
      <c r="R394" s="877"/>
      <c r="S394" s="877"/>
      <c r="T394" s="877"/>
      <c r="U394" s="881"/>
      <c r="V394" s="430"/>
      <c r="W394" s="450"/>
      <c r="X394" s="450"/>
      <c r="Y394" s="450"/>
      <c r="Z394" s="450"/>
      <c r="AA394" s="450"/>
      <c r="AB394" s="450"/>
      <c r="AC394" s="450"/>
      <c r="AD394" s="450"/>
      <c r="AE394" s="450"/>
      <c r="AF394" s="450"/>
      <c r="AG394" s="450"/>
      <c r="AH394" s="450"/>
      <c r="AI394" s="450"/>
      <c r="AJ394" s="450"/>
      <c r="AK394" s="450"/>
      <c r="AO394" s="463"/>
      <c r="AP394" s="463"/>
      <c r="AQ394" s="463"/>
      <c r="AR394" s="463"/>
      <c r="AS394" s="463"/>
      <c r="AT394" s="463"/>
    </row>
    <row r="395" spans="1:46" ht="16.5" thickTop="1" x14ac:dyDescent="0.2">
      <c r="J395" s="914"/>
      <c r="K395" s="914"/>
      <c r="L395" s="914"/>
      <c r="M395" s="914"/>
      <c r="N395" s="914"/>
      <c r="O395" s="922"/>
      <c r="P395" s="914"/>
      <c r="Q395" s="877"/>
      <c r="R395" s="877"/>
      <c r="S395" s="877"/>
      <c r="T395" s="877"/>
      <c r="U395" s="881"/>
      <c r="V395" s="430"/>
      <c r="W395" s="450"/>
      <c r="X395" s="450"/>
      <c r="Y395" s="450"/>
      <c r="Z395" s="450"/>
      <c r="AA395" s="450"/>
      <c r="AB395" s="450"/>
      <c r="AC395" s="450"/>
      <c r="AD395" s="450"/>
      <c r="AE395" s="450"/>
      <c r="AF395" s="450"/>
      <c r="AG395" s="450"/>
      <c r="AH395" s="450"/>
      <c r="AI395" s="450"/>
      <c r="AJ395" s="450"/>
      <c r="AK395" s="450"/>
      <c r="AO395" s="463"/>
      <c r="AP395" s="463"/>
      <c r="AQ395" s="463"/>
      <c r="AR395" s="463"/>
      <c r="AS395" s="463"/>
      <c r="AT395" s="463"/>
    </row>
    <row r="396" spans="1:46" ht="15.75" x14ac:dyDescent="0.2">
      <c r="A396" s="954">
        <f>A389+1</f>
        <v>14</v>
      </c>
      <c r="B396" s="100" t="s">
        <v>600</v>
      </c>
      <c r="H396" s="430"/>
      <c r="J396" s="630">
        <v>2021</v>
      </c>
      <c r="K396" s="463"/>
      <c r="L396" s="958" t="s">
        <v>439</v>
      </c>
      <c r="M396" s="959"/>
      <c r="N396" s="959"/>
      <c r="O396" s="960"/>
      <c r="P396" s="914"/>
      <c r="Q396" s="877"/>
      <c r="R396" s="877"/>
      <c r="S396" s="877"/>
      <c r="T396" s="877"/>
      <c r="U396" s="881"/>
      <c r="V396" s="430"/>
      <c r="W396" s="450"/>
      <c r="X396" s="450"/>
      <c r="Y396" s="450"/>
      <c r="Z396" s="450"/>
      <c r="AA396" s="450"/>
      <c r="AB396" s="450"/>
      <c r="AC396" s="450"/>
      <c r="AD396" s="450"/>
      <c r="AE396" s="450"/>
      <c r="AF396" s="450"/>
      <c r="AG396" s="450"/>
      <c r="AH396" s="450"/>
      <c r="AI396" s="450"/>
      <c r="AJ396" s="450"/>
      <c r="AK396" s="450"/>
      <c r="AO396" s="463"/>
      <c r="AP396" s="463"/>
      <c r="AQ396" s="463"/>
      <c r="AR396" s="463"/>
      <c r="AS396" s="463"/>
      <c r="AT396" s="463"/>
    </row>
    <row r="397" spans="1:46" ht="15.75" x14ac:dyDescent="0.2">
      <c r="H397" s="430"/>
      <c r="J397" s="628"/>
      <c r="K397" s="914"/>
      <c r="L397" s="914"/>
      <c r="M397" s="914"/>
      <c r="N397" s="914"/>
      <c r="O397" s="922"/>
      <c r="P397" s="914"/>
      <c r="Q397" s="877"/>
      <c r="R397" s="877"/>
      <c r="S397" s="877"/>
      <c r="T397" s="877"/>
      <c r="U397" s="881"/>
      <c r="V397" s="430"/>
      <c r="W397" s="450"/>
      <c r="X397" s="450"/>
      <c r="Y397" s="450"/>
      <c r="Z397" s="450"/>
      <c r="AA397" s="450"/>
      <c r="AB397" s="450"/>
      <c r="AC397" s="450"/>
      <c r="AD397" s="450"/>
      <c r="AE397" s="450"/>
      <c r="AF397" s="450"/>
      <c r="AG397" s="450"/>
      <c r="AH397" s="450"/>
      <c r="AI397" s="450"/>
      <c r="AJ397" s="450"/>
      <c r="AK397" s="450"/>
      <c r="AO397" s="463"/>
      <c r="AP397" s="463"/>
      <c r="AQ397" s="463"/>
      <c r="AR397" s="463"/>
      <c r="AS397" s="463"/>
      <c r="AT397" s="463"/>
    </row>
    <row r="398" spans="1:46" ht="15.75" x14ac:dyDescent="0.2">
      <c r="C398" s="430" t="s">
        <v>600</v>
      </c>
      <c r="H398" s="430"/>
      <c r="J398" s="628">
        <f>'WBS '!S146</f>
        <v>0</v>
      </c>
      <c r="K398" s="914"/>
      <c r="L398" s="914">
        <v>339670291</v>
      </c>
      <c r="M398" s="914"/>
      <c r="N398" s="894">
        <v>-311303660.44999999</v>
      </c>
      <c r="O398" s="922"/>
      <c r="P398" s="962" t="s">
        <v>691</v>
      </c>
      <c r="Q398" s="877"/>
      <c r="R398" s="877"/>
      <c r="S398" s="877"/>
      <c r="T398" s="877"/>
      <c r="U398" s="881"/>
      <c r="V398" s="430"/>
      <c r="W398" s="450"/>
      <c r="X398" s="450"/>
      <c r="Y398" s="450"/>
      <c r="Z398" s="450"/>
      <c r="AA398" s="450"/>
      <c r="AB398" s="450"/>
      <c r="AC398" s="450"/>
      <c r="AD398" s="450"/>
      <c r="AE398" s="450"/>
      <c r="AF398" s="450"/>
      <c r="AG398" s="450"/>
      <c r="AH398" s="450"/>
      <c r="AI398" s="450"/>
      <c r="AJ398" s="450"/>
      <c r="AK398" s="450"/>
      <c r="AO398" s="463"/>
      <c r="AP398" s="463"/>
      <c r="AQ398" s="463"/>
      <c r="AR398" s="463"/>
      <c r="AS398" s="463"/>
      <c r="AT398" s="463"/>
    </row>
    <row r="399" spans="1:46" ht="9.9499999999999993" customHeight="1" x14ac:dyDescent="0.2">
      <c r="H399" s="430"/>
      <c r="J399" s="628"/>
      <c r="K399" s="914"/>
      <c r="L399" s="914"/>
      <c r="M399" s="914"/>
      <c r="N399" s="914"/>
      <c r="O399" s="922"/>
      <c r="P399" s="914"/>
      <c r="Q399" s="877"/>
      <c r="R399" s="877"/>
      <c r="S399" s="877"/>
      <c r="T399" s="877"/>
      <c r="U399" s="881"/>
      <c r="V399" s="430"/>
      <c r="W399" s="450"/>
      <c r="X399" s="450"/>
      <c r="Y399" s="450"/>
      <c r="Z399" s="450"/>
      <c r="AA399" s="450"/>
      <c r="AB399" s="450"/>
      <c r="AC399" s="450"/>
      <c r="AD399" s="450"/>
      <c r="AE399" s="450"/>
      <c r="AF399" s="450"/>
      <c r="AG399" s="450"/>
      <c r="AH399" s="450"/>
      <c r="AI399" s="450"/>
      <c r="AJ399" s="450"/>
      <c r="AK399" s="450"/>
      <c r="AO399" s="463"/>
      <c r="AP399" s="463"/>
      <c r="AQ399" s="463"/>
      <c r="AR399" s="463"/>
      <c r="AS399" s="463"/>
      <c r="AT399" s="463"/>
    </row>
    <row r="400" spans="1:46" ht="16.5" thickBot="1" x14ac:dyDescent="0.25">
      <c r="B400" s="100" t="s">
        <v>694</v>
      </c>
      <c r="H400" s="430"/>
      <c r="J400" s="961">
        <f>SUM(J398:J399)</f>
        <v>0</v>
      </c>
      <c r="K400" s="877"/>
      <c r="L400" s="961">
        <f>SUM(L398:L399)</f>
        <v>339670291</v>
      </c>
      <c r="M400" s="877"/>
      <c r="N400" s="877"/>
      <c r="O400" s="883"/>
      <c r="P400" s="914"/>
      <c r="Q400" s="877"/>
      <c r="R400" s="877"/>
      <c r="S400" s="877"/>
      <c r="T400" s="877"/>
      <c r="U400" s="881"/>
      <c r="V400" s="430"/>
      <c r="W400" s="450"/>
      <c r="X400" s="450"/>
      <c r="Y400" s="450"/>
      <c r="Z400" s="450"/>
      <c r="AA400" s="450"/>
      <c r="AB400" s="450"/>
      <c r="AC400" s="450"/>
      <c r="AD400" s="450"/>
      <c r="AE400" s="450"/>
      <c r="AF400" s="450"/>
      <c r="AG400" s="450"/>
      <c r="AH400" s="450"/>
      <c r="AI400" s="450"/>
      <c r="AJ400" s="450"/>
      <c r="AK400" s="450"/>
      <c r="AO400" s="463"/>
      <c r="AP400" s="463"/>
      <c r="AQ400" s="463"/>
      <c r="AR400" s="463"/>
      <c r="AS400" s="463"/>
      <c r="AT400" s="463"/>
    </row>
    <row r="401" spans="1:46" ht="16.5" thickTop="1" x14ac:dyDescent="0.2">
      <c r="J401" s="914"/>
      <c r="K401" s="914"/>
      <c r="L401" s="914"/>
      <c r="M401" s="914"/>
      <c r="N401" s="914"/>
      <c r="O401" s="922"/>
      <c r="P401" s="914"/>
      <c r="Q401" s="877"/>
      <c r="R401" s="877"/>
      <c r="S401" s="877"/>
      <c r="T401" s="877"/>
      <c r="U401" s="881"/>
      <c r="V401" s="430"/>
      <c r="W401" s="450"/>
      <c r="X401" s="450"/>
      <c r="Y401" s="450"/>
      <c r="Z401" s="450"/>
      <c r="AA401" s="450"/>
      <c r="AB401" s="450"/>
      <c r="AC401" s="450"/>
      <c r="AD401" s="450"/>
      <c r="AE401" s="450"/>
      <c r="AF401" s="450"/>
      <c r="AG401" s="450"/>
      <c r="AH401" s="450"/>
      <c r="AI401" s="450"/>
      <c r="AJ401" s="450"/>
      <c r="AK401" s="450"/>
      <c r="AO401" s="463"/>
      <c r="AP401" s="463"/>
      <c r="AQ401" s="463"/>
      <c r="AR401" s="463"/>
      <c r="AS401" s="463"/>
      <c r="AT401" s="463"/>
    </row>
    <row r="402" spans="1:46" ht="15.75" x14ac:dyDescent="0.2">
      <c r="A402" s="954">
        <f>A396+1</f>
        <v>15</v>
      </c>
      <c r="B402" s="100" t="s">
        <v>692</v>
      </c>
      <c r="J402" s="914"/>
      <c r="K402" s="914"/>
      <c r="L402" s="914"/>
      <c r="M402" s="914"/>
      <c r="N402" s="914"/>
      <c r="O402" s="922"/>
      <c r="P402" s="914"/>
      <c r="Q402" s="877"/>
      <c r="R402" s="877"/>
      <c r="S402" s="877"/>
      <c r="T402" s="877"/>
      <c r="U402" s="881"/>
      <c r="V402" s="430"/>
      <c r="W402" s="450"/>
      <c r="X402" s="450"/>
      <c r="Y402" s="450"/>
      <c r="Z402" s="450"/>
      <c r="AA402" s="450"/>
      <c r="AB402" s="450"/>
      <c r="AC402" s="450"/>
      <c r="AD402" s="450"/>
      <c r="AE402" s="450"/>
      <c r="AF402" s="450"/>
      <c r="AG402" s="450"/>
      <c r="AH402" s="450"/>
      <c r="AI402" s="450"/>
      <c r="AJ402" s="450"/>
      <c r="AK402" s="450"/>
      <c r="AO402" s="463"/>
      <c r="AP402" s="463"/>
      <c r="AQ402" s="463"/>
      <c r="AR402" s="463"/>
      <c r="AS402" s="463"/>
      <c r="AT402" s="463"/>
    </row>
    <row r="403" spans="1:46" ht="15.75" x14ac:dyDescent="0.2">
      <c r="J403" s="463"/>
      <c r="K403" s="463"/>
      <c r="L403" s="463"/>
      <c r="N403" s="463"/>
      <c r="O403" s="903"/>
      <c r="P403" s="463"/>
      <c r="Q403" s="877"/>
      <c r="R403" s="877"/>
      <c r="S403" s="877"/>
      <c r="T403" s="877"/>
      <c r="U403" s="881"/>
      <c r="V403" s="430"/>
      <c r="W403" s="450"/>
      <c r="X403" s="450"/>
      <c r="Y403" s="450"/>
      <c r="Z403" s="450"/>
      <c r="AA403" s="450"/>
      <c r="AB403" s="450"/>
      <c r="AC403" s="450"/>
      <c r="AD403" s="450"/>
      <c r="AE403" s="450"/>
      <c r="AF403" s="450"/>
      <c r="AG403" s="450"/>
      <c r="AH403" s="450"/>
      <c r="AI403" s="450"/>
      <c r="AJ403" s="450"/>
      <c r="AK403" s="450"/>
      <c r="AO403" s="463"/>
      <c r="AP403" s="463"/>
      <c r="AQ403" s="463"/>
      <c r="AR403" s="463"/>
      <c r="AS403" s="463"/>
      <c r="AT403" s="463"/>
    </row>
    <row r="404" spans="1:46" ht="15.75" x14ac:dyDescent="0.2">
      <c r="B404" s="100" t="s">
        <v>269</v>
      </c>
      <c r="H404" s="430"/>
      <c r="J404" s="630">
        <v>2021</v>
      </c>
      <c r="K404" s="463"/>
      <c r="L404" s="958" t="s">
        <v>439</v>
      </c>
      <c r="M404" s="959"/>
      <c r="N404" s="959"/>
      <c r="O404" s="960"/>
      <c r="P404" s="463"/>
      <c r="Q404" s="877"/>
      <c r="R404" s="463"/>
      <c r="S404" s="463"/>
      <c r="T404" s="463"/>
      <c r="U404" s="881"/>
      <c r="V404" s="430"/>
      <c r="W404" s="450"/>
      <c r="X404" s="450"/>
      <c r="Y404" s="450"/>
      <c r="Z404" s="450"/>
      <c r="AA404" s="450"/>
      <c r="AB404" s="450"/>
      <c r="AC404" s="450"/>
      <c r="AD404" s="450"/>
      <c r="AE404" s="450"/>
      <c r="AF404" s="450"/>
      <c r="AG404" s="450"/>
      <c r="AH404" s="450"/>
      <c r="AI404" s="450"/>
      <c r="AJ404" s="450"/>
      <c r="AK404" s="450"/>
      <c r="AO404" s="463"/>
      <c r="AP404" s="463"/>
      <c r="AQ404" s="463"/>
      <c r="AR404" s="463"/>
      <c r="AS404" s="463"/>
      <c r="AT404" s="463"/>
    </row>
    <row r="405" spans="1:46" ht="15.75" x14ac:dyDescent="0.2">
      <c r="B405" s="100"/>
      <c r="H405" s="430"/>
      <c r="J405" s="628"/>
      <c r="K405" s="463"/>
      <c r="L405" s="959"/>
      <c r="M405" s="959"/>
      <c r="N405" s="959"/>
      <c r="O405" s="960"/>
      <c r="P405" s="463"/>
      <c r="Q405" s="908"/>
      <c r="R405" s="463"/>
      <c r="S405" s="463"/>
      <c r="T405" s="463"/>
      <c r="U405" s="881"/>
      <c r="V405" s="430"/>
      <c r="W405" s="450"/>
      <c r="X405" s="450"/>
      <c r="Y405" s="450"/>
      <c r="Z405" s="450"/>
      <c r="AA405" s="450"/>
      <c r="AB405" s="450"/>
      <c r="AC405" s="450"/>
      <c r="AD405" s="450"/>
      <c r="AE405" s="450"/>
      <c r="AF405" s="450"/>
      <c r="AG405" s="450"/>
      <c r="AH405" s="450"/>
      <c r="AI405" s="450"/>
      <c r="AJ405" s="450"/>
      <c r="AK405" s="450"/>
      <c r="AO405" s="463"/>
      <c r="AP405" s="463"/>
      <c r="AQ405" s="463"/>
      <c r="AR405" s="463"/>
      <c r="AS405" s="463"/>
      <c r="AT405" s="463"/>
    </row>
    <row r="406" spans="1:46" ht="15.75" x14ac:dyDescent="0.2">
      <c r="B406" s="100"/>
      <c r="C406" s="963" t="s">
        <v>693</v>
      </c>
      <c r="H406" s="430"/>
      <c r="J406" s="628">
        <f>'WBS '!R62</f>
        <v>0</v>
      </c>
      <c r="K406" s="463"/>
      <c r="L406" s="463">
        <v>108738298</v>
      </c>
      <c r="N406" s="908" t="s">
        <v>815</v>
      </c>
      <c r="O406" s="903"/>
      <c r="P406" s="463"/>
      <c r="Q406" s="908"/>
      <c r="R406" s="463"/>
      <c r="S406" s="463"/>
      <c r="T406" s="463"/>
      <c r="U406" s="881"/>
      <c r="V406" s="430"/>
      <c r="W406" s="450"/>
      <c r="X406" s="450"/>
      <c r="Y406" s="450"/>
      <c r="Z406" s="450"/>
      <c r="AA406" s="450"/>
      <c r="AB406" s="450"/>
      <c r="AC406" s="450"/>
      <c r="AD406" s="450"/>
      <c r="AE406" s="450"/>
      <c r="AF406" s="450"/>
      <c r="AG406" s="450"/>
      <c r="AH406" s="450"/>
      <c r="AI406" s="450"/>
      <c r="AJ406" s="450"/>
      <c r="AK406" s="450"/>
      <c r="AO406" s="463"/>
      <c r="AP406" s="463"/>
      <c r="AQ406" s="463"/>
      <c r="AR406" s="463"/>
      <c r="AS406" s="463"/>
      <c r="AT406" s="463"/>
    </row>
    <row r="407" spans="1:46" ht="9.9499999999999993" customHeight="1" x14ac:dyDescent="0.2">
      <c r="H407" s="430"/>
      <c r="J407" s="628"/>
      <c r="K407" s="463"/>
      <c r="L407" s="463"/>
      <c r="N407" s="463"/>
      <c r="O407" s="903"/>
      <c r="P407" s="463"/>
      <c r="Q407" s="908"/>
      <c r="R407" s="463"/>
      <c r="S407" s="463"/>
      <c r="T407" s="463"/>
      <c r="U407" s="881"/>
      <c r="V407" s="430"/>
      <c r="W407" s="450"/>
      <c r="X407" s="450"/>
      <c r="Y407" s="450"/>
      <c r="Z407" s="450"/>
      <c r="AA407" s="450"/>
      <c r="AB407" s="450"/>
      <c r="AC407" s="450"/>
      <c r="AD407" s="450"/>
      <c r="AE407" s="450"/>
      <c r="AF407" s="450"/>
      <c r="AG407" s="450"/>
      <c r="AH407" s="450"/>
      <c r="AI407" s="450"/>
      <c r="AJ407" s="450"/>
      <c r="AK407" s="450"/>
      <c r="AO407" s="463"/>
      <c r="AP407" s="463"/>
      <c r="AQ407" s="463"/>
      <c r="AR407" s="463"/>
      <c r="AS407" s="463"/>
      <c r="AT407" s="463"/>
    </row>
    <row r="408" spans="1:46" ht="16.5" thickBot="1" x14ac:dyDescent="0.25">
      <c r="C408" s="100" t="s">
        <v>270</v>
      </c>
      <c r="H408" s="430"/>
      <c r="J408" s="935">
        <f>SUM(J406:J406)</f>
        <v>0</v>
      </c>
      <c r="K408" s="463"/>
      <c r="L408" s="935">
        <f>SUM(L406:L406)</f>
        <v>108738298</v>
      </c>
      <c r="M408" s="420"/>
      <c r="N408" s="420"/>
      <c r="O408" s="907"/>
      <c r="P408" s="420"/>
      <c r="Q408" s="908"/>
      <c r="R408" s="420"/>
      <c r="S408" s="420"/>
      <c r="T408" s="420"/>
      <c r="U408" s="881"/>
      <c r="V408" s="430"/>
      <c r="W408" s="450"/>
      <c r="X408" s="450"/>
      <c r="Y408" s="450"/>
      <c r="Z408" s="450"/>
      <c r="AA408" s="450"/>
      <c r="AB408" s="450"/>
      <c r="AC408" s="450"/>
      <c r="AD408" s="450"/>
      <c r="AE408" s="450"/>
      <c r="AF408" s="450"/>
      <c r="AG408" s="450"/>
      <c r="AH408" s="450"/>
      <c r="AI408" s="450"/>
      <c r="AJ408" s="450"/>
      <c r="AK408" s="450"/>
      <c r="AO408" s="463"/>
      <c r="AP408" s="463"/>
      <c r="AQ408" s="463"/>
      <c r="AR408" s="463"/>
      <c r="AS408" s="463"/>
      <c r="AT408" s="463"/>
    </row>
    <row r="409" spans="1:46" ht="16.5" thickTop="1" x14ac:dyDescent="0.2">
      <c r="J409" s="463"/>
      <c r="K409" s="463"/>
      <c r="L409" s="463"/>
      <c r="N409" s="463"/>
      <c r="O409" s="903"/>
      <c r="P409" s="463"/>
      <c r="Q409" s="439"/>
      <c r="R409" s="463"/>
      <c r="S409" s="463"/>
      <c r="T409" s="463"/>
      <c r="U409" s="881"/>
      <c r="V409" s="430"/>
      <c r="W409" s="450"/>
      <c r="X409" s="450"/>
      <c r="Y409" s="450"/>
      <c r="Z409" s="450"/>
      <c r="AA409" s="450"/>
      <c r="AB409" s="450"/>
      <c r="AC409" s="450"/>
      <c r="AD409" s="450"/>
      <c r="AE409" s="450"/>
      <c r="AF409" s="450"/>
      <c r="AG409" s="450"/>
      <c r="AH409" s="450"/>
      <c r="AI409" s="450"/>
      <c r="AJ409" s="450"/>
      <c r="AK409" s="450"/>
      <c r="AO409" s="463"/>
      <c r="AP409" s="463"/>
      <c r="AQ409" s="463"/>
      <c r="AR409" s="463"/>
      <c r="AS409" s="463"/>
      <c r="AT409" s="463"/>
    </row>
    <row r="410" spans="1:46" ht="15.75" x14ac:dyDescent="0.2">
      <c r="B410" s="100" t="s">
        <v>240</v>
      </c>
      <c r="C410" s="100" t="s">
        <v>36</v>
      </c>
      <c r="H410" s="430"/>
      <c r="J410" s="630">
        <v>2021</v>
      </c>
      <c r="K410" s="463"/>
      <c r="L410" s="958" t="s">
        <v>439</v>
      </c>
      <c r="M410" s="959"/>
      <c r="N410" s="959"/>
      <c r="O410" s="960"/>
      <c r="P410" s="463"/>
      <c r="Q410" s="908"/>
      <c r="R410" s="463"/>
      <c r="S410" s="463"/>
      <c r="T410" s="463"/>
      <c r="U410" s="881"/>
      <c r="V410" s="430"/>
      <c r="W410" s="450"/>
      <c r="X410" s="450"/>
      <c r="Y410" s="450"/>
      <c r="Z410" s="450"/>
      <c r="AA410" s="450"/>
      <c r="AB410" s="450"/>
      <c r="AC410" s="450"/>
      <c r="AD410" s="450"/>
      <c r="AE410" s="450"/>
      <c r="AF410" s="450"/>
      <c r="AG410" s="450"/>
      <c r="AH410" s="450"/>
      <c r="AI410" s="450"/>
      <c r="AJ410" s="450"/>
      <c r="AK410" s="450"/>
      <c r="AO410" s="463"/>
      <c r="AP410" s="463"/>
      <c r="AQ410" s="463"/>
      <c r="AR410" s="463"/>
      <c r="AS410" s="463"/>
      <c r="AT410" s="463"/>
    </row>
    <row r="411" spans="1:46" ht="15.75" x14ac:dyDescent="0.2">
      <c r="B411" s="100"/>
      <c r="C411" s="964"/>
      <c r="H411" s="430"/>
      <c r="J411" s="628"/>
      <c r="K411" s="463"/>
      <c r="L411" s="463"/>
      <c r="N411" s="463"/>
      <c r="O411" s="903"/>
      <c r="P411" s="463"/>
      <c r="Q411" s="908"/>
      <c r="R411" s="463"/>
      <c r="S411" s="463"/>
      <c r="T411" s="463"/>
      <c r="U411" s="881"/>
      <c r="V411" s="430"/>
      <c r="W411" s="450"/>
      <c r="X411" s="450"/>
      <c r="Y411" s="450"/>
      <c r="Z411" s="450"/>
      <c r="AA411" s="450"/>
      <c r="AB411" s="450"/>
      <c r="AC411" s="450"/>
      <c r="AD411" s="450"/>
      <c r="AE411" s="450"/>
      <c r="AF411" s="450"/>
      <c r="AG411" s="450"/>
      <c r="AH411" s="450"/>
      <c r="AI411" s="450"/>
      <c r="AJ411" s="450"/>
      <c r="AK411" s="450"/>
      <c r="AO411" s="463"/>
      <c r="AP411" s="463"/>
      <c r="AQ411" s="463"/>
      <c r="AR411" s="463"/>
      <c r="AS411" s="463"/>
      <c r="AT411" s="463"/>
    </row>
    <row r="412" spans="1:46" ht="15.75" x14ac:dyDescent="0.2">
      <c r="B412" s="100"/>
      <c r="C412" s="963" t="s">
        <v>601</v>
      </c>
      <c r="H412" s="430"/>
      <c r="J412" s="628">
        <f>'WBS '!S149</f>
        <v>282850702</v>
      </c>
      <c r="K412" s="463"/>
      <c r="L412" s="463">
        <v>113105925</v>
      </c>
      <c r="N412" s="894">
        <v>77402184</v>
      </c>
      <c r="O412" s="903">
        <v>419494300</v>
      </c>
      <c r="P412" s="463" t="s">
        <v>1090</v>
      </c>
      <c r="Q412" s="439"/>
      <c r="R412" s="463"/>
      <c r="S412" s="463"/>
      <c r="T412" s="463"/>
      <c r="U412" s="881"/>
      <c r="V412" s="430"/>
      <c r="W412" s="450"/>
      <c r="X412" s="450"/>
      <c r="Y412" s="450"/>
      <c r="Z412" s="450"/>
      <c r="AA412" s="450"/>
      <c r="AB412" s="450"/>
      <c r="AC412" s="450"/>
      <c r="AD412" s="450"/>
      <c r="AE412" s="450"/>
      <c r="AF412" s="450"/>
      <c r="AG412" s="450"/>
      <c r="AH412" s="450"/>
      <c r="AI412" s="450"/>
      <c r="AJ412" s="450"/>
      <c r="AK412" s="450"/>
      <c r="AO412" s="463"/>
      <c r="AP412" s="463"/>
      <c r="AQ412" s="463"/>
      <c r="AR412" s="463"/>
      <c r="AS412" s="463"/>
      <c r="AT412" s="463"/>
    </row>
    <row r="413" spans="1:46" ht="15.75" x14ac:dyDescent="0.2">
      <c r="B413" s="100"/>
      <c r="C413" s="963" t="s">
        <v>1023</v>
      </c>
      <c r="H413" s="430"/>
      <c r="J413" s="628">
        <f>'WBS '!S150</f>
        <v>508871680</v>
      </c>
      <c r="K413" s="463"/>
      <c r="L413" s="463">
        <v>39522750</v>
      </c>
      <c r="N413" s="452" t="s">
        <v>1024</v>
      </c>
      <c r="O413" s="903">
        <v>508871680</v>
      </c>
      <c r="P413" s="430" t="s">
        <v>1091</v>
      </c>
      <c r="Q413" s="439">
        <f>O413-J413</f>
        <v>0</v>
      </c>
      <c r="R413" s="463"/>
      <c r="S413" s="463"/>
      <c r="T413" s="463"/>
      <c r="U413" s="881"/>
      <c r="V413" s="430"/>
      <c r="W413" s="450"/>
      <c r="X413" s="450"/>
      <c r="Y413" s="450"/>
      <c r="Z413" s="450"/>
      <c r="AA413" s="450"/>
      <c r="AB413" s="450"/>
      <c r="AC413" s="450"/>
      <c r="AD413" s="450"/>
      <c r="AE413" s="450"/>
      <c r="AF413" s="450"/>
      <c r="AG413" s="450"/>
      <c r="AH413" s="450"/>
      <c r="AI413" s="450"/>
      <c r="AJ413" s="450"/>
      <c r="AK413" s="450"/>
      <c r="AO413" s="463"/>
      <c r="AP413" s="463"/>
      <c r="AQ413" s="463"/>
      <c r="AR413" s="463"/>
      <c r="AS413" s="463"/>
      <c r="AT413" s="463"/>
    </row>
    <row r="414" spans="1:46" ht="9.9499999999999993" customHeight="1" x14ac:dyDescent="0.2">
      <c r="B414" s="100"/>
      <c r="H414" s="430"/>
      <c r="J414" s="628"/>
      <c r="K414" s="463"/>
      <c r="L414" s="463"/>
      <c r="N414" s="463"/>
      <c r="O414" s="430"/>
      <c r="P414" s="430"/>
      <c r="Q414" s="439"/>
      <c r="R414" s="463"/>
      <c r="S414" s="463"/>
      <c r="T414" s="463"/>
      <c r="U414" s="881"/>
      <c r="V414" s="430"/>
      <c r="W414" s="450"/>
      <c r="X414" s="450"/>
      <c r="Y414" s="450"/>
      <c r="Z414" s="450"/>
      <c r="AA414" s="450"/>
      <c r="AB414" s="450"/>
      <c r="AC414" s="450"/>
      <c r="AD414" s="450"/>
      <c r="AE414" s="450"/>
      <c r="AF414" s="450"/>
      <c r="AG414" s="450"/>
      <c r="AH414" s="450"/>
      <c r="AI414" s="450"/>
      <c r="AJ414" s="450"/>
      <c r="AK414" s="450"/>
      <c r="AO414" s="463"/>
      <c r="AP414" s="463"/>
      <c r="AQ414" s="463"/>
      <c r="AR414" s="463"/>
      <c r="AS414" s="463"/>
      <c r="AT414" s="463"/>
    </row>
    <row r="415" spans="1:46" ht="16.5" thickBot="1" x14ac:dyDescent="0.25">
      <c r="B415" s="100"/>
      <c r="C415" s="100" t="s">
        <v>174</v>
      </c>
      <c r="H415" s="430"/>
      <c r="J415" s="935">
        <f>SUM(J412:J413)</f>
        <v>791722382</v>
      </c>
      <c r="K415" s="463"/>
      <c r="L415" s="935">
        <f>SUM(L411:L413)</f>
        <v>152628675</v>
      </c>
      <c r="M415" s="420"/>
      <c r="N415" s="420"/>
      <c r="O415" s="907">
        <f>O413-O412</f>
        <v>89377380</v>
      </c>
      <c r="P415" s="463" t="s">
        <v>1016</v>
      </c>
      <c r="Q415" s="908"/>
      <c r="R415" s="420"/>
      <c r="S415" s="420"/>
      <c r="T415" s="420"/>
      <c r="U415" s="881"/>
      <c r="V415" s="430"/>
      <c r="W415" s="450"/>
      <c r="X415" s="450"/>
      <c r="Y415" s="450"/>
      <c r="Z415" s="450"/>
      <c r="AA415" s="450"/>
      <c r="AB415" s="450"/>
      <c r="AC415" s="450"/>
      <c r="AD415" s="450"/>
      <c r="AE415" s="450"/>
      <c r="AF415" s="450"/>
      <c r="AG415" s="450"/>
      <c r="AH415" s="450"/>
      <c r="AI415" s="450"/>
      <c r="AJ415" s="450"/>
      <c r="AK415" s="450"/>
      <c r="AO415" s="463"/>
      <c r="AP415" s="463"/>
      <c r="AQ415" s="463"/>
      <c r="AR415" s="463"/>
      <c r="AS415" s="463"/>
      <c r="AT415" s="463"/>
    </row>
    <row r="416" spans="1:46" ht="16.5" thickTop="1" x14ac:dyDescent="0.2">
      <c r="B416" s="100"/>
      <c r="J416" s="463"/>
      <c r="K416" s="463"/>
      <c r="L416" s="463"/>
      <c r="N416" s="463"/>
      <c r="O416" s="903"/>
      <c r="P416" s="463"/>
      <c r="Q416" s="439"/>
      <c r="R416" s="463"/>
      <c r="S416" s="463"/>
      <c r="T416" s="463"/>
      <c r="U416" s="881"/>
      <c r="V416" s="430"/>
      <c r="W416" s="450"/>
      <c r="X416" s="450"/>
      <c r="Y416" s="450"/>
      <c r="Z416" s="450"/>
      <c r="AA416" s="450"/>
      <c r="AB416" s="450"/>
      <c r="AC416" s="450"/>
      <c r="AD416" s="450"/>
      <c r="AE416" s="450"/>
      <c r="AF416" s="450"/>
      <c r="AG416" s="450"/>
      <c r="AH416" s="450"/>
      <c r="AI416" s="450"/>
      <c r="AJ416" s="450"/>
      <c r="AK416" s="450"/>
      <c r="AO416" s="463"/>
      <c r="AP416" s="463"/>
      <c r="AQ416" s="463"/>
      <c r="AR416" s="463"/>
      <c r="AS416" s="463"/>
      <c r="AT416" s="463"/>
    </row>
    <row r="417" spans="2:46" ht="15.75" hidden="1" x14ac:dyDescent="0.25">
      <c r="B417" s="965" t="s">
        <v>992</v>
      </c>
      <c r="J417" s="463"/>
      <c r="K417" s="463"/>
      <c r="L417" s="463"/>
      <c r="N417" s="463"/>
      <c r="O417" s="903"/>
      <c r="P417" s="463"/>
      <c r="Q417" s="908"/>
      <c r="R417" s="463"/>
      <c r="S417" s="463"/>
      <c r="T417" s="463"/>
      <c r="U417" s="881"/>
      <c r="V417" s="430"/>
      <c r="W417" s="450"/>
      <c r="X417" s="450"/>
      <c r="Y417" s="450"/>
      <c r="Z417" s="450"/>
      <c r="AA417" s="450"/>
      <c r="AB417" s="450"/>
      <c r="AC417" s="450"/>
      <c r="AD417" s="450"/>
      <c r="AE417" s="450"/>
      <c r="AF417" s="450"/>
      <c r="AG417" s="450"/>
      <c r="AH417" s="450"/>
      <c r="AI417" s="450"/>
      <c r="AJ417" s="450"/>
      <c r="AK417" s="450"/>
      <c r="AO417" s="463"/>
      <c r="AP417" s="463"/>
      <c r="AQ417" s="463"/>
      <c r="AR417" s="463"/>
      <c r="AS417" s="463"/>
      <c r="AT417" s="463"/>
    </row>
    <row r="418" spans="2:46" ht="15.75" hidden="1" x14ac:dyDescent="0.2">
      <c r="B418" s="100"/>
      <c r="J418" s="463"/>
      <c r="K418" s="463"/>
      <c r="L418" s="463"/>
      <c r="N418" s="463"/>
      <c r="O418" s="903"/>
      <c r="P418" s="463"/>
      <c r="Q418" s="908"/>
      <c r="R418" s="463"/>
      <c r="S418" s="463"/>
      <c r="T418" s="463"/>
      <c r="U418" s="881"/>
      <c r="V418" s="430"/>
      <c r="W418" s="450"/>
      <c r="X418" s="450"/>
      <c r="Y418" s="450"/>
      <c r="Z418" s="450"/>
      <c r="AA418" s="450"/>
      <c r="AB418" s="450"/>
      <c r="AC418" s="450"/>
      <c r="AD418" s="450"/>
      <c r="AE418" s="450"/>
      <c r="AF418" s="450"/>
      <c r="AG418" s="450"/>
      <c r="AH418" s="450"/>
      <c r="AI418" s="450"/>
      <c r="AJ418" s="450"/>
      <c r="AK418" s="450"/>
      <c r="AO418" s="463"/>
      <c r="AP418" s="463"/>
      <c r="AQ418" s="463"/>
      <c r="AR418" s="463"/>
      <c r="AS418" s="463"/>
      <c r="AT418" s="463"/>
    </row>
    <row r="419" spans="2:46" hidden="1" x14ac:dyDescent="0.2">
      <c r="B419" s="1157" t="s">
        <v>993</v>
      </c>
      <c r="C419" s="1157"/>
      <c r="D419" s="1157"/>
      <c r="E419" s="1157"/>
      <c r="F419" s="1157"/>
      <c r="G419" s="1157"/>
      <c r="H419" s="1157"/>
      <c r="I419" s="1157"/>
      <c r="J419" s="1157"/>
      <c r="K419" s="1157"/>
      <c r="L419" s="1157"/>
      <c r="M419" s="660"/>
      <c r="N419" s="660"/>
      <c r="O419" s="660"/>
      <c r="P419" s="463"/>
      <c r="Q419" s="908"/>
      <c r="R419" s="463"/>
      <c r="S419" s="463"/>
      <c r="T419" s="463"/>
      <c r="U419" s="881"/>
      <c r="V419" s="430"/>
      <c r="W419" s="450"/>
      <c r="X419" s="450"/>
      <c r="Y419" s="450"/>
      <c r="Z419" s="450"/>
      <c r="AA419" s="450"/>
      <c r="AB419" s="450"/>
      <c r="AC419" s="450"/>
      <c r="AD419" s="450"/>
      <c r="AE419" s="450"/>
      <c r="AF419" s="450"/>
      <c r="AG419" s="450"/>
      <c r="AH419" s="450"/>
      <c r="AI419" s="450"/>
      <c r="AJ419" s="450"/>
      <c r="AK419" s="450"/>
      <c r="AO419" s="463"/>
      <c r="AP419" s="463"/>
      <c r="AQ419" s="463"/>
      <c r="AR419" s="463"/>
      <c r="AS419" s="463"/>
      <c r="AT419" s="463"/>
    </row>
    <row r="420" spans="2:46" hidden="1" x14ac:dyDescent="0.2">
      <c r="B420" s="1157"/>
      <c r="C420" s="1157"/>
      <c r="D420" s="1157"/>
      <c r="E420" s="1157"/>
      <c r="F420" s="1157"/>
      <c r="G420" s="1157"/>
      <c r="H420" s="1157"/>
      <c r="I420" s="1157"/>
      <c r="J420" s="1157"/>
      <c r="K420" s="1157"/>
      <c r="L420" s="1157"/>
      <c r="M420" s="660"/>
      <c r="N420" s="660"/>
      <c r="O420" s="660"/>
      <c r="P420" s="463"/>
      <c r="Q420" s="908"/>
      <c r="R420" s="463"/>
      <c r="S420" s="463"/>
      <c r="T420" s="463"/>
      <c r="U420" s="881"/>
      <c r="V420" s="430"/>
      <c r="W420" s="450"/>
      <c r="X420" s="450"/>
      <c r="Y420" s="450"/>
      <c r="Z420" s="450"/>
      <c r="AA420" s="450"/>
      <c r="AB420" s="450"/>
      <c r="AC420" s="450"/>
      <c r="AD420" s="450"/>
      <c r="AE420" s="450"/>
      <c r="AF420" s="450"/>
      <c r="AG420" s="450"/>
      <c r="AH420" s="450"/>
      <c r="AI420" s="450"/>
      <c r="AJ420" s="450"/>
      <c r="AK420" s="450"/>
      <c r="AO420" s="463"/>
      <c r="AP420" s="463"/>
      <c r="AQ420" s="463"/>
      <c r="AR420" s="463"/>
      <c r="AS420" s="463"/>
      <c r="AT420" s="463"/>
    </row>
    <row r="421" spans="2:46" hidden="1" x14ac:dyDescent="0.2">
      <c r="B421" s="1057"/>
      <c r="C421" s="1057"/>
      <c r="D421" s="1057"/>
      <c r="E421" s="1057"/>
      <c r="F421" s="1057"/>
      <c r="G421" s="1057"/>
      <c r="H421" s="1057"/>
      <c r="I421" s="1057"/>
      <c r="J421" s="1057"/>
      <c r="K421" s="1057"/>
      <c r="L421" s="1057"/>
      <c r="M421" s="660"/>
      <c r="N421" s="660"/>
      <c r="O421" s="660"/>
      <c r="P421" s="463"/>
      <c r="Q421" s="908"/>
      <c r="R421" s="463"/>
      <c r="S421" s="463"/>
      <c r="T421" s="463"/>
      <c r="U421" s="881"/>
      <c r="V421" s="430"/>
      <c r="W421" s="450"/>
      <c r="X421" s="450"/>
      <c r="Y421" s="450"/>
      <c r="Z421" s="450"/>
      <c r="AA421" s="450"/>
      <c r="AB421" s="450"/>
      <c r="AC421" s="450"/>
      <c r="AD421" s="450"/>
      <c r="AE421" s="450"/>
      <c r="AF421" s="450"/>
      <c r="AG421" s="450"/>
      <c r="AH421" s="450"/>
      <c r="AI421" s="450"/>
      <c r="AJ421" s="450"/>
      <c r="AK421" s="450"/>
      <c r="AO421" s="463"/>
      <c r="AP421" s="463"/>
      <c r="AQ421" s="463"/>
      <c r="AR421" s="463"/>
      <c r="AS421" s="463"/>
      <c r="AT421" s="463"/>
    </row>
    <row r="422" spans="2:46" ht="15.75" hidden="1" x14ac:dyDescent="0.2">
      <c r="B422" s="100" t="s">
        <v>994</v>
      </c>
      <c r="J422" s="630">
        <v>2021</v>
      </c>
      <c r="K422" s="463"/>
      <c r="L422" s="958" t="s">
        <v>439</v>
      </c>
      <c r="N422" s="463"/>
      <c r="O422" s="903"/>
      <c r="P422" s="463"/>
      <c r="Q422" s="908"/>
      <c r="R422" s="463"/>
      <c r="S422" s="463"/>
      <c r="T422" s="463"/>
      <c r="U422" s="881"/>
      <c r="V422" s="430"/>
      <c r="W422" s="450"/>
      <c r="X422" s="450"/>
      <c r="Y422" s="450"/>
      <c r="Z422" s="450"/>
      <c r="AA422" s="450"/>
      <c r="AB422" s="450"/>
      <c r="AC422" s="450"/>
      <c r="AD422" s="450"/>
      <c r="AE422" s="450"/>
      <c r="AF422" s="450"/>
      <c r="AG422" s="450"/>
      <c r="AH422" s="450"/>
      <c r="AI422" s="450"/>
      <c r="AJ422" s="450"/>
      <c r="AK422" s="450"/>
      <c r="AO422" s="463"/>
      <c r="AP422" s="463"/>
      <c r="AQ422" s="463"/>
      <c r="AR422" s="463"/>
      <c r="AS422" s="463"/>
      <c r="AT422" s="463"/>
    </row>
    <row r="423" spans="2:46" ht="15.75" hidden="1" x14ac:dyDescent="0.2">
      <c r="B423" s="100"/>
      <c r="C423" s="430" t="str">
        <f>'KOR FISKAL FOR PD PARKIR'!A62</f>
        <v>Biaya Dana Refresentasi Direksi</v>
      </c>
      <c r="J423" s="463">
        <f>'KOR FISKAL FOR PD PARKIR'!E62</f>
        <v>456518266</v>
      </c>
      <c r="K423" s="463"/>
      <c r="L423" s="463"/>
      <c r="N423" s="463"/>
      <c r="O423" s="903"/>
      <c r="P423" s="463"/>
      <c r="Q423" s="908"/>
      <c r="R423" s="463"/>
      <c r="S423" s="463"/>
      <c r="T423" s="463"/>
      <c r="U423" s="881"/>
      <c r="V423" s="430"/>
      <c r="W423" s="450"/>
      <c r="X423" s="450"/>
      <c r="Y423" s="450"/>
      <c r="Z423" s="450"/>
      <c r="AA423" s="450"/>
      <c r="AB423" s="450"/>
      <c r="AC423" s="450"/>
      <c r="AD423" s="450"/>
      <c r="AE423" s="450"/>
      <c r="AF423" s="450"/>
      <c r="AG423" s="450"/>
      <c r="AH423" s="450"/>
      <c r="AI423" s="450"/>
      <c r="AJ423" s="450"/>
      <c r="AK423" s="450"/>
      <c r="AO423" s="463"/>
      <c r="AP423" s="463"/>
      <c r="AQ423" s="463"/>
      <c r="AR423" s="463"/>
      <c r="AS423" s="463"/>
      <c r="AT423" s="463"/>
    </row>
    <row r="424" spans="2:46" ht="15.75" hidden="1" x14ac:dyDescent="0.2">
      <c r="B424" s="100"/>
      <c r="C424" s="430" t="str">
        <f>'KOR FISKAL FOR PD PARKIR'!A64</f>
        <v>Biaya Sosialisasi</v>
      </c>
      <c r="J424" s="463">
        <f>'KOR FISKAL FOR PD PARKIR'!E64</f>
        <v>14358000</v>
      </c>
      <c r="K424" s="463"/>
      <c r="L424" s="463"/>
      <c r="N424" s="463"/>
      <c r="O424" s="903"/>
      <c r="P424" s="463"/>
      <c r="Q424" s="908"/>
      <c r="R424" s="463"/>
      <c r="S424" s="463"/>
      <c r="T424" s="463"/>
      <c r="U424" s="881"/>
      <c r="V424" s="430"/>
      <c r="W424" s="450"/>
      <c r="X424" s="450"/>
      <c r="Y424" s="450"/>
      <c r="Z424" s="450"/>
      <c r="AA424" s="450"/>
      <c r="AB424" s="450"/>
      <c r="AC424" s="450"/>
      <c r="AD424" s="450"/>
      <c r="AE424" s="450"/>
      <c r="AF424" s="450"/>
      <c r="AG424" s="450"/>
      <c r="AH424" s="450"/>
      <c r="AI424" s="450"/>
      <c r="AJ424" s="450"/>
      <c r="AK424" s="450"/>
      <c r="AO424" s="463"/>
      <c r="AP424" s="463"/>
      <c r="AQ424" s="463"/>
      <c r="AR424" s="463"/>
      <c r="AS424" s="463"/>
      <c r="AT424" s="463"/>
    </row>
    <row r="425" spans="2:46" ht="15.75" hidden="1" x14ac:dyDescent="0.2">
      <c r="B425" s="100"/>
      <c r="C425" s="430" t="str">
        <f>'KOR FISKAL FOR PD PARKIR'!A72</f>
        <v>Biaya Tamu</v>
      </c>
      <c r="J425" s="463">
        <f>'KOR FISKAL FOR PD PARKIR'!E72</f>
        <v>76827626</v>
      </c>
      <c r="K425" s="463"/>
      <c r="L425" s="463"/>
      <c r="N425" s="463"/>
      <c r="O425" s="903"/>
      <c r="P425" s="463"/>
      <c r="Q425" s="908"/>
      <c r="R425" s="463"/>
      <c r="S425" s="463"/>
      <c r="T425" s="463"/>
      <c r="U425" s="881"/>
      <c r="V425" s="430"/>
      <c r="W425" s="450"/>
      <c r="X425" s="450"/>
      <c r="Y425" s="450"/>
      <c r="Z425" s="450"/>
      <c r="AA425" s="450"/>
      <c r="AB425" s="450"/>
      <c r="AC425" s="450"/>
      <c r="AD425" s="450"/>
      <c r="AE425" s="450"/>
      <c r="AF425" s="450"/>
      <c r="AG425" s="450"/>
      <c r="AH425" s="450"/>
      <c r="AI425" s="450"/>
      <c r="AJ425" s="450"/>
      <c r="AK425" s="450"/>
      <c r="AO425" s="463"/>
      <c r="AP425" s="463"/>
      <c r="AQ425" s="463"/>
      <c r="AR425" s="463"/>
      <c r="AS425" s="463"/>
      <c r="AT425" s="463"/>
    </row>
    <row r="426" spans="2:46" ht="15.75" hidden="1" x14ac:dyDescent="0.2">
      <c r="B426" s="100"/>
      <c r="C426" s="430" t="str">
        <f>'KOR FISKAL FOR PD PARKIR'!A103</f>
        <v>Biaya Deviden Tahun Sebelumnya</v>
      </c>
      <c r="J426" s="463">
        <f>'KOR FISKAL FOR PD PARKIR'!E103</f>
        <v>311303660</v>
      </c>
      <c r="K426" s="463"/>
      <c r="L426" s="463"/>
      <c r="N426" s="463"/>
      <c r="O426" s="903"/>
      <c r="P426" s="463"/>
      <c r="Q426" s="908"/>
      <c r="R426" s="463"/>
      <c r="S426" s="463"/>
      <c r="T426" s="463"/>
      <c r="U426" s="881"/>
      <c r="V426" s="430"/>
      <c r="W426" s="450"/>
      <c r="X426" s="450"/>
      <c r="Y426" s="450"/>
      <c r="Z426" s="450"/>
      <c r="AA426" s="450"/>
      <c r="AB426" s="450"/>
      <c r="AC426" s="450"/>
      <c r="AD426" s="450"/>
      <c r="AE426" s="450"/>
      <c r="AF426" s="450"/>
      <c r="AG426" s="450"/>
      <c r="AH426" s="450"/>
      <c r="AI426" s="450"/>
      <c r="AJ426" s="450"/>
      <c r="AK426" s="450"/>
      <c r="AO426" s="463"/>
      <c r="AP426" s="463"/>
      <c r="AQ426" s="463"/>
      <c r="AR426" s="463"/>
      <c r="AS426" s="463"/>
      <c r="AT426" s="463"/>
    </row>
    <row r="427" spans="2:46" ht="15.75" hidden="1" x14ac:dyDescent="0.2">
      <c r="B427" s="100" t="s">
        <v>995</v>
      </c>
      <c r="J427" s="456">
        <f>SUM(J423:J426)</f>
        <v>859007552</v>
      </c>
      <c r="K427" s="463"/>
      <c r="L427" s="966"/>
      <c r="N427" s="463"/>
      <c r="O427" s="903"/>
      <c r="P427" s="463"/>
      <c r="Q427" s="908"/>
      <c r="R427" s="463"/>
      <c r="S427" s="463"/>
      <c r="T427" s="463"/>
      <c r="U427" s="881"/>
      <c r="V427" s="430"/>
      <c r="W427" s="450"/>
      <c r="X427" s="450"/>
      <c r="Y427" s="450"/>
      <c r="Z427" s="450"/>
      <c r="AA427" s="450"/>
      <c r="AB427" s="450"/>
      <c r="AC427" s="450"/>
      <c r="AD427" s="450"/>
      <c r="AE427" s="450"/>
      <c r="AF427" s="450"/>
      <c r="AG427" s="450"/>
      <c r="AH427" s="450"/>
      <c r="AI427" s="450"/>
      <c r="AJ427" s="450"/>
      <c r="AK427" s="450"/>
      <c r="AO427" s="463"/>
      <c r="AP427" s="463"/>
      <c r="AQ427" s="463"/>
      <c r="AR427" s="463"/>
      <c r="AS427" s="463"/>
      <c r="AT427" s="463"/>
    </row>
    <row r="428" spans="2:46" ht="15.75" hidden="1" x14ac:dyDescent="0.2">
      <c r="B428" s="100"/>
      <c r="J428" s="463"/>
      <c r="K428" s="463"/>
      <c r="L428" s="463"/>
      <c r="N428" s="463"/>
      <c r="O428" s="903"/>
      <c r="P428" s="463"/>
      <c r="Q428" s="908"/>
      <c r="R428" s="463"/>
      <c r="S428" s="463"/>
      <c r="T428" s="463"/>
      <c r="U428" s="881"/>
      <c r="V428" s="430"/>
      <c r="W428" s="450"/>
      <c r="X428" s="450"/>
      <c r="Y428" s="450"/>
      <c r="Z428" s="450"/>
      <c r="AA428" s="450"/>
      <c r="AB428" s="450"/>
      <c r="AC428" s="450"/>
      <c r="AD428" s="450"/>
      <c r="AE428" s="450"/>
      <c r="AF428" s="450"/>
      <c r="AG428" s="450"/>
      <c r="AH428" s="450"/>
      <c r="AI428" s="450"/>
      <c r="AJ428" s="450"/>
      <c r="AK428" s="450"/>
      <c r="AO428" s="463"/>
      <c r="AP428" s="463"/>
      <c r="AQ428" s="463"/>
      <c r="AR428" s="463"/>
      <c r="AS428" s="463"/>
      <c r="AT428" s="463"/>
    </row>
    <row r="429" spans="2:46" ht="15.75" hidden="1" x14ac:dyDescent="0.2">
      <c r="B429" s="100" t="s">
        <v>996</v>
      </c>
      <c r="J429" s="463"/>
      <c r="K429" s="463"/>
      <c r="L429" s="463"/>
      <c r="N429" s="463"/>
      <c r="O429" s="903"/>
      <c r="P429" s="463"/>
      <c r="Q429" s="908"/>
      <c r="R429" s="463"/>
      <c r="S429" s="463"/>
      <c r="T429" s="463"/>
      <c r="U429" s="881"/>
      <c r="V429" s="430"/>
      <c r="W429" s="450"/>
      <c r="X429" s="450"/>
      <c r="Y429" s="450"/>
      <c r="Z429" s="450"/>
      <c r="AA429" s="450"/>
      <c r="AB429" s="450"/>
      <c r="AC429" s="450"/>
      <c r="AD429" s="450"/>
      <c r="AE429" s="450"/>
      <c r="AF429" s="450"/>
      <c r="AG429" s="450"/>
      <c r="AH429" s="450"/>
      <c r="AI429" s="450"/>
      <c r="AJ429" s="450"/>
      <c r="AK429" s="450"/>
      <c r="AO429" s="463"/>
      <c r="AP429" s="463"/>
      <c r="AQ429" s="463"/>
      <c r="AR429" s="463"/>
      <c r="AS429" s="463"/>
      <c r="AT429" s="463"/>
    </row>
    <row r="430" spans="2:46" ht="15.75" hidden="1" x14ac:dyDescent="0.2">
      <c r="B430" s="100"/>
      <c r="C430" s="430" t="str">
        <f>'KOR FISKAL FOR PD PARKIR'!A110</f>
        <v>Pendapatan Jasa Giro</v>
      </c>
      <c r="J430" s="463">
        <f>'KOR FISKAL FOR PD PARKIR'!E110</f>
        <v>15639781</v>
      </c>
      <c r="K430" s="463"/>
      <c r="L430" s="463"/>
      <c r="N430" s="463"/>
      <c r="O430" s="903"/>
      <c r="P430" s="463"/>
      <c r="Q430" s="908"/>
      <c r="R430" s="463"/>
      <c r="S430" s="463"/>
      <c r="T430" s="463"/>
      <c r="U430" s="881"/>
      <c r="V430" s="430"/>
      <c r="W430" s="450"/>
      <c r="X430" s="450"/>
      <c r="Y430" s="450"/>
      <c r="Z430" s="450"/>
      <c r="AA430" s="450"/>
      <c r="AB430" s="450"/>
      <c r="AC430" s="450"/>
      <c r="AD430" s="450"/>
      <c r="AE430" s="450"/>
      <c r="AF430" s="450"/>
      <c r="AG430" s="450"/>
      <c r="AH430" s="450"/>
      <c r="AI430" s="450"/>
      <c r="AJ430" s="450"/>
      <c r="AK430" s="450"/>
      <c r="AO430" s="463"/>
      <c r="AP430" s="463"/>
      <c r="AQ430" s="463"/>
      <c r="AR430" s="463"/>
      <c r="AS430" s="463"/>
      <c r="AT430" s="463"/>
    </row>
    <row r="431" spans="2:46" ht="15.75" hidden="1" x14ac:dyDescent="0.2">
      <c r="B431" s="100" t="s">
        <v>997</v>
      </c>
      <c r="J431" s="456">
        <f>SUM(J430)</f>
        <v>15639781</v>
      </c>
      <c r="K431" s="463"/>
      <c r="L431" s="966"/>
      <c r="N431" s="463"/>
      <c r="O431" s="903"/>
      <c r="P431" s="463"/>
      <c r="Q431" s="908"/>
      <c r="R431" s="463"/>
      <c r="S431" s="463"/>
      <c r="T431" s="463"/>
      <c r="U431" s="881"/>
      <c r="V431" s="430"/>
      <c r="W431" s="450"/>
      <c r="X431" s="450"/>
      <c r="Y431" s="450"/>
      <c r="Z431" s="450"/>
      <c r="AA431" s="450"/>
      <c r="AB431" s="450"/>
      <c r="AC431" s="450"/>
      <c r="AD431" s="450"/>
      <c r="AE431" s="450"/>
      <c r="AF431" s="450"/>
      <c r="AG431" s="450"/>
      <c r="AH431" s="450"/>
      <c r="AI431" s="450"/>
      <c r="AJ431" s="450"/>
      <c r="AK431" s="450"/>
      <c r="AO431" s="463"/>
      <c r="AP431" s="463"/>
      <c r="AQ431" s="463"/>
      <c r="AR431" s="463"/>
      <c r="AS431" s="463"/>
      <c r="AT431" s="463"/>
    </row>
    <row r="432" spans="2:46" ht="15.75" hidden="1" x14ac:dyDescent="0.2">
      <c r="B432" s="100"/>
      <c r="J432" s="463"/>
      <c r="K432" s="463"/>
      <c r="L432" s="463"/>
      <c r="N432" s="463"/>
      <c r="O432" s="903"/>
      <c r="P432" s="463"/>
      <c r="Q432" s="908"/>
      <c r="R432" s="463"/>
      <c r="S432" s="463"/>
      <c r="T432" s="463"/>
      <c r="U432" s="881"/>
      <c r="V432" s="430"/>
      <c r="W432" s="450"/>
      <c r="X432" s="450"/>
      <c r="Y432" s="450"/>
      <c r="Z432" s="450"/>
      <c r="AA432" s="450"/>
      <c r="AB432" s="450"/>
      <c r="AC432" s="450"/>
      <c r="AD432" s="450"/>
      <c r="AE432" s="450"/>
      <c r="AF432" s="450"/>
      <c r="AG432" s="450"/>
      <c r="AH432" s="450"/>
      <c r="AI432" s="450"/>
      <c r="AJ432" s="450"/>
      <c r="AK432" s="450"/>
      <c r="AO432" s="463"/>
      <c r="AP432" s="463"/>
      <c r="AQ432" s="463"/>
      <c r="AR432" s="463"/>
      <c r="AS432" s="463"/>
      <c r="AT432" s="463"/>
    </row>
    <row r="433" spans="1:46" ht="15.75" hidden="1" thickBot="1" x14ac:dyDescent="0.25">
      <c r="B433" s="430" t="s">
        <v>998</v>
      </c>
      <c r="J433" s="967">
        <f>J427+J431</f>
        <v>874647333</v>
      </c>
      <c r="K433" s="463"/>
      <c r="L433" s="463"/>
      <c r="N433" s="463"/>
      <c r="O433" s="903"/>
      <c r="P433" s="463"/>
      <c r="Q433" s="908"/>
      <c r="R433" s="463"/>
      <c r="S433" s="463"/>
      <c r="T433" s="463"/>
      <c r="U433" s="881"/>
      <c r="V433" s="430"/>
      <c r="W433" s="450"/>
      <c r="X433" s="450"/>
      <c r="Y433" s="450"/>
      <c r="Z433" s="450"/>
      <c r="AA433" s="450"/>
      <c r="AB433" s="450"/>
      <c r="AC433" s="450"/>
      <c r="AD433" s="450"/>
      <c r="AE433" s="450"/>
      <c r="AF433" s="450"/>
      <c r="AG433" s="450"/>
      <c r="AH433" s="450"/>
      <c r="AI433" s="450"/>
      <c r="AJ433" s="450"/>
      <c r="AK433" s="450"/>
      <c r="AO433" s="463"/>
      <c r="AP433" s="463"/>
      <c r="AQ433" s="463"/>
      <c r="AR433" s="463"/>
      <c r="AS433" s="463"/>
      <c r="AT433" s="463"/>
    </row>
    <row r="434" spans="1:46" ht="16.5" hidden="1" thickTop="1" x14ac:dyDescent="0.2">
      <c r="B434" s="100"/>
      <c r="J434" s="463"/>
      <c r="K434" s="463"/>
      <c r="L434" s="463"/>
      <c r="N434" s="463"/>
      <c r="O434" s="903"/>
      <c r="P434" s="463"/>
      <c r="Q434" s="908"/>
      <c r="R434" s="463"/>
      <c r="S434" s="463"/>
      <c r="T434" s="463"/>
      <c r="U434" s="881"/>
      <c r="V434" s="430"/>
      <c r="W434" s="450"/>
      <c r="X434" s="450"/>
      <c r="Y434" s="450"/>
      <c r="Z434" s="450"/>
      <c r="AA434" s="450"/>
      <c r="AB434" s="450"/>
      <c r="AC434" s="450"/>
      <c r="AD434" s="450"/>
      <c r="AE434" s="450"/>
      <c r="AF434" s="450"/>
      <c r="AG434" s="450"/>
      <c r="AH434" s="450"/>
      <c r="AI434" s="450"/>
      <c r="AJ434" s="450"/>
      <c r="AK434" s="450"/>
      <c r="AO434" s="463"/>
      <c r="AP434" s="463"/>
      <c r="AQ434" s="463"/>
      <c r="AR434" s="463"/>
      <c r="AS434" s="463"/>
      <c r="AT434" s="463"/>
    </row>
    <row r="435" spans="1:46" ht="15.75" hidden="1" x14ac:dyDescent="0.2">
      <c r="B435" s="100" t="s">
        <v>354</v>
      </c>
      <c r="J435" s="463"/>
      <c r="K435" s="463"/>
      <c r="L435" s="463"/>
      <c r="N435" s="463"/>
      <c r="O435" s="903"/>
      <c r="P435" s="463"/>
      <c r="Q435" s="908"/>
      <c r="R435" s="463"/>
      <c r="S435" s="463"/>
      <c r="T435" s="463"/>
      <c r="U435" s="881"/>
      <c r="V435" s="430"/>
      <c r="W435" s="450"/>
      <c r="X435" s="450"/>
      <c r="Y435" s="450"/>
      <c r="Z435" s="450"/>
      <c r="AA435" s="450"/>
      <c r="AB435" s="450"/>
      <c r="AC435" s="450"/>
      <c r="AD435" s="450"/>
      <c r="AE435" s="450"/>
      <c r="AF435" s="450"/>
      <c r="AG435" s="450"/>
      <c r="AH435" s="450"/>
      <c r="AI435" s="450"/>
      <c r="AJ435" s="450"/>
      <c r="AK435" s="450"/>
      <c r="AO435" s="463"/>
      <c r="AP435" s="463"/>
      <c r="AQ435" s="463"/>
      <c r="AR435" s="463"/>
      <c r="AS435" s="463"/>
      <c r="AT435" s="463"/>
    </row>
    <row r="436" spans="1:46" hidden="1" x14ac:dyDescent="0.2">
      <c r="B436" s="1165" t="s">
        <v>999</v>
      </c>
      <c r="C436" s="1165"/>
      <c r="D436" s="469">
        <f>J433</f>
        <v>874647333</v>
      </c>
      <c r="J436" s="463">
        <f>J433*25%</f>
        <v>218661833.25</v>
      </c>
      <c r="K436" s="463"/>
      <c r="L436" s="463"/>
      <c r="N436" s="463"/>
      <c r="O436" s="903"/>
      <c r="P436" s="463"/>
      <c r="Q436" s="908"/>
      <c r="R436" s="463"/>
      <c r="S436" s="463"/>
      <c r="T436" s="463"/>
      <c r="U436" s="881"/>
      <c r="V436" s="430"/>
      <c r="W436" s="450"/>
      <c r="X436" s="450"/>
      <c r="Y436" s="450"/>
      <c r="Z436" s="450"/>
      <c r="AA436" s="450"/>
      <c r="AB436" s="450"/>
      <c r="AC436" s="450"/>
      <c r="AD436" s="450"/>
      <c r="AE436" s="450"/>
      <c r="AF436" s="450"/>
      <c r="AG436" s="450"/>
      <c r="AH436" s="450"/>
      <c r="AI436" s="450"/>
      <c r="AJ436" s="450"/>
      <c r="AK436" s="450"/>
      <c r="AO436" s="463"/>
      <c r="AP436" s="463"/>
      <c r="AQ436" s="463"/>
      <c r="AR436" s="463"/>
      <c r="AS436" s="463"/>
      <c r="AT436" s="463"/>
    </row>
    <row r="437" spans="1:46" hidden="1" x14ac:dyDescent="0.2">
      <c r="B437" s="430" t="s">
        <v>1000</v>
      </c>
      <c r="J437" s="463"/>
      <c r="K437" s="463"/>
      <c r="L437" s="463"/>
      <c r="N437" s="463"/>
      <c r="O437" s="903"/>
      <c r="P437" s="463"/>
      <c r="Q437" s="908"/>
      <c r="R437" s="463"/>
      <c r="S437" s="463"/>
      <c r="T437" s="463"/>
      <c r="U437" s="881"/>
      <c r="V437" s="430"/>
      <c r="W437" s="450"/>
      <c r="X437" s="450"/>
      <c r="Y437" s="450"/>
      <c r="Z437" s="450"/>
      <c r="AA437" s="450"/>
      <c r="AB437" s="450"/>
      <c r="AC437" s="450"/>
      <c r="AD437" s="450"/>
      <c r="AE437" s="450"/>
      <c r="AF437" s="450"/>
      <c r="AG437" s="450"/>
      <c r="AH437" s="450"/>
      <c r="AI437" s="450"/>
      <c r="AJ437" s="450"/>
      <c r="AK437" s="450"/>
      <c r="AO437" s="463"/>
      <c r="AP437" s="463"/>
      <c r="AQ437" s="463"/>
      <c r="AR437" s="463"/>
      <c r="AS437" s="463"/>
      <c r="AT437" s="463"/>
    </row>
    <row r="438" spans="1:46" ht="15.75" hidden="1" x14ac:dyDescent="0.2">
      <c r="B438" s="100"/>
      <c r="C438" s="430" t="s">
        <v>1001</v>
      </c>
      <c r="J438" s="463">
        <f>'KOR FISKAL FOR PD PARKIR'!M130</f>
        <v>-108738298</v>
      </c>
      <c r="K438" s="463"/>
      <c r="L438" s="463"/>
      <c r="N438" s="463"/>
      <c r="O438" s="903"/>
      <c r="P438" s="463"/>
      <c r="Q438" s="908"/>
      <c r="R438" s="463"/>
      <c r="S438" s="463"/>
      <c r="T438" s="463"/>
      <c r="U438" s="881"/>
      <c r="V438" s="430"/>
      <c r="W438" s="450"/>
      <c r="X438" s="450"/>
      <c r="Y438" s="450"/>
      <c r="Z438" s="450"/>
      <c r="AA438" s="450"/>
      <c r="AB438" s="450"/>
      <c r="AC438" s="450"/>
      <c r="AD438" s="450"/>
      <c r="AE438" s="450"/>
      <c r="AF438" s="450"/>
      <c r="AG438" s="450"/>
      <c r="AH438" s="450"/>
      <c r="AI438" s="450"/>
      <c r="AJ438" s="450"/>
      <c r="AK438" s="450"/>
      <c r="AO438" s="463"/>
      <c r="AP438" s="463"/>
      <c r="AQ438" s="463"/>
      <c r="AR438" s="463"/>
      <c r="AS438" s="463"/>
      <c r="AT438" s="463"/>
    </row>
    <row r="439" spans="1:46" ht="16.5" hidden="1" thickBot="1" x14ac:dyDescent="0.25">
      <c r="B439" s="100" t="s">
        <v>1002</v>
      </c>
      <c r="J439" s="935">
        <f>SUM(J436:J438)</f>
        <v>109923535.25</v>
      </c>
      <c r="K439" s="463"/>
      <c r="L439" s="463"/>
      <c r="N439" s="463"/>
      <c r="O439" s="903"/>
      <c r="P439" s="463"/>
      <c r="Q439" s="908"/>
      <c r="R439" s="463"/>
      <c r="S439" s="463"/>
      <c r="T439" s="463"/>
      <c r="U439" s="881"/>
      <c r="V439" s="430"/>
      <c r="W439" s="450"/>
      <c r="X439" s="450"/>
      <c r="Y439" s="450"/>
      <c r="Z439" s="450"/>
      <c r="AA439" s="450"/>
      <c r="AB439" s="450"/>
      <c r="AC439" s="450"/>
      <c r="AD439" s="450"/>
      <c r="AE439" s="450"/>
      <c r="AF439" s="450"/>
      <c r="AG439" s="450"/>
      <c r="AH439" s="450"/>
      <c r="AI439" s="450"/>
      <c r="AJ439" s="450"/>
      <c r="AK439" s="450"/>
      <c r="AO439" s="463"/>
      <c r="AP439" s="463"/>
      <c r="AQ439" s="463"/>
      <c r="AR439" s="463"/>
      <c r="AS439" s="463"/>
      <c r="AT439" s="463"/>
    </row>
    <row r="440" spans="1:46" ht="16.5" hidden="1" thickTop="1" x14ac:dyDescent="0.2">
      <c r="B440" s="100"/>
      <c r="J440" s="463"/>
      <c r="K440" s="463"/>
      <c r="L440" s="463"/>
      <c r="N440" s="463"/>
      <c r="O440" s="903"/>
      <c r="P440" s="463"/>
      <c r="Q440" s="908"/>
      <c r="R440" s="463"/>
      <c r="S440" s="463"/>
      <c r="T440" s="463"/>
      <c r="U440" s="881"/>
      <c r="V440" s="430"/>
      <c r="W440" s="450"/>
      <c r="X440" s="450"/>
      <c r="Y440" s="450"/>
      <c r="Z440" s="450"/>
      <c r="AA440" s="450"/>
      <c r="AB440" s="450"/>
      <c r="AC440" s="450"/>
      <c r="AD440" s="450"/>
      <c r="AE440" s="450"/>
      <c r="AF440" s="450"/>
      <c r="AG440" s="450"/>
      <c r="AH440" s="450"/>
      <c r="AI440" s="450"/>
      <c r="AJ440" s="450"/>
      <c r="AK440" s="450"/>
      <c r="AO440" s="463"/>
      <c r="AP440" s="463"/>
      <c r="AQ440" s="463"/>
      <c r="AR440" s="463"/>
      <c r="AS440" s="463"/>
      <c r="AT440" s="463"/>
    </row>
    <row r="441" spans="1:46" ht="15.75" x14ac:dyDescent="0.2">
      <c r="A441" s="858">
        <f>A402+1</f>
        <v>16</v>
      </c>
      <c r="B441" s="100" t="s">
        <v>272</v>
      </c>
      <c r="D441" s="925"/>
      <c r="E441" s="925"/>
      <c r="F441" s="925"/>
      <c r="G441" s="925"/>
      <c r="H441" s="968"/>
      <c r="I441" s="925"/>
      <c r="J441" s="914"/>
      <c r="K441" s="908"/>
      <c r="L441" s="914"/>
      <c r="M441" s="914"/>
      <c r="N441" s="914"/>
      <c r="O441" s="922"/>
      <c r="P441" s="914"/>
      <c r="Q441" s="908"/>
      <c r="R441" s="879"/>
      <c r="S441" s="879"/>
      <c r="T441" s="879" t="s">
        <v>359</v>
      </c>
      <c r="U441" s="890"/>
      <c r="V441" s="454"/>
      <c r="W441" s="454"/>
      <c r="X441" s="454"/>
      <c r="Y441" s="454"/>
      <c r="Z441" s="454"/>
      <c r="AA441" s="454"/>
      <c r="AB441" s="454"/>
      <c r="AC441" s="454"/>
      <c r="AD441" s="454"/>
      <c r="AE441" s="454"/>
      <c r="AF441" s="454"/>
      <c r="AG441" s="454"/>
      <c r="AH441" s="454"/>
      <c r="AI441" s="454"/>
      <c r="AJ441" s="454"/>
      <c r="AK441" s="454"/>
      <c r="AL441" s="454"/>
      <c r="AO441" s="463"/>
      <c r="AP441" s="463"/>
      <c r="AQ441" s="463"/>
      <c r="AR441" s="463"/>
      <c r="AS441" s="463"/>
      <c r="AT441" s="463"/>
    </row>
    <row r="442" spans="1:46" ht="15.75" x14ac:dyDescent="0.2">
      <c r="A442" s="858"/>
      <c r="B442" s="100"/>
      <c r="D442" s="925"/>
      <c r="E442" s="925"/>
      <c r="F442" s="925"/>
      <c r="G442" s="925"/>
      <c r="H442" s="968"/>
      <c r="I442" s="925"/>
      <c r="J442" s="914"/>
      <c r="K442" s="908"/>
      <c r="L442" s="914"/>
      <c r="M442" s="914"/>
      <c r="N442" s="914"/>
      <c r="O442" s="922"/>
      <c r="P442" s="914"/>
      <c r="Q442" s="879"/>
      <c r="R442" s="879"/>
      <c r="S442" s="879"/>
      <c r="T442" s="879"/>
      <c r="U442" s="890"/>
      <c r="V442" s="454"/>
      <c r="W442" s="454"/>
      <c r="X442" s="454"/>
      <c r="Y442" s="454"/>
      <c r="Z442" s="454"/>
      <c r="AA442" s="454"/>
      <c r="AB442" s="454"/>
      <c r="AC442" s="454"/>
      <c r="AD442" s="454"/>
      <c r="AE442" s="454"/>
      <c r="AF442" s="454"/>
      <c r="AG442" s="454"/>
      <c r="AH442" s="454"/>
      <c r="AI442" s="454"/>
      <c r="AJ442" s="454"/>
      <c r="AK442" s="454"/>
      <c r="AL442" s="454"/>
      <c r="AO442" s="463"/>
      <c r="AP442" s="463"/>
      <c r="AQ442" s="463"/>
      <c r="AR442" s="463"/>
      <c r="AS442" s="463"/>
      <c r="AT442" s="463"/>
    </row>
    <row r="443" spans="1:46" ht="15.75" x14ac:dyDescent="0.2">
      <c r="A443" s="858"/>
      <c r="B443" s="1152" t="s">
        <v>1075</v>
      </c>
      <c r="C443" s="1152"/>
      <c r="D443" s="1152"/>
      <c r="E443" s="1152"/>
      <c r="F443" s="1152"/>
      <c r="G443" s="1152"/>
      <c r="H443" s="1152"/>
      <c r="I443" s="1152"/>
      <c r="J443" s="1152"/>
      <c r="K443" s="1152"/>
      <c r="L443" s="1152"/>
      <c r="M443" s="914"/>
      <c r="N443" s="914"/>
      <c r="O443" s="922"/>
      <c r="P443" s="914"/>
      <c r="Q443" s="879"/>
      <c r="R443" s="879"/>
      <c r="S443" s="879"/>
      <c r="T443" s="879"/>
      <c r="U443" s="890"/>
      <c r="V443" s="454"/>
      <c r="W443" s="454"/>
      <c r="X443" s="454"/>
      <c r="Y443" s="454"/>
      <c r="Z443" s="454"/>
      <c r="AA443" s="454"/>
      <c r="AB443" s="454"/>
      <c r="AC443" s="454"/>
      <c r="AD443" s="454"/>
      <c r="AE443" s="454"/>
      <c r="AF443" s="454"/>
      <c r="AG443" s="454"/>
      <c r="AH443" s="454"/>
      <c r="AI443" s="454"/>
      <c r="AJ443" s="454"/>
      <c r="AK443" s="454"/>
      <c r="AL443" s="454"/>
      <c r="AO443" s="463"/>
      <c r="AP443" s="463"/>
      <c r="AQ443" s="463"/>
      <c r="AR443" s="463"/>
      <c r="AS443" s="463"/>
      <c r="AT443" s="463"/>
    </row>
    <row r="444" spans="1:46" ht="15.75" x14ac:dyDescent="0.2">
      <c r="A444" s="858"/>
      <c r="B444" s="1152"/>
      <c r="C444" s="1152"/>
      <c r="D444" s="1152"/>
      <c r="E444" s="1152"/>
      <c r="F444" s="1152"/>
      <c r="G444" s="1152"/>
      <c r="H444" s="1152"/>
      <c r="I444" s="1152"/>
      <c r="J444" s="1152"/>
      <c r="K444" s="1152"/>
      <c r="L444" s="1152"/>
      <c r="M444" s="914"/>
      <c r="N444" s="914"/>
      <c r="O444" s="922"/>
      <c r="P444" s="914"/>
      <c r="Q444" s="879"/>
      <c r="R444" s="879"/>
      <c r="S444" s="879"/>
      <c r="T444" s="879"/>
      <c r="U444" s="890"/>
      <c r="V444" s="454"/>
      <c r="W444" s="454"/>
      <c r="X444" s="454"/>
      <c r="Y444" s="454"/>
      <c r="Z444" s="454"/>
      <c r="AA444" s="454"/>
      <c r="AB444" s="454"/>
      <c r="AC444" s="454"/>
      <c r="AD444" s="454"/>
      <c r="AE444" s="454"/>
      <c r="AF444" s="454"/>
      <c r="AG444" s="454"/>
      <c r="AH444" s="454"/>
      <c r="AI444" s="454"/>
      <c r="AJ444" s="454"/>
      <c r="AK444" s="454"/>
      <c r="AL444" s="454"/>
      <c r="AO444" s="463"/>
      <c r="AP444" s="463"/>
      <c r="AQ444" s="463"/>
      <c r="AR444" s="463"/>
      <c r="AS444" s="463"/>
      <c r="AT444" s="463"/>
    </row>
    <row r="445" spans="1:46" ht="15.75" x14ac:dyDescent="0.2">
      <c r="A445" s="858"/>
      <c r="B445" s="1169"/>
      <c r="C445" s="1169"/>
      <c r="D445" s="1169"/>
      <c r="E445" s="1169"/>
      <c r="F445" s="1169"/>
      <c r="G445" s="1169"/>
      <c r="H445" s="1169"/>
      <c r="I445" s="1169"/>
      <c r="J445" s="1169"/>
      <c r="K445" s="1169"/>
      <c r="L445" s="1169"/>
      <c r="M445" s="969"/>
      <c r="N445" s="969"/>
      <c r="O445" s="970"/>
      <c r="P445" s="969"/>
      <c r="Q445" s="877"/>
      <c r="R445" s="969"/>
      <c r="S445" s="969"/>
      <c r="T445" s="969"/>
      <c r="U445" s="890"/>
      <c r="V445" s="454"/>
      <c r="W445" s="454"/>
      <c r="X445" s="454"/>
      <c r="Y445" s="454"/>
      <c r="Z445" s="454"/>
      <c r="AA445" s="454"/>
      <c r="AB445" s="454"/>
      <c r="AC445" s="454"/>
      <c r="AD445" s="454"/>
      <c r="AE445" s="454"/>
      <c r="AF445" s="454"/>
      <c r="AG445" s="454"/>
      <c r="AH445" s="454"/>
      <c r="AI445" s="454"/>
      <c r="AJ445" s="454"/>
      <c r="AK445" s="454"/>
      <c r="AL445" s="454"/>
      <c r="AO445" s="463"/>
      <c r="AP445" s="463"/>
      <c r="AQ445" s="463"/>
      <c r="AR445" s="463"/>
      <c r="AS445" s="463"/>
      <c r="AT445" s="463"/>
    </row>
    <row r="446" spans="1:46" ht="15.75" customHeight="1" x14ac:dyDescent="0.2">
      <c r="A446" s="954"/>
      <c r="B446" s="1163" t="s">
        <v>166</v>
      </c>
      <c r="C446" s="1163"/>
      <c r="D446" s="1163"/>
      <c r="E446" s="1163"/>
      <c r="F446" s="1163"/>
      <c r="G446" s="441"/>
      <c r="H446" s="1170" t="s">
        <v>242</v>
      </c>
      <c r="I446" s="1170"/>
      <c r="J446" s="1170"/>
      <c r="K446" s="441"/>
      <c r="L446" s="1161">
        <v>2021</v>
      </c>
      <c r="M446" s="971"/>
      <c r="N446" s="971"/>
      <c r="O446" s="972"/>
      <c r="P446" s="971"/>
      <c r="Q446" s="973"/>
      <c r="R446" s="971"/>
      <c r="S446" s="971"/>
      <c r="T446" s="971"/>
      <c r="U446" s="890"/>
      <c r="V446" s="454"/>
      <c r="W446" s="454"/>
      <c r="X446" s="454"/>
      <c r="Y446" s="454"/>
      <c r="Z446" s="454"/>
      <c r="AA446" s="454"/>
      <c r="AB446" s="454"/>
      <c r="AC446" s="454"/>
      <c r="AD446" s="454"/>
      <c r="AE446" s="454"/>
      <c r="AF446" s="454"/>
      <c r="AG446" s="454"/>
      <c r="AH446" s="454"/>
      <c r="AI446" s="454"/>
      <c r="AJ446" s="454"/>
      <c r="AK446" s="454"/>
      <c r="AL446" s="454"/>
      <c r="AO446" s="463"/>
      <c r="AP446" s="463"/>
      <c r="AQ446" s="463"/>
      <c r="AR446" s="463"/>
      <c r="AS446" s="463"/>
      <c r="AT446" s="463"/>
    </row>
    <row r="447" spans="1:46" ht="15.75" x14ac:dyDescent="0.2">
      <c r="A447" s="858"/>
      <c r="B447" s="1164"/>
      <c r="C447" s="1164"/>
      <c r="D447" s="1164"/>
      <c r="E447" s="1164"/>
      <c r="F447" s="1164"/>
      <c r="G447" s="441"/>
      <c r="H447" s="1171"/>
      <c r="I447" s="1171"/>
      <c r="J447" s="1171"/>
      <c r="K447" s="441"/>
      <c r="L447" s="1162"/>
      <c r="M447" s="974"/>
      <c r="N447" s="974"/>
      <c r="O447" s="975"/>
      <c r="P447" s="974"/>
      <c r="Q447" s="971"/>
      <c r="R447" s="974"/>
      <c r="S447" s="974"/>
      <c r="T447" s="974"/>
      <c r="U447" s="890"/>
      <c r="V447" s="454"/>
      <c r="W447" s="454"/>
      <c r="X447" s="454"/>
      <c r="Y447" s="454"/>
      <c r="Z447" s="454"/>
      <c r="AA447" s="454"/>
      <c r="AB447" s="454"/>
      <c r="AC447" s="454"/>
      <c r="AD447" s="454"/>
      <c r="AE447" s="454"/>
      <c r="AF447" s="454"/>
      <c r="AG447" s="454"/>
      <c r="AH447" s="454"/>
      <c r="AI447" s="454"/>
      <c r="AJ447" s="454"/>
      <c r="AK447" s="454"/>
      <c r="AL447" s="454"/>
      <c r="AO447" s="463"/>
      <c r="AP447" s="463"/>
      <c r="AQ447" s="463"/>
      <c r="AR447" s="463"/>
      <c r="AS447" s="463"/>
      <c r="AT447" s="463"/>
    </row>
    <row r="448" spans="1:46" ht="15.75" x14ac:dyDescent="0.2">
      <c r="A448" s="858"/>
      <c r="F448" s="923"/>
      <c r="G448" s="923"/>
      <c r="H448" s="976"/>
      <c r="I448" s="923"/>
      <c r="J448" s="923"/>
      <c r="K448" s="923"/>
      <c r="L448" s="923"/>
      <c r="M448" s="450"/>
      <c r="N448" s="923"/>
      <c r="O448" s="924"/>
      <c r="P448" s="923"/>
      <c r="Q448" s="974"/>
      <c r="R448" s="923"/>
      <c r="S448" s="923"/>
      <c r="T448" s="923"/>
      <c r="U448" s="890"/>
      <c r="V448" s="454"/>
      <c r="W448" s="454"/>
      <c r="X448" s="454"/>
      <c r="Y448" s="454"/>
      <c r="Z448" s="454"/>
      <c r="AA448" s="454"/>
      <c r="AB448" s="454"/>
      <c r="AC448" s="454"/>
      <c r="AD448" s="454"/>
      <c r="AE448" s="454"/>
      <c r="AF448" s="454"/>
      <c r="AG448" s="454"/>
      <c r="AH448" s="454"/>
      <c r="AI448" s="454"/>
      <c r="AJ448" s="454"/>
      <c r="AK448" s="454"/>
      <c r="AL448" s="454"/>
      <c r="AO448" s="463"/>
      <c r="AP448" s="463"/>
      <c r="AQ448" s="463"/>
      <c r="AR448" s="463"/>
      <c r="AS448" s="463"/>
      <c r="AT448" s="463"/>
    </row>
    <row r="449" spans="2:46" ht="15.75" x14ac:dyDescent="0.2">
      <c r="B449" s="932" t="s">
        <v>58</v>
      </c>
      <c r="C449" s="430" t="s">
        <v>603</v>
      </c>
      <c r="F449" s="926"/>
      <c r="G449" s="923"/>
      <c r="H449" s="1172">
        <v>1</v>
      </c>
      <c r="I449" s="1173"/>
      <c r="J449" s="1173"/>
      <c r="K449" s="979"/>
      <c r="L449" s="875">
        <f>'WBS '!K156</f>
        <v>2079027500</v>
      </c>
      <c r="M449" s="908"/>
      <c r="N449" s="875" t="e">
        <f>L451/J451</f>
        <v>#DIV/0!</v>
      </c>
      <c r="O449" s="980"/>
      <c r="P449" s="875" t="s">
        <v>695</v>
      </c>
      <c r="Q449" s="926"/>
      <c r="R449" s="981"/>
      <c r="S449" s="875"/>
      <c r="T449" s="875"/>
      <c r="U449" s="890"/>
      <c r="V449" s="454" t="s">
        <v>516</v>
      </c>
      <c r="W449" s="454"/>
      <c r="X449" s="454"/>
      <c r="Y449" s="454"/>
      <c r="Z449" s="454"/>
      <c r="AA449" s="454"/>
      <c r="AB449" s="454"/>
      <c r="AC449" s="454"/>
      <c r="AD449" s="454"/>
      <c r="AE449" s="454"/>
      <c r="AF449" s="454"/>
      <c r="AG449" s="454"/>
      <c r="AH449" s="454"/>
      <c r="AI449" s="454"/>
      <c r="AJ449" s="454"/>
      <c r="AK449" s="454"/>
      <c r="AL449" s="454"/>
      <c r="AO449" s="463"/>
      <c r="AP449" s="463"/>
      <c r="AQ449" s="463"/>
      <c r="AR449" s="463"/>
      <c r="AS449" s="463"/>
      <c r="AT449" s="463"/>
    </row>
    <row r="450" spans="2:46" ht="15.75" x14ac:dyDescent="0.2">
      <c r="D450" s="1059"/>
      <c r="F450" s="926"/>
      <c r="G450" s="923"/>
      <c r="H450" s="977"/>
      <c r="I450" s="926"/>
      <c r="J450" s="978"/>
      <c r="K450" s="979"/>
      <c r="L450" s="875"/>
      <c r="M450" s="908"/>
      <c r="N450" s="875"/>
      <c r="O450" s="980"/>
      <c r="P450" s="875"/>
      <c r="Q450" s="982"/>
      <c r="R450" s="981"/>
      <c r="S450" s="875"/>
      <c r="T450" s="875"/>
      <c r="U450" s="890"/>
      <c r="V450" s="454" t="s">
        <v>516</v>
      </c>
      <c r="W450" s="454"/>
      <c r="X450" s="454"/>
      <c r="Y450" s="454"/>
      <c r="Z450" s="454"/>
      <c r="AA450" s="454"/>
      <c r="AB450" s="454"/>
      <c r="AC450" s="454"/>
      <c r="AD450" s="454"/>
      <c r="AE450" s="454"/>
      <c r="AF450" s="454"/>
      <c r="AG450" s="454"/>
      <c r="AH450" s="454"/>
      <c r="AI450" s="454"/>
      <c r="AJ450" s="454"/>
      <c r="AK450" s="454"/>
      <c r="AL450" s="454"/>
      <c r="AO450" s="463"/>
      <c r="AP450" s="463"/>
      <c r="AQ450" s="463"/>
      <c r="AR450" s="463"/>
      <c r="AS450" s="463"/>
      <c r="AT450" s="463"/>
    </row>
    <row r="451" spans="2:46" ht="16.5" thickBot="1" x14ac:dyDescent="0.25">
      <c r="B451" s="985"/>
      <c r="C451" s="985"/>
      <c r="D451" s="1028" t="s">
        <v>243</v>
      </c>
      <c r="E451" s="1028"/>
      <c r="F451" s="1029"/>
      <c r="G451" s="454"/>
      <c r="H451" s="1174">
        <f>H449</f>
        <v>1</v>
      </c>
      <c r="I451" s="1175"/>
      <c r="J451" s="1175"/>
      <c r="K451" s="444"/>
      <c r="L451" s="1029">
        <f>SUM(L449:L450)</f>
        <v>2079027500</v>
      </c>
      <c r="M451" s="450"/>
      <c r="N451" s="450"/>
      <c r="O451" s="986"/>
      <c r="P451" s="450"/>
      <c r="Q451" s="979"/>
      <c r="R451" s="450"/>
      <c r="S451" s="450"/>
      <c r="T451" s="450"/>
      <c r="U451" s="890"/>
      <c r="V451" s="454"/>
      <c r="W451" s="454"/>
      <c r="X451" s="454"/>
      <c r="Y451" s="454"/>
      <c r="Z451" s="454"/>
      <c r="AA451" s="454"/>
      <c r="AB451" s="454"/>
      <c r="AC451" s="454"/>
      <c r="AD451" s="454"/>
      <c r="AE451" s="454"/>
      <c r="AF451" s="454"/>
      <c r="AG451" s="454"/>
      <c r="AH451" s="454"/>
      <c r="AI451" s="454"/>
      <c r="AJ451" s="454"/>
      <c r="AK451" s="454"/>
      <c r="AL451" s="454"/>
      <c r="AO451" s="463"/>
      <c r="AP451" s="463"/>
      <c r="AQ451" s="463"/>
      <c r="AR451" s="463"/>
      <c r="AS451" s="463"/>
      <c r="AT451" s="463"/>
    </row>
    <row r="452" spans="2:46" ht="16.5" thickTop="1" x14ac:dyDescent="0.2">
      <c r="F452" s="450"/>
      <c r="G452" s="450"/>
      <c r="H452" s="987"/>
      <c r="I452" s="450"/>
      <c r="J452" s="983"/>
      <c r="K452" s="983"/>
      <c r="L452" s="450"/>
      <c r="M452" s="450"/>
      <c r="N452" s="450"/>
      <c r="O452" s="986"/>
      <c r="P452" s="450"/>
      <c r="Q452" s="869"/>
      <c r="R452" s="450"/>
      <c r="S452" s="450"/>
      <c r="T452" s="450"/>
      <c r="U452" s="890"/>
      <c r="V452" s="454"/>
      <c r="W452" s="454"/>
      <c r="X452" s="454"/>
      <c r="Y452" s="454"/>
      <c r="Z452" s="454"/>
      <c r="AA452" s="454"/>
      <c r="AB452" s="454"/>
      <c r="AC452" s="454"/>
      <c r="AD452" s="454"/>
      <c r="AE452" s="454"/>
      <c r="AF452" s="454"/>
      <c r="AG452" s="454"/>
      <c r="AH452" s="454"/>
      <c r="AI452" s="454"/>
      <c r="AJ452" s="454"/>
      <c r="AK452" s="454"/>
      <c r="AL452" s="454"/>
      <c r="AO452" s="463"/>
      <c r="AP452" s="463"/>
      <c r="AQ452" s="463"/>
      <c r="AR452" s="463"/>
      <c r="AS452" s="463"/>
      <c r="AT452" s="463"/>
    </row>
    <row r="453" spans="2:46" ht="15.75" x14ac:dyDescent="0.2">
      <c r="D453" s="925"/>
      <c r="E453" s="925"/>
      <c r="F453" s="925"/>
      <c r="G453" s="925"/>
      <c r="H453" s="968"/>
      <c r="I453" s="925"/>
      <c r="J453" s="420"/>
      <c r="K453" s="420"/>
      <c r="L453" s="420"/>
      <c r="M453" s="420"/>
      <c r="N453" s="420"/>
      <c r="O453" s="907"/>
      <c r="P453" s="420"/>
      <c r="Q453" s="982"/>
      <c r="R453" s="420"/>
      <c r="S453" s="420"/>
      <c r="T453" s="420"/>
      <c r="U453" s="890"/>
      <c r="V453" s="454"/>
      <c r="W453" s="454"/>
      <c r="X453" s="454"/>
      <c r="Y453" s="454"/>
      <c r="Z453" s="454"/>
      <c r="AA453" s="454"/>
      <c r="AB453" s="454"/>
      <c r="AC453" s="454"/>
      <c r="AD453" s="454"/>
      <c r="AE453" s="454"/>
      <c r="AF453" s="454"/>
      <c r="AG453" s="454"/>
      <c r="AH453" s="454"/>
      <c r="AI453" s="454"/>
      <c r="AJ453" s="454"/>
      <c r="AK453" s="454"/>
      <c r="AL453" s="454"/>
      <c r="AO453" s="463"/>
      <c r="AP453" s="463"/>
      <c r="AQ453" s="463"/>
      <c r="AR453" s="463"/>
      <c r="AS453" s="463"/>
      <c r="AT453" s="463"/>
    </row>
    <row r="454" spans="2:46" ht="15.75" customHeight="1" x14ac:dyDescent="0.2">
      <c r="B454" s="1163" t="s">
        <v>166</v>
      </c>
      <c r="C454" s="1163"/>
      <c r="D454" s="1163"/>
      <c r="E454" s="1163"/>
      <c r="F454" s="1163"/>
      <c r="G454" s="441"/>
      <c r="H454" s="1170" t="s">
        <v>242</v>
      </c>
      <c r="I454" s="1170"/>
      <c r="J454" s="1170"/>
      <c r="K454" s="441"/>
      <c r="L454" s="1161">
        <v>2020</v>
      </c>
      <c r="M454" s="974"/>
      <c r="N454" s="974"/>
      <c r="O454" s="975"/>
      <c r="P454" s="974"/>
      <c r="Q454" s="439"/>
      <c r="R454" s="974"/>
      <c r="S454" s="974"/>
      <c r="T454" s="974"/>
      <c r="U454" s="890"/>
      <c r="V454" s="454"/>
      <c r="W454" s="454"/>
      <c r="X454" s="454"/>
      <c r="Y454" s="454"/>
      <c r="Z454" s="454"/>
      <c r="AA454" s="454"/>
      <c r="AB454" s="454"/>
      <c r="AC454" s="454"/>
      <c r="AD454" s="454"/>
      <c r="AE454" s="454"/>
      <c r="AF454" s="454"/>
      <c r="AG454" s="454"/>
      <c r="AH454" s="454"/>
      <c r="AI454" s="454"/>
      <c r="AJ454" s="454"/>
      <c r="AK454" s="454"/>
      <c r="AL454" s="454"/>
      <c r="AO454" s="463"/>
      <c r="AP454" s="463"/>
      <c r="AQ454" s="463"/>
      <c r="AR454" s="463"/>
      <c r="AS454" s="463"/>
      <c r="AT454" s="463"/>
    </row>
    <row r="455" spans="2:46" ht="15.75" x14ac:dyDescent="0.2">
      <c r="B455" s="1164"/>
      <c r="C455" s="1164"/>
      <c r="D455" s="1164"/>
      <c r="E455" s="1164"/>
      <c r="F455" s="1164"/>
      <c r="G455" s="441"/>
      <c r="H455" s="1171"/>
      <c r="I455" s="1171"/>
      <c r="J455" s="1171"/>
      <c r="K455" s="441"/>
      <c r="L455" s="1162"/>
      <c r="M455" s="974"/>
      <c r="N455" s="974"/>
      <c r="O455" s="975"/>
      <c r="P455" s="974"/>
      <c r="Q455" s="974"/>
      <c r="R455" s="974"/>
      <c r="S455" s="974"/>
      <c r="T455" s="974"/>
      <c r="U455" s="890"/>
      <c r="V455" s="454"/>
      <c r="W455" s="454"/>
      <c r="X455" s="454"/>
      <c r="Y455" s="454"/>
      <c r="Z455" s="454"/>
      <c r="AA455" s="454"/>
      <c r="AB455" s="454"/>
      <c r="AC455" s="454"/>
      <c r="AD455" s="454"/>
      <c r="AE455" s="454"/>
      <c r="AF455" s="454"/>
      <c r="AG455" s="454"/>
      <c r="AH455" s="454"/>
      <c r="AI455" s="454"/>
      <c r="AJ455" s="454"/>
      <c r="AK455" s="454"/>
      <c r="AL455" s="454"/>
      <c r="AO455" s="463"/>
      <c r="AP455" s="463"/>
      <c r="AQ455" s="463"/>
      <c r="AR455" s="463"/>
      <c r="AS455" s="463"/>
      <c r="AT455" s="463"/>
    </row>
    <row r="456" spans="2:46" ht="15.75" x14ac:dyDescent="0.2">
      <c r="F456" s="923"/>
      <c r="G456" s="923"/>
      <c r="H456" s="976"/>
      <c r="I456" s="923"/>
      <c r="J456" s="923"/>
      <c r="K456" s="923"/>
      <c r="L456" s="923"/>
      <c r="M456" s="988"/>
      <c r="N456" s="988"/>
      <c r="O456" s="990"/>
      <c r="P456" s="988"/>
      <c r="Q456" s="974"/>
      <c r="R456" s="988"/>
      <c r="S456" s="988"/>
      <c r="T456" s="988"/>
      <c r="U456" s="890"/>
      <c r="V456" s="454"/>
      <c r="W456" s="454"/>
      <c r="X456" s="454"/>
      <c r="Y456" s="454"/>
      <c r="Z456" s="454"/>
      <c r="AA456" s="454"/>
      <c r="AB456" s="454"/>
      <c r="AC456" s="454"/>
      <c r="AD456" s="454"/>
      <c r="AE456" s="454"/>
      <c r="AF456" s="454"/>
      <c r="AG456" s="454"/>
      <c r="AH456" s="454"/>
      <c r="AI456" s="454"/>
      <c r="AJ456" s="454"/>
      <c r="AK456" s="454"/>
      <c r="AL456" s="454"/>
      <c r="AO456" s="463"/>
      <c r="AP456" s="463"/>
      <c r="AQ456" s="463"/>
      <c r="AR456" s="463"/>
      <c r="AS456" s="463"/>
      <c r="AT456" s="463"/>
    </row>
    <row r="457" spans="2:46" ht="15.75" x14ac:dyDescent="0.2">
      <c r="B457" s="932" t="s">
        <v>58</v>
      </c>
      <c r="C457" s="430" t="s">
        <v>603</v>
      </c>
      <c r="F457" s="926"/>
      <c r="G457" s="923"/>
      <c r="H457" s="1172">
        <v>1</v>
      </c>
      <c r="I457" s="1173"/>
      <c r="J457" s="1173"/>
      <c r="K457" s="979"/>
      <c r="L457" s="875">
        <v>2079027500</v>
      </c>
      <c r="M457" s="908"/>
      <c r="N457" s="875"/>
      <c r="O457" s="980"/>
      <c r="P457" s="875"/>
      <c r="Q457" s="991"/>
      <c r="R457" s="875"/>
      <c r="S457" s="875"/>
      <c r="T457" s="875"/>
      <c r="U457" s="890"/>
      <c r="V457" s="454"/>
      <c r="W457" s="454"/>
      <c r="X457" s="454"/>
      <c r="Y457" s="454"/>
      <c r="Z457" s="454"/>
      <c r="AA457" s="454"/>
      <c r="AB457" s="454"/>
      <c r="AC457" s="454"/>
      <c r="AD457" s="454"/>
      <c r="AE457" s="454"/>
      <c r="AF457" s="454"/>
      <c r="AG457" s="454"/>
      <c r="AH457" s="454"/>
      <c r="AI457" s="454"/>
      <c r="AJ457" s="454"/>
      <c r="AK457" s="454"/>
      <c r="AL457" s="454"/>
      <c r="AO457" s="463"/>
      <c r="AP457" s="463"/>
      <c r="AQ457" s="463"/>
      <c r="AR457" s="463"/>
      <c r="AS457" s="463"/>
      <c r="AT457" s="463"/>
    </row>
    <row r="458" spans="2:46" ht="15.75" x14ac:dyDescent="0.2">
      <c r="D458" s="1059"/>
      <c r="F458" s="926"/>
      <c r="G458" s="923"/>
      <c r="H458" s="977"/>
      <c r="I458" s="926"/>
      <c r="J458" s="978"/>
      <c r="K458" s="979"/>
      <c r="L458" s="875"/>
      <c r="M458" s="908"/>
      <c r="N458" s="875"/>
      <c r="O458" s="980"/>
      <c r="P458" s="875"/>
      <c r="R458" s="875"/>
      <c r="S458" s="875"/>
      <c r="T458" s="875"/>
      <c r="U458" s="890"/>
      <c r="V458" s="454"/>
      <c r="W458" s="454"/>
      <c r="X458" s="454"/>
      <c r="Y458" s="454"/>
      <c r="Z458" s="454"/>
      <c r="AA458" s="454"/>
      <c r="AB458" s="454"/>
      <c r="AC458" s="454"/>
      <c r="AD458" s="454"/>
      <c r="AE458" s="454"/>
      <c r="AF458" s="454"/>
      <c r="AG458" s="454"/>
      <c r="AH458" s="454"/>
      <c r="AI458" s="454"/>
      <c r="AJ458" s="454"/>
      <c r="AK458" s="454"/>
      <c r="AL458" s="454"/>
      <c r="AO458" s="463"/>
      <c r="AP458" s="463"/>
      <c r="AQ458" s="463"/>
      <c r="AR458" s="463"/>
      <c r="AS458" s="463"/>
      <c r="AT458" s="463"/>
    </row>
    <row r="459" spans="2:46" ht="16.5" thickBot="1" x14ac:dyDescent="0.25">
      <c r="B459" s="985"/>
      <c r="C459" s="985"/>
      <c r="D459" s="1028" t="s">
        <v>243</v>
      </c>
      <c r="E459" s="1028"/>
      <c r="F459" s="1029"/>
      <c r="G459" s="454"/>
      <c r="H459" s="1174">
        <f>H457</f>
        <v>1</v>
      </c>
      <c r="I459" s="1175"/>
      <c r="J459" s="1175"/>
      <c r="K459" s="444"/>
      <c r="L459" s="1029">
        <f>SUM(L457:L458)</f>
        <v>2079027500</v>
      </c>
      <c r="M459" s="983"/>
      <c r="N459" s="979"/>
      <c r="O459" s="984"/>
      <c r="P459" s="979"/>
      <c r="R459" s="979"/>
      <c r="S459" s="979"/>
      <c r="T459" s="979"/>
      <c r="U459" s="890"/>
      <c r="V459" s="454"/>
      <c r="W459" s="454"/>
      <c r="X459" s="454"/>
      <c r="Y459" s="454"/>
      <c r="Z459" s="454"/>
      <c r="AA459" s="454"/>
      <c r="AB459" s="454"/>
      <c r="AC459" s="454"/>
      <c r="AD459" s="454"/>
      <c r="AE459" s="454"/>
      <c r="AF459" s="454"/>
      <c r="AG459" s="454"/>
      <c r="AH459" s="454"/>
      <c r="AI459" s="454"/>
      <c r="AJ459" s="454"/>
      <c r="AK459" s="454"/>
      <c r="AL459" s="454"/>
      <c r="AO459" s="463"/>
      <c r="AP459" s="463"/>
      <c r="AQ459" s="463"/>
      <c r="AR459" s="463"/>
      <c r="AS459" s="463"/>
      <c r="AT459" s="463"/>
    </row>
    <row r="460" spans="2:46" ht="16.5" thickTop="1" x14ac:dyDescent="0.2">
      <c r="B460" s="988"/>
      <c r="C460" s="988"/>
      <c r="D460" s="988"/>
      <c r="E460" s="988"/>
      <c r="F460" s="988"/>
      <c r="G460" s="988"/>
      <c r="H460" s="989"/>
      <c r="I460" s="988"/>
      <c r="J460" s="988"/>
      <c r="K460" s="988"/>
      <c r="L460" s="988"/>
      <c r="M460" s="988"/>
      <c r="N460" s="988"/>
      <c r="O460" s="990"/>
      <c r="P460" s="988"/>
      <c r="Q460" s="982"/>
      <c r="R460" s="988"/>
      <c r="S460" s="988"/>
      <c r="T460" s="988"/>
      <c r="U460" s="890"/>
      <c r="V460" s="454"/>
      <c r="W460" s="454"/>
      <c r="X460" s="454"/>
      <c r="Y460" s="454"/>
      <c r="Z460" s="454"/>
      <c r="AA460" s="454"/>
      <c r="AB460" s="454"/>
      <c r="AC460" s="454"/>
      <c r="AD460" s="454"/>
      <c r="AE460" s="454"/>
      <c r="AF460" s="454"/>
      <c r="AG460" s="454"/>
      <c r="AH460" s="454"/>
      <c r="AI460" s="454"/>
      <c r="AJ460" s="454"/>
      <c r="AK460" s="454"/>
      <c r="AL460" s="454"/>
      <c r="AO460" s="463"/>
      <c r="AP460" s="463"/>
      <c r="AQ460" s="463"/>
      <c r="AR460" s="463"/>
      <c r="AS460" s="463"/>
      <c r="AT460" s="463"/>
    </row>
    <row r="461" spans="2:46" ht="15.75" x14ac:dyDescent="0.2">
      <c r="B461" s="988"/>
      <c r="C461" s="988"/>
      <c r="D461" s="988"/>
      <c r="E461" s="988"/>
      <c r="F461" s="988"/>
      <c r="G461" s="988"/>
      <c r="H461" s="989"/>
      <c r="I461" s="988"/>
      <c r="J461" s="988"/>
      <c r="K461" s="988"/>
      <c r="L461" s="988"/>
      <c r="M461" s="988"/>
      <c r="N461" s="988"/>
      <c r="O461" s="990"/>
      <c r="P461" s="988"/>
      <c r="Q461" s="982"/>
      <c r="R461" s="988"/>
      <c r="S461" s="988"/>
      <c r="T461" s="988"/>
      <c r="U461" s="890"/>
      <c r="V461" s="454"/>
      <c r="W461" s="454"/>
      <c r="X461" s="454"/>
      <c r="Y461" s="454"/>
      <c r="Z461" s="454"/>
      <c r="AA461" s="454"/>
      <c r="AB461" s="454"/>
      <c r="AC461" s="454"/>
      <c r="AD461" s="454"/>
      <c r="AE461" s="454"/>
      <c r="AF461" s="454"/>
      <c r="AG461" s="454"/>
      <c r="AH461" s="454"/>
      <c r="AI461" s="454"/>
      <c r="AJ461" s="454"/>
      <c r="AK461" s="454"/>
      <c r="AL461" s="454"/>
      <c r="AO461" s="463"/>
      <c r="AP461" s="463"/>
      <c r="AQ461" s="463"/>
      <c r="AR461" s="463"/>
      <c r="AS461" s="463"/>
      <c r="AT461" s="463"/>
    </row>
    <row r="462" spans="2:46" ht="15.75" x14ac:dyDescent="0.2">
      <c r="B462" s="988"/>
      <c r="C462" s="988"/>
      <c r="D462" s="988"/>
      <c r="E462" s="988"/>
      <c r="F462" s="988"/>
      <c r="G462" s="988"/>
      <c r="H462" s="989"/>
      <c r="I462" s="988"/>
      <c r="J462" s="988"/>
      <c r="K462" s="988"/>
      <c r="L462" s="988"/>
      <c r="M462" s="988"/>
      <c r="N462" s="988"/>
      <c r="O462" s="990"/>
      <c r="P462" s="988"/>
      <c r="Q462" s="982"/>
      <c r="R462" s="988"/>
      <c r="S462" s="988"/>
      <c r="T462" s="988"/>
      <c r="U462" s="890"/>
      <c r="V462" s="454"/>
      <c r="W462" s="454"/>
      <c r="X462" s="454"/>
      <c r="Y462" s="454"/>
      <c r="Z462" s="454"/>
      <c r="AA462" s="454"/>
      <c r="AB462" s="454"/>
      <c r="AC462" s="454"/>
      <c r="AD462" s="454"/>
      <c r="AE462" s="454"/>
      <c r="AF462" s="454"/>
      <c r="AG462" s="454"/>
      <c r="AH462" s="454"/>
      <c r="AI462" s="454"/>
      <c r="AJ462" s="454"/>
      <c r="AK462" s="454"/>
      <c r="AL462" s="454"/>
      <c r="AO462" s="463"/>
      <c r="AP462" s="463"/>
      <c r="AQ462" s="463"/>
      <c r="AR462" s="463"/>
      <c r="AS462" s="463"/>
      <c r="AT462" s="463"/>
    </row>
    <row r="463" spans="2:46" ht="15.75" x14ac:dyDescent="0.2">
      <c r="B463" s="988"/>
      <c r="C463" s="988"/>
      <c r="D463" s="988"/>
      <c r="E463" s="988"/>
      <c r="F463" s="988"/>
      <c r="G463" s="988"/>
      <c r="H463" s="989"/>
      <c r="I463" s="988"/>
      <c r="J463" s="988"/>
      <c r="K463" s="988"/>
      <c r="L463" s="988"/>
      <c r="M463" s="988"/>
      <c r="N463" s="988"/>
      <c r="O463" s="990"/>
      <c r="P463" s="988"/>
      <c r="Q463" s="982"/>
      <c r="R463" s="988"/>
      <c r="S463" s="988"/>
      <c r="T463" s="988"/>
      <c r="U463" s="890"/>
      <c r="V463" s="454"/>
      <c r="W463" s="454"/>
      <c r="X463" s="454"/>
      <c r="Y463" s="454"/>
      <c r="Z463" s="454"/>
      <c r="AA463" s="454"/>
      <c r="AB463" s="454"/>
      <c r="AC463" s="454"/>
      <c r="AD463" s="454"/>
      <c r="AE463" s="454"/>
      <c r="AF463" s="454"/>
      <c r="AG463" s="454"/>
      <c r="AH463" s="454"/>
      <c r="AI463" s="454"/>
      <c r="AJ463" s="454"/>
      <c r="AK463" s="454"/>
      <c r="AL463" s="454"/>
      <c r="AO463" s="463"/>
      <c r="AP463" s="463"/>
      <c r="AQ463" s="463"/>
      <c r="AR463" s="463"/>
      <c r="AS463" s="463"/>
      <c r="AT463" s="463"/>
    </row>
    <row r="464" spans="2:46" ht="15.75" x14ac:dyDescent="0.2">
      <c r="B464" s="988"/>
      <c r="C464" s="988"/>
      <c r="D464" s="988"/>
      <c r="E464" s="988"/>
      <c r="F464" s="988"/>
      <c r="G464" s="988"/>
      <c r="H464" s="989"/>
      <c r="I464" s="988"/>
      <c r="J464" s="988"/>
      <c r="K464" s="988"/>
      <c r="L464" s="988"/>
      <c r="M464" s="988"/>
      <c r="N464" s="988"/>
      <c r="O464" s="990"/>
      <c r="P464" s="988"/>
      <c r="Q464" s="982"/>
      <c r="R464" s="988"/>
      <c r="S464" s="988"/>
      <c r="T464" s="988"/>
      <c r="U464" s="890"/>
      <c r="V464" s="454"/>
      <c r="W464" s="454"/>
      <c r="X464" s="454"/>
      <c r="Y464" s="454"/>
      <c r="Z464" s="454"/>
      <c r="AA464" s="454"/>
      <c r="AB464" s="454"/>
      <c r="AC464" s="454"/>
      <c r="AD464" s="454"/>
      <c r="AE464" s="454"/>
      <c r="AF464" s="454"/>
      <c r="AG464" s="454"/>
      <c r="AH464" s="454"/>
      <c r="AI464" s="454"/>
      <c r="AJ464" s="454"/>
      <c r="AK464" s="454"/>
      <c r="AL464" s="454"/>
      <c r="AO464" s="463"/>
      <c r="AP464" s="463"/>
      <c r="AQ464" s="463"/>
      <c r="AR464" s="463"/>
      <c r="AS464" s="463"/>
      <c r="AT464" s="463"/>
    </row>
    <row r="465" spans="1:46" ht="15.75" x14ac:dyDescent="0.2">
      <c r="B465" s="988"/>
      <c r="C465" s="988"/>
      <c r="D465" s="988"/>
      <c r="E465" s="988"/>
      <c r="F465" s="988"/>
      <c r="G465" s="988"/>
      <c r="H465" s="989"/>
      <c r="I465" s="988"/>
      <c r="J465" s="988"/>
      <c r="K465" s="988"/>
      <c r="L465" s="988"/>
      <c r="M465" s="988"/>
      <c r="N465" s="988"/>
      <c r="O465" s="990"/>
      <c r="P465" s="988"/>
      <c r="Q465" s="982"/>
      <c r="R465" s="988"/>
      <c r="S465" s="988"/>
      <c r="T465" s="988"/>
      <c r="U465" s="890"/>
      <c r="V465" s="454"/>
      <c r="W465" s="454"/>
      <c r="X465" s="454"/>
      <c r="Y465" s="454"/>
      <c r="Z465" s="454"/>
      <c r="AA465" s="454"/>
      <c r="AB465" s="454"/>
      <c r="AC465" s="454"/>
      <c r="AD465" s="454"/>
      <c r="AE465" s="454"/>
      <c r="AF465" s="454"/>
      <c r="AG465" s="454"/>
      <c r="AH465" s="454"/>
      <c r="AI465" s="454"/>
      <c r="AJ465" s="454"/>
      <c r="AK465" s="454"/>
      <c r="AL465" s="454"/>
      <c r="AO465" s="463"/>
      <c r="AP465" s="463"/>
      <c r="AQ465" s="463"/>
      <c r="AR465" s="463"/>
      <c r="AS465" s="463"/>
      <c r="AT465" s="463"/>
    </row>
    <row r="466" spans="1:46" ht="15.75" x14ac:dyDescent="0.2">
      <c r="A466" s="954">
        <f>A441+1</f>
        <v>17</v>
      </c>
      <c r="B466" s="992" t="s">
        <v>696</v>
      </c>
      <c r="C466" s="988"/>
      <c r="D466" s="988"/>
      <c r="E466" s="988"/>
      <c r="F466" s="988"/>
      <c r="G466" s="988"/>
      <c r="H466" s="430"/>
      <c r="I466" s="988"/>
      <c r="J466" s="630">
        <v>2021</v>
      </c>
      <c r="K466" s="463"/>
      <c r="L466" s="958" t="s">
        <v>439</v>
      </c>
      <c r="M466" s="959"/>
      <c r="N466" s="959"/>
      <c r="O466" s="960"/>
      <c r="P466" s="988"/>
      <c r="Q466" s="991"/>
      <c r="R466" s="988"/>
      <c r="S466" s="988"/>
      <c r="T466" s="988"/>
      <c r="U466" s="890"/>
      <c r="V466" s="454"/>
      <c r="W466" s="454"/>
      <c r="X466" s="454"/>
      <c r="Y466" s="454"/>
      <c r="Z466" s="454"/>
      <c r="AA466" s="454"/>
      <c r="AB466" s="454"/>
      <c r="AC466" s="454"/>
      <c r="AD466" s="454"/>
      <c r="AE466" s="454"/>
      <c r="AF466" s="454"/>
      <c r="AG466" s="454"/>
      <c r="AH466" s="454"/>
      <c r="AI466" s="454"/>
      <c r="AJ466" s="454"/>
      <c r="AK466" s="454"/>
      <c r="AL466" s="454"/>
      <c r="AO466" s="463"/>
      <c r="AP466" s="463"/>
      <c r="AQ466" s="463"/>
      <c r="AR466" s="463"/>
      <c r="AS466" s="463"/>
      <c r="AT466" s="463"/>
    </row>
    <row r="467" spans="1:46" ht="15.75" x14ac:dyDescent="0.2">
      <c r="E467" s="993"/>
      <c r="H467" s="430"/>
      <c r="J467" s="628"/>
      <c r="K467" s="420"/>
      <c r="L467" s="420"/>
      <c r="M467" s="420"/>
      <c r="N467" s="420"/>
      <c r="O467" s="907">
        <v>673550165</v>
      </c>
      <c r="P467" s="420"/>
      <c r="Q467" s="991"/>
      <c r="R467" s="420"/>
      <c r="S467" s="420"/>
      <c r="T467" s="420"/>
      <c r="U467" s="890"/>
      <c r="V467" s="450"/>
      <c r="W467" s="450"/>
      <c r="X467" s="450"/>
      <c r="Y467" s="450"/>
      <c r="Z467" s="450"/>
      <c r="AA467" s="450"/>
      <c r="AB467" s="450"/>
      <c r="AC467" s="450"/>
      <c r="AD467" s="450"/>
      <c r="AE467" s="450"/>
      <c r="AF467" s="450"/>
      <c r="AG467" s="450"/>
      <c r="AH467" s="450"/>
      <c r="AI467" s="450"/>
      <c r="AJ467" s="450"/>
      <c r="AK467" s="450"/>
      <c r="AO467" s="463"/>
      <c r="AP467" s="463"/>
      <c r="AQ467" s="463"/>
      <c r="AR467" s="463"/>
      <c r="AS467" s="463"/>
      <c r="AT467" s="463"/>
    </row>
    <row r="468" spans="1:46" ht="15.75" x14ac:dyDescent="0.2">
      <c r="B468" s="856" t="s">
        <v>604</v>
      </c>
      <c r="E468" s="993"/>
      <c r="H468" s="430"/>
      <c r="J468" s="628">
        <f>'WBS '!S158</f>
        <v>1258945600</v>
      </c>
      <c r="K468" s="420"/>
      <c r="L468" s="463">
        <v>1258945600</v>
      </c>
      <c r="N468" s="894">
        <v>1258945600</v>
      </c>
      <c r="O468" s="903">
        <v>500000000</v>
      </c>
      <c r="P468" s="420" t="s">
        <v>1038</v>
      </c>
      <c r="Q468" s="439"/>
      <c r="R468" s="420"/>
      <c r="S468" s="420"/>
      <c r="T468" s="420"/>
      <c r="U468" s="890"/>
      <c r="V468" s="450"/>
      <c r="W468" s="450"/>
      <c r="X468" s="450"/>
      <c r="Y468" s="450"/>
      <c r="Z468" s="450"/>
      <c r="AA468" s="450"/>
      <c r="AB468" s="450"/>
      <c r="AC468" s="450"/>
      <c r="AD468" s="450"/>
      <c r="AE468" s="450"/>
      <c r="AF468" s="450"/>
      <c r="AG468" s="450"/>
      <c r="AH468" s="450"/>
      <c r="AI468" s="450"/>
      <c r="AJ468" s="450"/>
      <c r="AK468" s="450"/>
      <c r="AO468" s="463"/>
      <c r="AP468" s="463"/>
      <c r="AQ468" s="463"/>
      <c r="AR468" s="463"/>
      <c r="AS468" s="463"/>
      <c r="AT468" s="463"/>
    </row>
    <row r="469" spans="1:46" ht="9.9499999999999993" customHeight="1" x14ac:dyDescent="0.2">
      <c r="E469" s="993"/>
      <c r="H469" s="430"/>
      <c r="J469" s="628"/>
      <c r="K469" s="420"/>
      <c r="L469" s="420"/>
      <c r="M469" s="420"/>
      <c r="N469" s="420"/>
      <c r="O469" s="903">
        <v>123000000</v>
      </c>
      <c r="P469" s="420" t="s">
        <v>1039</v>
      </c>
      <c r="Q469" s="439">
        <f>O467+O468+O469</f>
        <v>1296550165</v>
      </c>
      <c r="R469" s="420"/>
      <c r="S469" s="420"/>
      <c r="T469" s="420"/>
      <c r="U469" s="890"/>
      <c r="V469" s="450"/>
      <c r="W469" s="450"/>
      <c r="X469" s="450"/>
      <c r="Y469" s="450"/>
      <c r="Z469" s="450"/>
      <c r="AA469" s="450"/>
      <c r="AB469" s="450"/>
      <c r="AC469" s="450"/>
      <c r="AD469" s="450"/>
      <c r="AE469" s="450"/>
      <c r="AF469" s="450"/>
      <c r="AG469" s="450"/>
      <c r="AH469" s="450"/>
      <c r="AI469" s="450"/>
      <c r="AJ469" s="450"/>
      <c r="AK469" s="450"/>
      <c r="AO469" s="463"/>
      <c r="AP469" s="463"/>
      <c r="AQ469" s="463"/>
      <c r="AR469" s="463"/>
      <c r="AS469" s="463"/>
      <c r="AT469" s="463"/>
    </row>
    <row r="470" spans="1:46" ht="16.5" thickBot="1" x14ac:dyDescent="0.25">
      <c r="B470" s="100" t="s">
        <v>697</v>
      </c>
      <c r="E470" s="993"/>
      <c r="H470" s="430"/>
      <c r="J470" s="935">
        <f>SUM(J468)</f>
        <v>1258945600</v>
      </c>
      <c r="K470" s="463"/>
      <c r="L470" s="935">
        <f>SUM(L468)</f>
        <v>1258945600</v>
      </c>
      <c r="M470" s="420"/>
      <c r="N470" s="420" t="e">
        <f>N468-#REF!</f>
        <v>#REF!</v>
      </c>
      <c r="O470" s="903">
        <v>324000000</v>
      </c>
      <c r="P470" s="420" t="s">
        <v>1040</v>
      </c>
      <c r="Q470" s="439"/>
      <c r="R470" s="420"/>
      <c r="S470" s="420"/>
      <c r="T470" s="420"/>
      <c r="U470" s="890"/>
      <c r="V470" s="450"/>
      <c r="W470" s="450"/>
      <c r="X470" s="450"/>
      <c r="Y470" s="450"/>
      <c r="Z470" s="450"/>
      <c r="AA470" s="450"/>
      <c r="AB470" s="450"/>
      <c r="AC470" s="450"/>
      <c r="AD470" s="450"/>
      <c r="AE470" s="450"/>
      <c r="AF470" s="450"/>
      <c r="AG470" s="450"/>
      <c r="AH470" s="450"/>
      <c r="AI470" s="450"/>
      <c r="AJ470" s="450"/>
      <c r="AK470" s="450"/>
      <c r="AO470" s="463"/>
      <c r="AP470" s="463"/>
      <c r="AQ470" s="463"/>
      <c r="AR470" s="463"/>
      <c r="AS470" s="463"/>
      <c r="AT470" s="463"/>
    </row>
    <row r="471" spans="1:46" ht="16.5" thickTop="1" x14ac:dyDescent="0.2">
      <c r="B471" s="100"/>
      <c r="E471" s="993"/>
      <c r="H471" s="430"/>
      <c r="J471" s="420"/>
      <c r="K471" s="463"/>
      <c r="L471" s="420"/>
      <c r="M471" s="420"/>
      <c r="N471" s="420"/>
      <c r="O471" s="903"/>
      <c r="P471" s="420"/>
      <c r="Q471" s="439"/>
      <c r="R471" s="420"/>
      <c r="S471" s="420"/>
      <c r="T471" s="420"/>
      <c r="U471" s="890"/>
      <c r="V471" s="450"/>
      <c r="W471" s="450"/>
      <c r="X471" s="450"/>
      <c r="Y471" s="450"/>
      <c r="Z471" s="450"/>
      <c r="AA471" s="450"/>
      <c r="AB471" s="450"/>
      <c r="AC471" s="450"/>
      <c r="AD471" s="450"/>
      <c r="AE471" s="450"/>
      <c r="AF471" s="450"/>
      <c r="AG471" s="450"/>
      <c r="AH471" s="450"/>
      <c r="AI471" s="450"/>
      <c r="AJ471" s="450"/>
      <c r="AK471" s="450"/>
      <c r="AO471" s="463"/>
      <c r="AP471" s="463"/>
      <c r="AQ471" s="463"/>
      <c r="AR471" s="463"/>
      <c r="AS471" s="463"/>
      <c r="AT471" s="463"/>
    </row>
    <row r="472" spans="1:46" ht="15.75" hidden="1" x14ac:dyDescent="0.2">
      <c r="A472" s="954"/>
      <c r="B472" s="455" t="s">
        <v>605</v>
      </c>
      <c r="E472" s="993"/>
      <c r="H472" s="430"/>
      <c r="J472" s="630">
        <v>2021</v>
      </c>
      <c r="K472" s="439"/>
      <c r="L472" s="994" t="str">
        <f>L6</f>
        <v>2020</v>
      </c>
      <c r="M472" s="439"/>
      <c r="N472" s="439"/>
      <c r="O472" s="941"/>
      <c r="P472" s="439"/>
      <c r="Q472" s="439">
        <v>33677508</v>
      </c>
      <c r="R472" s="439"/>
      <c r="S472" s="439"/>
      <c r="T472" s="439"/>
      <c r="U472" s="890"/>
      <c r="V472" s="450"/>
      <c r="W472" s="450"/>
      <c r="X472" s="450"/>
      <c r="Y472" s="450"/>
      <c r="Z472" s="450"/>
      <c r="AA472" s="450"/>
      <c r="AB472" s="450"/>
      <c r="AC472" s="450"/>
      <c r="AD472" s="450"/>
      <c r="AE472" s="450"/>
      <c r="AF472" s="450"/>
      <c r="AG472" s="450"/>
      <c r="AH472" s="450"/>
      <c r="AI472" s="450"/>
      <c r="AJ472" s="450"/>
      <c r="AK472" s="450"/>
      <c r="AO472" s="463"/>
      <c r="AP472" s="463"/>
      <c r="AQ472" s="463"/>
      <c r="AR472" s="463"/>
      <c r="AS472" s="463"/>
      <c r="AT472" s="463"/>
    </row>
    <row r="473" spans="1:46" ht="9.9499999999999993" hidden="1" customHeight="1" x14ac:dyDescent="0.2">
      <c r="A473" s="954"/>
      <c r="B473" s="455"/>
      <c r="E473" s="993"/>
      <c r="H473" s="430"/>
      <c r="J473" s="628"/>
      <c r="K473" s="439"/>
      <c r="L473" s="439"/>
      <c r="M473" s="439"/>
      <c r="N473" s="439"/>
      <c r="O473" s="941"/>
      <c r="P473" s="439"/>
      <c r="Q473" s="439" t="e">
        <f>#REF!-Q472</f>
        <v>#REF!</v>
      </c>
      <c r="R473" s="439"/>
      <c r="S473" s="439"/>
      <c r="T473" s="439"/>
      <c r="U473" s="890"/>
      <c r="V473" s="450"/>
      <c r="W473" s="450"/>
      <c r="X473" s="450"/>
      <c r="Y473" s="450"/>
      <c r="Z473" s="450"/>
      <c r="AA473" s="450"/>
      <c r="AB473" s="450"/>
      <c r="AC473" s="450"/>
      <c r="AD473" s="450"/>
      <c r="AE473" s="450"/>
      <c r="AF473" s="450"/>
      <c r="AG473" s="450"/>
      <c r="AH473" s="450"/>
      <c r="AI473" s="450"/>
      <c r="AJ473" s="450"/>
      <c r="AK473" s="450"/>
      <c r="AO473" s="463"/>
      <c r="AP473" s="463"/>
      <c r="AQ473" s="463"/>
      <c r="AR473" s="463"/>
      <c r="AS473" s="463"/>
      <c r="AT473" s="463"/>
    </row>
    <row r="474" spans="1:46" ht="15.75" hidden="1" x14ac:dyDescent="0.2">
      <c r="A474" s="954"/>
      <c r="B474" s="856" t="s">
        <v>606</v>
      </c>
      <c r="E474" s="993"/>
      <c r="H474" s="430"/>
      <c r="J474" s="628">
        <f>'WBS '!S161</f>
        <v>184187754</v>
      </c>
      <c r="K474" s="439"/>
      <c r="L474" s="908">
        <v>184187754</v>
      </c>
      <c r="M474" s="908"/>
      <c r="N474" s="452" t="s">
        <v>815</v>
      </c>
      <c r="O474" s="995"/>
      <c r="P474" s="439"/>
      <c r="Q474" s="439"/>
      <c r="R474" s="439"/>
      <c r="S474" s="439"/>
      <c r="T474" s="439"/>
      <c r="U474" s="890"/>
      <c r="V474" s="450"/>
      <c r="W474" s="450"/>
      <c r="X474" s="450"/>
      <c r="Y474" s="450"/>
      <c r="Z474" s="450"/>
      <c r="AA474" s="450"/>
      <c r="AB474" s="450"/>
      <c r="AC474" s="450"/>
      <c r="AD474" s="450"/>
      <c r="AE474" s="450"/>
      <c r="AF474" s="450"/>
      <c r="AG474" s="450"/>
      <c r="AH474" s="450"/>
      <c r="AI474" s="450"/>
      <c r="AJ474" s="450"/>
      <c r="AK474" s="450"/>
      <c r="AO474" s="463"/>
      <c r="AP474" s="463"/>
      <c r="AQ474" s="463"/>
      <c r="AR474" s="463"/>
      <c r="AS474" s="463"/>
      <c r="AT474" s="463"/>
    </row>
    <row r="475" spans="1:46" ht="15.75" hidden="1" x14ac:dyDescent="0.2">
      <c r="A475" s="954"/>
      <c r="B475" s="856" t="s">
        <v>607</v>
      </c>
      <c r="E475" s="993"/>
      <c r="H475" s="430"/>
      <c r="J475" s="628">
        <f>'WBS '!S162</f>
        <v>385755015</v>
      </c>
      <c r="K475" s="439"/>
      <c r="L475" s="908">
        <v>385755015</v>
      </c>
      <c r="M475" s="908"/>
      <c r="N475" s="452" t="s">
        <v>815</v>
      </c>
      <c r="O475" s="995"/>
      <c r="P475" s="439"/>
      <c r="Q475" s="439"/>
      <c r="R475" s="439"/>
      <c r="S475" s="439"/>
      <c r="T475" s="439"/>
      <c r="U475" s="890"/>
      <c r="V475" s="450"/>
      <c r="W475" s="450"/>
      <c r="X475" s="450"/>
      <c r="Y475" s="450"/>
      <c r="Z475" s="450"/>
      <c r="AA475" s="450"/>
      <c r="AB475" s="450"/>
      <c r="AC475" s="450"/>
      <c r="AD475" s="450"/>
      <c r="AE475" s="450"/>
      <c r="AF475" s="450"/>
      <c r="AG475" s="450"/>
      <c r="AH475" s="450"/>
      <c r="AI475" s="450"/>
      <c r="AJ475" s="450"/>
      <c r="AK475" s="450"/>
      <c r="AO475" s="463"/>
      <c r="AP475" s="463"/>
      <c r="AQ475" s="463"/>
      <c r="AR475" s="463"/>
      <c r="AS475" s="463"/>
      <c r="AT475" s="463"/>
    </row>
    <row r="476" spans="1:46" ht="15.75" hidden="1" x14ac:dyDescent="0.2">
      <c r="A476" s="954"/>
      <c r="B476" s="856" t="s">
        <v>608</v>
      </c>
      <c r="E476" s="993"/>
      <c r="H476" s="430"/>
      <c r="J476" s="628">
        <f>'WBS '!S163</f>
        <v>384501480</v>
      </c>
      <c r="K476" s="439"/>
      <c r="L476" s="908">
        <v>384501480</v>
      </c>
      <c r="M476" s="908"/>
      <c r="N476" s="452" t="s">
        <v>815</v>
      </c>
      <c r="O476" s="995"/>
      <c r="P476" s="439"/>
      <c r="Q476" s="439"/>
      <c r="R476" s="439"/>
      <c r="S476" s="439"/>
      <c r="T476" s="439"/>
      <c r="U476" s="890"/>
      <c r="V476" s="450"/>
      <c r="W476" s="450"/>
      <c r="X476" s="450"/>
      <c r="Y476" s="450"/>
      <c r="Z476" s="450"/>
      <c r="AA476" s="450"/>
      <c r="AB476" s="450"/>
      <c r="AC476" s="450"/>
      <c r="AD476" s="450"/>
      <c r="AE476" s="450"/>
      <c r="AF476" s="450"/>
      <c r="AG476" s="450"/>
      <c r="AH476" s="450"/>
      <c r="AI476" s="450"/>
      <c r="AJ476" s="450"/>
      <c r="AK476" s="450"/>
      <c r="AO476" s="463"/>
      <c r="AP476" s="463"/>
      <c r="AQ476" s="463"/>
      <c r="AR476" s="463"/>
      <c r="AS476" s="463"/>
      <c r="AT476" s="463"/>
    </row>
    <row r="477" spans="1:46" ht="15.75" hidden="1" x14ac:dyDescent="0.2">
      <c r="A477" s="954"/>
      <c r="B477" s="856" t="s">
        <v>609</v>
      </c>
      <c r="E477" s="993"/>
      <c r="H477" s="430"/>
      <c r="J477" s="628">
        <f>'WBS '!S164</f>
        <v>1569270257</v>
      </c>
      <c r="K477" s="439"/>
      <c r="L477" s="908">
        <v>1329805671</v>
      </c>
      <c r="M477" s="908"/>
      <c r="N477" s="908">
        <f>J477-L477</f>
        <v>239464586</v>
      </c>
      <c r="O477" s="995">
        <f>SUM(L474:L477)</f>
        <v>2284249920</v>
      </c>
      <c r="P477" s="439">
        <f>O477-N477</f>
        <v>2044785334</v>
      </c>
      <c r="Q477" s="439"/>
      <c r="R477" s="439"/>
      <c r="S477" s="439"/>
      <c r="T477" s="439"/>
      <c r="U477" s="890"/>
      <c r="V477" s="450"/>
      <c r="W477" s="450"/>
      <c r="X477" s="450"/>
      <c r="Y477" s="450"/>
      <c r="Z477" s="450"/>
      <c r="AA477" s="450"/>
      <c r="AB477" s="450"/>
      <c r="AC477" s="450"/>
      <c r="AD477" s="450"/>
      <c r="AE477" s="450"/>
      <c r="AF477" s="450"/>
      <c r="AG477" s="450"/>
      <c r="AH477" s="450"/>
      <c r="AI477" s="450"/>
      <c r="AJ477" s="450"/>
      <c r="AK477" s="450"/>
      <c r="AO477" s="463"/>
      <c r="AP477" s="463"/>
      <c r="AQ477" s="463"/>
      <c r="AR477" s="463"/>
      <c r="AS477" s="463"/>
      <c r="AT477" s="463"/>
    </row>
    <row r="478" spans="1:46" ht="15.75" hidden="1" x14ac:dyDescent="0.2">
      <c r="B478" s="856" t="s">
        <v>698</v>
      </c>
      <c r="E478" s="993"/>
      <c r="H478" s="430"/>
      <c r="J478" s="628">
        <f>'WBS '!S166</f>
        <v>492031167</v>
      </c>
      <c r="K478" s="463"/>
      <c r="L478" s="450">
        <v>0</v>
      </c>
      <c r="M478" s="450"/>
      <c r="N478" s="450" t="s">
        <v>815</v>
      </c>
      <c r="O478" s="986"/>
      <c r="P478" s="450" t="e">
        <f>#REF!+P477</f>
        <v>#REF!</v>
      </c>
      <c r="Q478" s="439"/>
      <c r="R478" s="450"/>
      <c r="S478" s="450"/>
      <c r="T478" s="450"/>
      <c r="U478" s="890"/>
      <c r="V478" s="450"/>
      <c r="W478" s="450"/>
      <c r="X478" s="450"/>
      <c r="Y478" s="450"/>
      <c r="Z478" s="450"/>
      <c r="AA478" s="450"/>
      <c r="AB478" s="450"/>
      <c r="AC478" s="450"/>
      <c r="AD478" s="450"/>
      <c r="AE478" s="450"/>
      <c r="AF478" s="450"/>
      <c r="AG478" s="450"/>
      <c r="AH478" s="450"/>
      <c r="AI478" s="450"/>
      <c r="AJ478" s="450"/>
      <c r="AK478" s="450"/>
      <c r="AO478" s="463"/>
      <c r="AP478" s="463"/>
      <c r="AQ478" s="463"/>
      <c r="AR478" s="463"/>
      <c r="AS478" s="463"/>
      <c r="AT478" s="463"/>
    </row>
    <row r="479" spans="1:46" hidden="1" x14ac:dyDescent="0.2">
      <c r="B479" s="856" t="s">
        <v>702</v>
      </c>
      <c r="E479" s="993"/>
      <c r="H479" s="430"/>
      <c r="J479" s="628">
        <f>'WBS '!R261</f>
        <v>856298323</v>
      </c>
      <c r="K479" s="463"/>
      <c r="L479" s="450">
        <v>490678231</v>
      </c>
      <c r="M479" s="450"/>
      <c r="N479" s="450" t="s">
        <v>815</v>
      </c>
      <c r="O479" s="986">
        <f>J478-L479</f>
        <v>1352936</v>
      </c>
      <c r="P479" s="450"/>
      <c r="Q479" s="982"/>
      <c r="R479" s="450"/>
      <c r="S479" s="450"/>
      <c r="T479" s="450"/>
      <c r="U479" s="890"/>
      <c r="V479" s="450"/>
      <c r="W479" s="450"/>
      <c r="X479" s="450"/>
      <c r="Y479" s="450"/>
      <c r="Z479" s="450"/>
      <c r="AA479" s="450"/>
      <c r="AB479" s="450"/>
      <c r="AC479" s="450"/>
      <c r="AD479" s="450"/>
      <c r="AE479" s="450"/>
      <c r="AF479" s="450"/>
      <c r="AG479" s="450"/>
      <c r="AH479" s="450"/>
      <c r="AI479" s="450"/>
      <c r="AJ479" s="450"/>
      <c r="AK479" s="450"/>
      <c r="AO479" s="463"/>
      <c r="AP479" s="463"/>
      <c r="AQ479" s="463"/>
      <c r="AR479" s="463"/>
      <c r="AS479" s="463"/>
      <c r="AT479" s="463"/>
    </row>
    <row r="480" spans="1:46" ht="9.9499999999999993" hidden="1" customHeight="1" x14ac:dyDescent="0.2">
      <c r="B480" s="932"/>
      <c r="E480" s="993"/>
      <c r="H480" s="430"/>
      <c r="J480" s="628"/>
      <c r="K480" s="463"/>
      <c r="Q480" s="982"/>
      <c r="U480" s="890"/>
      <c r="V480" s="450"/>
      <c r="W480" s="450"/>
      <c r="X480" s="450"/>
      <c r="Y480" s="450"/>
      <c r="Z480" s="450"/>
      <c r="AA480" s="450"/>
      <c r="AB480" s="450"/>
      <c r="AC480" s="450"/>
      <c r="AD480" s="450"/>
      <c r="AE480" s="450"/>
      <c r="AF480" s="450"/>
      <c r="AG480" s="450"/>
      <c r="AH480" s="450"/>
      <c r="AI480" s="450"/>
      <c r="AJ480" s="450"/>
      <c r="AK480" s="450"/>
      <c r="AO480" s="463"/>
      <c r="AP480" s="463"/>
      <c r="AQ480" s="463"/>
      <c r="AR480" s="463"/>
      <c r="AS480" s="463"/>
      <c r="AT480" s="463"/>
    </row>
    <row r="481" spans="1:46" ht="16.5" hidden="1" thickBot="1" x14ac:dyDescent="0.25">
      <c r="B481" s="455" t="s">
        <v>150</v>
      </c>
      <c r="D481" s="925"/>
      <c r="E481" s="996"/>
      <c r="F481" s="925"/>
      <c r="G481" s="925"/>
      <c r="H481" s="430"/>
      <c r="I481" s="925"/>
      <c r="J481" s="453">
        <f>SUM(J474:J479)</f>
        <v>3872043996</v>
      </c>
      <c r="K481" s="420"/>
      <c r="L481" s="453">
        <f>SUM(L474:L479)</f>
        <v>2774928151</v>
      </c>
      <c r="M481" s="420"/>
      <c r="N481" s="997" t="e">
        <f>J481+J470+#REF!</f>
        <v>#REF!</v>
      </c>
      <c r="O481" s="998" t="e">
        <f>N481-#REF!</f>
        <v>#REF!</v>
      </c>
      <c r="P481" s="997"/>
      <c r="R481" s="997"/>
      <c r="S481" s="997"/>
      <c r="T481" s="997"/>
      <c r="U481" s="999" t="e">
        <f>L481-SUM(#REF!)</f>
        <v>#REF!</v>
      </c>
      <c r="V481" s="454"/>
      <c r="W481" s="454"/>
      <c r="X481" s="454"/>
      <c r="Y481" s="454"/>
      <c r="Z481" s="454"/>
      <c r="AA481" s="454"/>
      <c r="AB481" s="454"/>
      <c r="AC481" s="454"/>
      <c r="AD481" s="454"/>
      <c r="AE481" s="454"/>
      <c r="AF481" s="454"/>
      <c r="AG481" s="454"/>
      <c r="AH481" s="454"/>
      <c r="AI481" s="454"/>
      <c r="AJ481" s="454"/>
      <c r="AK481" s="454"/>
      <c r="AL481" s="454"/>
      <c r="AO481" s="463"/>
      <c r="AP481" s="463"/>
      <c r="AQ481" s="463"/>
      <c r="AR481" s="463"/>
      <c r="AS481" s="463"/>
      <c r="AT481" s="463"/>
    </row>
    <row r="482" spans="1:46" ht="15.75" hidden="1" x14ac:dyDescent="0.2">
      <c r="D482" s="925"/>
      <c r="E482" s="925"/>
      <c r="F482" s="925"/>
      <c r="G482" s="925"/>
      <c r="H482" s="968"/>
      <c r="I482" s="925"/>
      <c r="J482" s="420"/>
      <c r="K482" s="420"/>
      <c r="O482" s="874">
        <f>J478-L479</f>
        <v>1352936</v>
      </c>
      <c r="P482" s="511" t="e">
        <f>#REF!+N477</f>
        <v>#REF!</v>
      </c>
      <c r="Q482" s="439"/>
      <c r="U482" s="890"/>
      <c r="V482" s="454"/>
      <c r="W482" s="454"/>
      <c r="X482" s="454"/>
      <c r="Y482" s="454"/>
      <c r="Z482" s="454"/>
      <c r="AA482" s="454"/>
      <c r="AB482" s="454"/>
      <c r="AC482" s="454"/>
      <c r="AD482" s="454"/>
      <c r="AE482" s="454"/>
      <c r="AF482" s="454"/>
      <c r="AG482" s="454"/>
      <c r="AH482" s="454"/>
      <c r="AI482" s="454"/>
      <c r="AJ482" s="454"/>
      <c r="AK482" s="454"/>
      <c r="AL482" s="454"/>
      <c r="AO482" s="463"/>
      <c r="AP482" s="463"/>
      <c r="AQ482" s="463"/>
      <c r="AR482" s="463"/>
      <c r="AS482" s="463"/>
      <c r="AT482" s="463"/>
    </row>
    <row r="483" spans="1:46" ht="15.75" hidden="1" x14ac:dyDescent="0.2">
      <c r="A483" s="1000"/>
      <c r="B483" s="1001" t="s">
        <v>700</v>
      </c>
      <c r="C483" s="868"/>
      <c r="D483" s="868"/>
      <c r="E483" s="1002"/>
      <c r="F483" s="868"/>
      <c r="G483" s="868"/>
      <c r="H483" s="868"/>
      <c r="I483" s="868"/>
      <c r="J483" s="1003">
        <v>2021</v>
      </c>
      <c r="K483" s="941"/>
      <c r="L483" s="1003">
        <v>2020</v>
      </c>
      <c r="M483" s="511" t="s">
        <v>701</v>
      </c>
      <c r="N483" s="1004"/>
      <c r="O483" s="1005"/>
      <c r="P483" s="430"/>
      <c r="U483" s="890"/>
      <c r="V483" s="454"/>
      <c r="W483" s="454"/>
      <c r="X483" s="454"/>
      <c r="Y483" s="454"/>
      <c r="Z483" s="454"/>
      <c r="AA483" s="454"/>
      <c r="AB483" s="454"/>
      <c r="AC483" s="454"/>
      <c r="AD483" s="454"/>
      <c r="AE483" s="454"/>
      <c r="AF483" s="454"/>
      <c r="AG483" s="454"/>
      <c r="AH483" s="454"/>
      <c r="AI483" s="454"/>
      <c r="AJ483" s="454"/>
      <c r="AK483" s="454"/>
      <c r="AL483" s="454"/>
      <c r="AO483" s="463"/>
      <c r="AP483" s="463"/>
      <c r="AQ483" s="463"/>
      <c r="AR483" s="463"/>
      <c r="AS483" s="463"/>
      <c r="AT483" s="463"/>
    </row>
    <row r="484" spans="1:46" ht="15.75" hidden="1" x14ac:dyDescent="0.2">
      <c r="A484" s="1000"/>
      <c r="B484" s="1001"/>
      <c r="C484" s="868"/>
      <c r="D484" s="868"/>
      <c r="E484" s="1002"/>
      <c r="F484" s="868"/>
      <c r="G484" s="868"/>
      <c r="H484" s="868"/>
      <c r="I484" s="868"/>
      <c r="J484" s="1006"/>
      <c r="K484" s="941"/>
      <c r="L484" s="941"/>
      <c r="M484" s="511" t="s">
        <v>701</v>
      </c>
      <c r="N484" s="439"/>
      <c r="O484" s="941"/>
      <c r="P484" s="430"/>
      <c r="U484" s="890"/>
      <c r="V484" s="454"/>
      <c r="W484" s="454"/>
      <c r="X484" s="454"/>
      <c r="Y484" s="454"/>
      <c r="Z484" s="454"/>
      <c r="AA484" s="454"/>
      <c r="AB484" s="454"/>
      <c r="AC484" s="454"/>
      <c r="AD484" s="454"/>
      <c r="AE484" s="454"/>
      <c r="AF484" s="454"/>
      <c r="AG484" s="454"/>
      <c r="AH484" s="454"/>
      <c r="AI484" s="454"/>
      <c r="AJ484" s="454"/>
      <c r="AK484" s="454"/>
      <c r="AL484" s="454"/>
      <c r="AO484" s="463"/>
      <c r="AP484" s="463"/>
      <c r="AQ484" s="463"/>
      <c r="AR484" s="463"/>
      <c r="AS484" s="463"/>
      <c r="AT484" s="463"/>
    </row>
    <row r="485" spans="1:46" ht="15.75" hidden="1" x14ac:dyDescent="0.2">
      <c r="A485" s="1000"/>
      <c r="B485" s="1007" t="s">
        <v>606</v>
      </c>
      <c r="C485" s="868"/>
      <c r="D485" s="868"/>
      <c r="E485" s="1002"/>
      <c r="F485" s="868"/>
      <c r="G485" s="868"/>
      <c r="H485" s="868"/>
      <c r="I485" s="868"/>
      <c r="J485" s="1006">
        <f>'WBS '!S161</f>
        <v>184187754</v>
      </c>
      <c r="K485" s="941"/>
      <c r="L485" s="995">
        <v>184187754</v>
      </c>
      <c r="M485" s="511" t="s">
        <v>701</v>
      </c>
      <c r="N485" s="908"/>
      <c r="O485" s="995"/>
      <c r="P485" s="430"/>
      <c r="U485" s="890"/>
      <c r="V485" s="454"/>
      <c r="W485" s="454"/>
      <c r="X485" s="454"/>
      <c r="Y485" s="454"/>
      <c r="Z485" s="454"/>
      <c r="AA485" s="454"/>
      <c r="AB485" s="454"/>
      <c r="AC485" s="454"/>
      <c r="AD485" s="454"/>
      <c r="AE485" s="454"/>
      <c r="AF485" s="454"/>
      <c r="AG485" s="454"/>
      <c r="AH485" s="454"/>
      <c r="AI485" s="454"/>
      <c r="AJ485" s="454"/>
      <c r="AK485" s="454"/>
      <c r="AL485" s="454"/>
      <c r="AO485" s="463"/>
      <c r="AP485" s="463"/>
      <c r="AQ485" s="463"/>
      <c r="AR485" s="463"/>
      <c r="AS485" s="463"/>
      <c r="AT485" s="463"/>
    </row>
    <row r="486" spans="1:46" ht="15.75" hidden="1" x14ac:dyDescent="0.2">
      <c r="A486" s="1000"/>
      <c r="B486" s="1007" t="s">
        <v>607</v>
      </c>
      <c r="C486" s="868"/>
      <c r="D486" s="868"/>
      <c r="E486" s="1002"/>
      <c r="F486" s="868"/>
      <c r="G486" s="868"/>
      <c r="H486" s="868"/>
      <c r="I486" s="868"/>
      <c r="J486" s="1006">
        <f>'WBS '!S162</f>
        <v>385755015</v>
      </c>
      <c r="K486" s="941"/>
      <c r="L486" s="995">
        <v>385755015</v>
      </c>
      <c r="M486" s="511" t="s">
        <v>701</v>
      </c>
      <c r="N486" s="908"/>
      <c r="O486" s="995"/>
      <c r="P486" s="430"/>
      <c r="U486" s="890"/>
      <c r="V486" s="454"/>
      <c r="W486" s="454"/>
      <c r="X486" s="454"/>
      <c r="Y486" s="454"/>
      <c r="Z486" s="454"/>
      <c r="AA486" s="454"/>
      <c r="AB486" s="454"/>
      <c r="AC486" s="454"/>
      <c r="AD486" s="454"/>
      <c r="AE486" s="454"/>
      <c r="AF486" s="454"/>
      <c r="AG486" s="454"/>
      <c r="AH486" s="454"/>
      <c r="AI486" s="454"/>
      <c r="AJ486" s="454"/>
      <c r="AK486" s="454"/>
      <c r="AL486" s="454"/>
      <c r="AO486" s="463"/>
      <c r="AP486" s="463"/>
      <c r="AQ486" s="463"/>
      <c r="AR486" s="463"/>
      <c r="AS486" s="463"/>
      <c r="AT486" s="463"/>
    </row>
    <row r="487" spans="1:46" ht="15.75" hidden="1" x14ac:dyDescent="0.2">
      <c r="A487" s="1000"/>
      <c r="B487" s="1007" t="s">
        <v>608</v>
      </c>
      <c r="C487" s="868"/>
      <c r="D487" s="868"/>
      <c r="E487" s="1002"/>
      <c r="F487" s="868"/>
      <c r="G487" s="868"/>
      <c r="H487" s="868"/>
      <c r="I487" s="868"/>
      <c r="J487" s="1006">
        <f>'WBS '!S163</f>
        <v>384501480</v>
      </c>
      <c r="K487" s="941"/>
      <c r="L487" s="995">
        <v>384501480</v>
      </c>
      <c r="M487" s="511" t="s">
        <v>701</v>
      </c>
      <c r="N487" s="908"/>
      <c r="O487" s="995"/>
      <c r="P487" s="430"/>
      <c r="U487" s="890"/>
      <c r="V487" s="454"/>
      <c r="W487" s="454"/>
      <c r="X487" s="454"/>
      <c r="Y487" s="454"/>
      <c r="Z487" s="454"/>
      <c r="AA487" s="454"/>
      <c r="AB487" s="454"/>
      <c r="AC487" s="454"/>
      <c r="AD487" s="454"/>
      <c r="AE487" s="454"/>
      <c r="AF487" s="454"/>
      <c r="AG487" s="454"/>
      <c r="AH487" s="454"/>
      <c r="AI487" s="454"/>
      <c r="AJ487" s="454"/>
      <c r="AK487" s="454"/>
      <c r="AL487" s="454"/>
      <c r="AO487" s="463"/>
      <c r="AP487" s="463"/>
      <c r="AQ487" s="463"/>
      <c r="AR487" s="463"/>
      <c r="AS487" s="463"/>
      <c r="AT487" s="463"/>
    </row>
    <row r="488" spans="1:46" ht="15.75" hidden="1" x14ac:dyDescent="0.2">
      <c r="A488" s="1000"/>
      <c r="B488" s="1007" t="s">
        <v>609</v>
      </c>
      <c r="C488" s="868"/>
      <c r="D488" s="868"/>
      <c r="E488" s="1002"/>
      <c r="F488" s="868"/>
      <c r="G488" s="868"/>
      <c r="H488" s="868"/>
      <c r="I488" s="868"/>
      <c r="J488" s="1006">
        <f>'WBS '!S164</f>
        <v>1569270257</v>
      </c>
      <c r="K488" s="941"/>
      <c r="L488" s="995">
        <v>1329805671</v>
      </c>
      <c r="M488" s="511" t="s">
        <v>701</v>
      </c>
      <c r="N488" s="908"/>
      <c r="O488" s="995"/>
      <c r="P488" s="430"/>
      <c r="U488" s="890"/>
      <c r="V488" s="454"/>
      <c r="W488" s="454"/>
      <c r="X488" s="454"/>
      <c r="Y488" s="454"/>
      <c r="Z488" s="454"/>
      <c r="AA488" s="454"/>
      <c r="AB488" s="454"/>
      <c r="AC488" s="454"/>
      <c r="AD488" s="454"/>
      <c r="AE488" s="454"/>
      <c r="AF488" s="454"/>
      <c r="AG488" s="454"/>
      <c r="AH488" s="454"/>
      <c r="AI488" s="454"/>
      <c r="AJ488" s="454"/>
      <c r="AK488" s="454"/>
      <c r="AL488" s="454"/>
      <c r="AO488" s="463"/>
      <c r="AP488" s="463"/>
      <c r="AQ488" s="463"/>
      <c r="AR488" s="463"/>
      <c r="AS488" s="463"/>
      <c r="AT488" s="463"/>
    </row>
    <row r="489" spans="1:46" ht="15.75" hidden="1" x14ac:dyDescent="0.2">
      <c r="A489" s="1000"/>
      <c r="B489" s="868" t="s">
        <v>698</v>
      </c>
      <c r="C489" s="868"/>
      <c r="D489" s="868"/>
      <c r="E489" s="1002"/>
      <c r="F489" s="868"/>
      <c r="G489" s="868"/>
      <c r="H489" s="868"/>
      <c r="I489" s="868"/>
      <c r="J489" s="1006">
        <f>'WBS '!S166</f>
        <v>492031167</v>
      </c>
      <c r="K489" s="903"/>
      <c r="L489" s="986">
        <v>0</v>
      </c>
      <c r="M489" s="511" t="s">
        <v>701</v>
      </c>
      <c r="N489" s="450"/>
      <c r="O489" s="986"/>
      <c r="P489" s="430"/>
      <c r="U489" s="890"/>
      <c r="V489" s="454"/>
      <c r="W489" s="454"/>
      <c r="X489" s="454"/>
      <c r="Y489" s="454"/>
      <c r="Z489" s="454"/>
      <c r="AA489" s="454"/>
      <c r="AB489" s="454"/>
      <c r="AC489" s="454"/>
      <c r="AD489" s="454"/>
      <c r="AE489" s="454"/>
      <c r="AF489" s="454"/>
      <c r="AG489" s="454"/>
      <c r="AH489" s="454"/>
      <c r="AI489" s="454"/>
      <c r="AJ489" s="454"/>
      <c r="AK489" s="454"/>
      <c r="AL489" s="454"/>
      <c r="AO489" s="463"/>
      <c r="AP489" s="463"/>
      <c r="AQ489" s="463"/>
      <c r="AR489" s="463"/>
      <c r="AS489" s="463"/>
      <c r="AT489" s="463"/>
    </row>
    <row r="490" spans="1:46" ht="15.75" hidden="1" x14ac:dyDescent="0.2">
      <c r="A490" s="1000"/>
      <c r="B490" s="868" t="s">
        <v>702</v>
      </c>
      <c r="C490" s="868"/>
      <c r="D490" s="868"/>
      <c r="E490" s="1002"/>
      <c r="F490" s="868"/>
      <c r="G490" s="868"/>
      <c r="H490" s="868"/>
      <c r="I490" s="868"/>
      <c r="J490" s="1006">
        <f>'Laba Rugi'!F39</f>
        <v>856298323</v>
      </c>
      <c r="K490" s="903"/>
      <c r="L490" s="986">
        <v>490678231</v>
      </c>
      <c r="M490" s="511" t="s">
        <v>701</v>
      </c>
      <c r="N490" s="450"/>
      <c r="O490" s="986"/>
      <c r="P490" s="430"/>
      <c r="U490" s="890"/>
      <c r="V490" s="454"/>
      <c r="W490" s="454"/>
      <c r="X490" s="454"/>
      <c r="Y490" s="454"/>
      <c r="Z490" s="454"/>
      <c r="AA490" s="454"/>
      <c r="AB490" s="454"/>
      <c r="AC490" s="454"/>
      <c r="AD490" s="454"/>
      <c r="AE490" s="454"/>
      <c r="AF490" s="454"/>
      <c r="AG490" s="454"/>
      <c r="AH490" s="454"/>
      <c r="AI490" s="454"/>
      <c r="AJ490" s="454"/>
      <c r="AK490" s="454"/>
      <c r="AL490" s="454"/>
      <c r="AO490" s="463"/>
      <c r="AP490" s="463"/>
      <c r="AQ490" s="463"/>
      <c r="AR490" s="463"/>
      <c r="AS490" s="463"/>
      <c r="AT490" s="463"/>
    </row>
    <row r="491" spans="1:46" ht="15.75" hidden="1" x14ac:dyDescent="0.2">
      <c r="A491" s="1000"/>
      <c r="B491" s="868"/>
      <c r="C491" s="868"/>
      <c r="D491" s="868"/>
      <c r="E491" s="1002"/>
      <c r="F491" s="868"/>
      <c r="G491" s="868"/>
      <c r="H491" s="868"/>
      <c r="I491" s="868"/>
      <c r="J491" s="1006"/>
      <c r="K491" s="903"/>
      <c r="L491" s="986"/>
      <c r="M491" s="511" t="s">
        <v>701</v>
      </c>
      <c r="N491" s="450"/>
      <c r="O491" s="986"/>
      <c r="P491" s="430"/>
      <c r="U491" s="890"/>
      <c r="V491" s="454"/>
      <c r="W491" s="454"/>
      <c r="X491" s="454"/>
      <c r="Y491" s="454"/>
      <c r="Z491" s="454"/>
      <c r="AA491" s="454"/>
      <c r="AB491" s="454"/>
      <c r="AC491" s="454"/>
      <c r="AD491" s="454"/>
      <c r="AE491" s="454"/>
      <c r="AF491" s="454"/>
      <c r="AG491" s="454"/>
      <c r="AH491" s="454"/>
      <c r="AI491" s="454"/>
      <c r="AJ491" s="454"/>
      <c r="AK491" s="454"/>
      <c r="AL491" s="454"/>
      <c r="AO491" s="463"/>
      <c r="AP491" s="463"/>
      <c r="AQ491" s="463"/>
      <c r="AR491" s="463"/>
      <c r="AS491" s="463"/>
      <c r="AT491" s="463"/>
    </row>
    <row r="492" spans="1:46" ht="15.75" hidden="1" x14ac:dyDescent="0.2">
      <c r="A492" s="1000"/>
      <c r="B492" s="1008"/>
      <c r="C492" s="868"/>
      <c r="D492" s="868"/>
      <c r="E492" s="1002"/>
      <c r="F492" s="868"/>
      <c r="G492" s="868"/>
      <c r="H492" s="868"/>
      <c r="I492" s="868"/>
      <c r="J492" s="1006"/>
      <c r="K492" s="903"/>
      <c r="L492" s="874"/>
      <c r="M492" s="511" t="s">
        <v>701</v>
      </c>
      <c r="P492" s="430"/>
      <c r="U492" s="890"/>
      <c r="V492" s="454"/>
      <c r="W492" s="454"/>
      <c r="X492" s="454"/>
      <c r="Y492" s="454"/>
      <c r="Z492" s="454"/>
      <c r="AA492" s="454"/>
      <c r="AB492" s="454"/>
      <c r="AC492" s="454"/>
      <c r="AD492" s="454"/>
      <c r="AE492" s="454"/>
      <c r="AF492" s="454"/>
      <c r="AG492" s="454"/>
      <c r="AH492" s="454"/>
      <c r="AI492" s="454"/>
      <c r="AJ492" s="454"/>
      <c r="AK492" s="454"/>
      <c r="AL492" s="454"/>
      <c r="AO492" s="463"/>
      <c r="AP492" s="463"/>
      <c r="AQ492" s="463"/>
      <c r="AR492" s="463"/>
      <c r="AS492" s="463"/>
      <c r="AT492" s="463"/>
    </row>
    <row r="493" spans="1:46" ht="16.5" hidden="1" thickBot="1" x14ac:dyDescent="0.25">
      <c r="A493" s="1000"/>
      <c r="B493" s="1001" t="s">
        <v>150</v>
      </c>
      <c r="C493" s="868"/>
      <c r="D493" s="1009"/>
      <c r="E493" s="1010"/>
      <c r="F493" s="1009"/>
      <c r="G493" s="1009"/>
      <c r="H493" s="868"/>
      <c r="I493" s="1009"/>
      <c r="J493" s="1011">
        <f>SUM(J485:J490)</f>
        <v>3872043996</v>
      </c>
      <c r="K493" s="907"/>
      <c r="L493" s="1011">
        <f>SUM(L485:L490)</f>
        <v>2774928151</v>
      </c>
      <c r="M493" s="511" t="s">
        <v>701</v>
      </c>
      <c r="N493" s="420"/>
      <c r="O493" s="907"/>
      <c r="P493" s="430"/>
      <c r="U493" s="890"/>
      <c r="V493" s="454"/>
      <c r="W493" s="454"/>
      <c r="X493" s="454"/>
      <c r="Y493" s="454"/>
      <c r="Z493" s="454"/>
      <c r="AA493" s="454"/>
      <c r="AB493" s="454"/>
      <c r="AC493" s="454"/>
      <c r="AD493" s="454"/>
      <c r="AE493" s="454"/>
      <c r="AF493" s="454"/>
      <c r="AG493" s="454"/>
      <c r="AH493" s="454"/>
      <c r="AI493" s="454"/>
      <c r="AJ493" s="454"/>
      <c r="AK493" s="454"/>
      <c r="AL493" s="454"/>
      <c r="AO493" s="463"/>
      <c r="AP493" s="463"/>
      <c r="AQ493" s="463"/>
      <c r="AR493" s="463"/>
      <c r="AS493" s="463"/>
      <c r="AT493" s="463"/>
    </row>
    <row r="494" spans="1:46" ht="16.5" hidden="1" thickTop="1" x14ac:dyDescent="0.2">
      <c r="A494" s="1000"/>
      <c r="B494" s="868"/>
      <c r="C494" s="868"/>
      <c r="D494" s="1009"/>
      <c r="E494" s="1009"/>
      <c r="F494" s="1009"/>
      <c r="G494" s="1009"/>
      <c r="H494" s="1012"/>
      <c r="I494" s="1009"/>
      <c r="J494" s="907"/>
      <c r="K494" s="907"/>
      <c r="L494" s="874"/>
      <c r="U494" s="890"/>
      <c r="V494" s="454"/>
      <c r="W494" s="454"/>
      <c r="X494" s="454"/>
      <c r="Y494" s="454"/>
      <c r="Z494" s="454"/>
      <c r="AA494" s="454"/>
      <c r="AB494" s="454"/>
      <c r="AC494" s="454"/>
      <c r="AD494" s="454"/>
      <c r="AE494" s="454"/>
      <c r="AF494" s="454"/>
      <c r="AG494" s="454"/>
      <c r="AH494" s="454"/>
      <c r="AI494" s="454"/>
      <c r="AJ494" s="454"/>
      <c r="AK494" s="454"/>
      <c r="AL494" s="454"/>
      <c r="AO494" s="463"/>
      <c r="AP494" s="463"/>
      <c r="AQ494" s="463"/>
      <c r="AR494" s="463"/>
      <c r="AS494" s="463"/>
      <c r="AT494" s="463"/>
    </row>
    <row r="495" spans="1:46" ht="15.75" x14ac:dyDescent="0.2">
      <c r="A495" s="954">
        <f>A466+1</f>
        <v>18</v>
      </c>
      <c r="B495" s="100" t="s">
        <v>707</v>
      </c>
      <c r="C495" s="100"/>
      <c r="H495" s="430"/>
      <c r="J495" s="1013">
        <v>2021</v>
      </c>
      <c r="K495" s="877"/>
      <c r="L495" s="920" t="str">
        <f>L6</f>
        <v>2020</v>
      </c>
      <c r="M495" s="877"/>
      <c r="N495" s="877"/>
      <c r="O495" s="883"/>
      <c r="P495" s="877"/>
      <c r="R495" s="879"/>
      <c r="S495" s="879"/>
      <c r="T495" s="879" t="s">
        <v>359</v>
      </c>
      <c r="U495" s="890"/>
      <c r="V495" s="441"/>
      <c r="W495" s="441"/>
      <c r="X495" s="441"/>
      <c r="Y495" s="441"/>
      <c r="Z495" s="441"/>
      <c r="AA495" s="441"/>
      <c r="AB495" s="441"/>
      <c r="AC495" s="441"/>
      <c r="AD495" s="441"/>
      <c r="AE495" s="441"/>
      <c r="AF495" s="441"/>
      <c r="AG495" s="441"/>
      <c r="AH495" s="441"/>
      <c r="AI495" s="441"/>
      <c r="AJ495" s="441"/>
      <c r="AK495" s="441"/>
      <c r="AL495" s="441"/>
      <c r="AM495" s="954"/>
      <c r="AO495" s="463"/>
      <c r="AP495" s="463"/>
      <c r="AQ495" s="463"/>
      <c r="AR495" s="463"/>
      <c r="AS495" s="463"/>
      <c r="AT495" s="463"/>
    </row>
    <row r="496" spans="1:46" ht="9.9499999999999993" customHeight="1" x14ac:dyDescent="0.2">
      <c r="C496" s="100"/>
      <c r="H496" s="430"/>
      <c r="J496" s="628"/>
      <c r="K496" s="877"/>
      <c r="L496" s="877"/>
      <c r="M496" s="877"/>
      <c r="N496" s="877" t="s">
        <v>818</v>
      </c>
      <c r="O496" s="883" t="s">
        <v>817</v>
      </c>
      <c r="P496" s="877"/>
      <c r="Q496" s="879"/>
      <c r="R496" s="877"/>
      <c r="S496" s="877"/>
      <c r="T496" s="877"/>
      <c r="U496" s="885"/>
      <c r="V496" s="886"/>
      <c r="W496" s="886"/>
      <c r="X496" s="886"/>
      <c r="Y496" s="886"/>
      <c r="Z496" s="886"/>
      <c r="AA496" s="886"/>
      <c r="AB496" s="886"/>
      <c r="AC496" s="886"/>
      <c r="AD496" s="886"/>
      <c r="AE496" s="886"/>
      <c r="AF496" s="886"/>
      <c r="AG496" s="886"/>
      <c r="AH496" s="886"/>
      <c r="AI496" s="886"/>
      <c r="AJ496" s="886"/>
      <c r="AK496" s="886"/>
      <c r="AL496" s="886"/>
      <c r="AO496" s="463"/>
      <c r="AP496" s="463"/>
      <c r="AQ496" s="463"/>
      <c r="AR496" s="463"/>
      <c r="AS496" s="463"/>
      <c r="AT496" s="463"/>
    </row>
    <row r="497" spans="1:46" ht="15.75" x14ac:dyDescent="0.2">
      <c r="B497" s="856" t="s">
        <v>703</v>
      </c>
      <c r="C497" s="100"/>
      <c r="H497" s="430"/>
      <c r="J497" s="628">
        <f>'WBS '!S172</f>
        <v>7668164500</v>
      </c>
      <c r="K497" s="877"/>
      <c r="L497" s="914">
        <v>9064466500</v>
      </c>
      <c r="M497" s="914"/>
      <c r="N497" s="894">
        <v>7668164500</v>
      </c>
      <c r="O497" s="922"/>
      <c r="P497" s="877">
        <f>N497-J497</f>
        <v>0</v>
      </c>
      <c r="Q497" s="877"/>
      <c r="R497" s="877"/>
      <c r="S497" s="877"/>
      <c r="T497" s="430"/>
      <c r="U497" s="885"/>
      <c r="V497" s="886"/>
      <c r="W497" s="886"/>
      <c r="X497" s="886"/>
      <c r="Y497" s="886"/>
      <c r="Z497" s="886"/>
      <c r="AA497" s="886"/>
      <c r="AB497" s="886"/>
      <c r="AC497" s="886"/>
      <c r="AD497" s="886"/>
      <c r="AE497" s="886"/>
      <c r="AF497" s="886"/>
      <c r="AG497" s="886"/>
      <c r="AH497" s="886"/>
      <c r="AI497" s="886"/>
      <c r="AJ497" s="886"/>
      <c r="AK497" s="886"/>
      <c r="AL497" s="886"/>
      <c r="AO497" s="463"/>
      <c r="AP497" s="463"/>
      <c r="AQ497" s="463"/>
      <c r="AR497" s="463"/>
      <c r="AS497" s="463"/>
      <c r="AT497" s="463"/>
    </row>
    <row r="498" spans="1:46" ht="15.75" x14ac:dyDescent="0.2">
      <c r="B498" s="856" t="s">
        <v>614</v>
      </c>
      <c r="C498" s="100"/>
      <c r="H498" s="430"/>
      <c r="J498" s="628">
        <f>'WBS '!S174</f>
        <v>2873400000</v>
      </c>
      <c r="K498" s="877"/>
      <c r="L498" s="914">
        <v>2730975000</v>
      </c>
      <c r="M498" s="914"/>
      <c r="N498" s="894">
        <v>2886625000</v>
      </c>
      <c r="O498" s="922">
        <v>2873400000</v>
      </c>
      <c r="P498" s="877">
        <f>O498-J498</f>
        <v>0</v>
      </c>
      <c r="Q498" s="877"/>
      <c r="R498" s="877"/>
      <c r="S498" s="877" t="s">
        <v>904</v>
      </c>
      <c r="T498" s="877"/>
      <c r="U498" s="885">
        <f ca="1">U499+U500</f>
        <v>0</v>
      </c>
      <c r="V498" s="886"/>
      <c r="W498" s="886"/>
      <c r="X498" s="886"/>
      <c r="Y498" s="886"/>
      <c r="Z498" s="886"/>
      <c r="AA498" s="886"/>
      <c r="AB498" s="886"/>
      <c r="AC498" s="886"/>
      <c r="AD498" s="886"/>
      <c r="AE498" s="886"/>
      <c r="AF498" s="886"/>
      <c r="AG498" s="886"/>
      <c r="AH498" s="886"/>
      <c r="AI498" s="886"/>
      <c r="AJ498" s="886"/>
      <c r="AK498" s="886"/>
      <c r="AL498" s="886"/>
      <c r="AO498" s="463"/>
      <c r="AP498" s="463"/>
      <c r="AQ498" s="463"/>
      <c r="AR498" s="463"/>
      <c r="AS498" s="463"/>
      <c r="AT498" s="463"/>
    </row>
    <row r="499" spans="1:46" ht="15.75" x14ac:dyDescent="0.2">
      <c r="B499" s="856" t="s">
        <v>613</v>
      </c>
      <c r="C499" s="100"/>
      <c r="H499" s="430"/>
      <c r="J499" s="628">
        <f>'WBS '!S173</f>
        <v>97399000</v>
      </c>
      <c r="K499" s="877"/>
      <c r="L499" s="628">
        <v>155793000</v>
      </c>
      <c r="M499" s="628"/>
      <c r="N499" s="894">
        <v>97616000</v>
      </c>
      <c r="O499" s="1006">
        <v>97399000</v>
      </c>
      <c r="P499" s="877">
        <f>O499-J499</f>
        <v>0</v>
      </c>
      <c r="Q499" s="877">
        <f>J498-O498</f>
        <v>0</v>
      </c>
      <c r="R499" s="877"/>
      <c r="S499" s="877"/>
      <c r="T499" s="877" t="s">
        <v>903</v>
      </c>
      <c r="U499" s="915">
        <v>4400000</v>
      </c>
      <c r="V499" s="886"/>
      <c r="W499" s="886"/>
      <c r="X499" s="886"/>
      <c r="Y499" s="886"/>
      <c r="Z499" s="886"/>
      <c r="AA499" s="886"/>
      <c r="AB499" s="886"/>
      <c r="AC499" s="886"/>
      <c r="AD499" s="886"/>
      <c r="AE499" s="886"/>
      <c r="AF499" s="886"/>
      <c r="AG499" s="886"/>
      <c r="AH499" s="886"/>
      <c r="AI499" s="886"/>
      <c r="AJ499" s="886"/>
      <c r="AK499" s="886"/>
      <c r="AL499" s="886"/>
      <c r="AO499" s="463"/>
      <c r="AP499" s="463"/>
      <c r="AQ499" s="463"/>
      <c r="AR499" s="463"/>
      <c r="AS499" s="463"/>
      <c r="AT499" s="463"/>
    </row>
    <row r="500" spans="1:46" ht="15.75" x14ac:dyDescent="0.2">
      <c r="B500" s="856" t="s">
        <v>705</v>
      </c>
      <c r="C500" s="100"/>
      <c r="H500" s="430"/>
      <c r="J500" s="628">
        <f>'WBS '!S178</f>
        <v>0</v>
      </c>
      <c r="K500" s="877"/>
      <c r="L500" s="914">
        <v>188000</v>
      </c>
      <c r="M500" s="914"/>
      <c r="N500" s="955" t="s">
        <v>815</v>
      </c>
      <c r="O500" s="922"/>
      <c r="P500" s="877"/>
      <c r="Q500" s="877"/>
      <c r="R500" s="877"/>
      <c r="S500" s="877"/>
      <c r="T500" s="877" t="s">
        <v>905</v>
      </c>
      <c r="U500" s="885">
        <f ca="1">Q499-U498</f>
        <v>4100000</v>
      </c>
      <c r="V500" s="886"/>
      <c r="W500" s="886"/>
      <c r="X500" s="886"/>
      <c r="Y500" s="886"/>
      <c r="Z500" s="886"/>
      <c r="AA500" s="886"/>
      <c r="AB500" s="886"/>
      <c r="AC500" s="886"/>
      <c r="AD500" s="886"/>
      <c r="AE500" s="886"/>
      <c r="AF500" s="886"/>
      <c r="AG500" s="886"/>
      <c r="AH500" s="886"/>
      <c r="AI500" s="886"/>
      <c r="AJ500" s="886"/>
      <c r="AK500" s="886"/>
      <c r="AL500" s="886"/>
      <c r="AO500" s="463"/>
      <c r="AP500" s="463"/>
      <c r="AQ500" s="463"/>
      <c r="AR500" s="463"/>
      <c r="AS500" s="463"/>
      <c r="AT500" s="463"/>
    </row>
    <row r="501" spans="1:46" ht="15.75" x14ac:dyDescent="0.2">
      <c r="B501" s="856" t="s">
        <v>615</v>
      </c>
      <c r="C501" s="100"/>
      <c r="H501" s="430"/>
      <c r="J501" s="628">
        <f>'WBS '!S175</f>
        <v>5208035000</v>
      </c>
      <c r="K501" s="877"/>
      <c r="L501" s="914">
        <v>4975074000</v>
      </c>
      <c r="M501" s="914"/>
      <c r="N501" s="894">
        <v>5210285000</v>
      </c>
      <c r="O501" s="922">
        <v>5208035000</v>
      </c>
      <c r="P501" s="877">
        <f>O501-J501</f>
        <v>0</v>
      </c>
      <c r="Q501" s="877"/>
      <c r="R501" s="877"/>
      <c r="S501" s="877"/>
      <c r="T501" s="877"/>
      <c r="U501" s="885"/>
      <c r="V501" s="886"/>
      <c r="W501" s="886"/>
      <c r="X501" s="886"/>
      <c r="Y501" s="886"/>
      <c r="Z501" s="886"/>
      <c r="AA501" s="886"/>
      <c r="AB501" s="886"/>
      <c r="AC501" s="886"/>
      <c r="AD501" s="886"/>
      <c r="AE501" s="886"/>
      <c r="AF501" s="886"/>
      <c r="AG501" s="886"/>
      <c r="AH501" s="886"/>
      <c r="AI501" s="886"/>
      <c r="AJ501" s="886"/>
      <c r="AK501" s="886"/>
      <c r="AL501" s="886"/>
      <c r="AO501" s="463"/>
      <c r="AP501" s="463"/>
      <c r="AQ501" s="463"/>
      <c r="AR501" s="463"/>
      <c r="AS501" s="463"/>
      <c r="AT501" s="463"/>
    </row>
    <row r="502" spans="1:46" ht="15.75" x14ac:dyDescent="0.2">
      <c r="B502" s="856" t="s">
        <v>704</v>
      </c>
      <c r="C502" s="100"/>
      <c r="H502" s="430"/>
      <c r="J502" s="628">
        <f>'WBS '!S176</f>
        <v>2082101070</v>
      </c>
      <c r="K502" s="877"/>
      <c r="L502" s="914">
        <v>883667000</v>
      </c>
      <c r="M502" s="914"/>
      <c r="N502" s="894">
        <v>2082101070</v>
      </c>
      <c r="O502" s="922"/>
      <c r="P502" s="877">
        <f>N502-J502</f>
        <v>0</v>
      </c>
      <c r="Q502" s="877" t="s">
        <v>894</v>
      </c>
      <c r="R502" s="877"/>
      <c r="S502" s="877"/>
      <c r="T502" s="877"/>
      <c r="U502" s="885"/>
      <c r="V502" s="886"/>
      <c r="W502" s="886"/>
      <c r="X502" s="886"/>
      <c r="Y502" s="886"/>
      <c r="Z502" s="886"/>
      <c r="AA502" s="886"/>
      <c r="AB502" s="886"/>
      <c r="AC502" s="886"/>
      <c r="AD502" s="886"/>
      <c r="AE502" s="886"/>
      <c r="AF502" s="886"/>
      <c r="AG502" s="886"/>
      <c r="AH502" s="886"/>
      <c r="AI502" s="886"/>
      <c r="AJ502" s="886"/>
      <c r="AK502" s="886"/>
      <c r="AL502" s="886"/>
      <c r="AO502" s="463"/>
      <c r="AP502" s="463"/>
      <c r="AQ502" s="463"/>
      <c r="AR502" s="463"/>
      <c r="AS502" s="463"/>
      <c r="AT502" s="463"/>
    </row>
    <row r="503" spans="1:46" ht="15.75" x14ac:dyDescent="0.2">
      <c r="B503" s="856" t="s">
        <v>777</v>
      </c>
      <c r="C503" s="100"/>
      <c r="H503" s="430"/>
      <c r="J503" s="628">
        <f>'WBS '!S177</f>
        <v>710000</v>
      </c>
      <c r="K503" s="877"/>
      <c r="L503" s="914">
        <v>0</v>
      </c>
      <c r="M503" s="914"/>
      <c r="N503" s="894"/>
      <c r="O503" s="922"/>
      <c r="P503" s="877"/>
      <c r="Q503" s="877"/>
      <c r="R503" s="877"/>
      <c r="S503" s="877"/>
      <c r="T503" s="877"/>
      <c r="U503" s="885"/>
      <c r="V503" s="886"/>
      <c r="W503" s="886"/>
      <c r="X503" s="886"/>
      <c r="Y503" s="886"/>
      <c r="Z503" s="886"/>
      <c r="AA503" s="886"/>
      <c r="AB503" s="886"/>
      <c r="AC503" s="886"/>
      <c r="AD503" s="886"/>
      <c r="AE503" s="886"/>
      <c r="AF503" s="886"/>
      <c r="AG503" s="886"/>
      <c r="AH503" s="886"/>
      <c r="AI503" s="886"/>
      <c r="AJ503" s="886"/>
      <c r="AK503" s="886"/>
      <c r="AL503" s="886"/>
      <c r="AO503" s="463"/>
      <c r="AP503" s="463"/>
      <c r="AQ503" s="463"/>
      <c r="AR503" s="463"/>
      <c r="AS503" s="463"/>
      <c r="AT503" s="463"/>
    </row>
    <row r="504" spans="1:46" ht="9.9499999999999993" customHeight="1" x14ac:dyDescent="0.2">
      <c r="B504" s="430" t="str">
        <f>'WBS '!C179</f>
        <v/>
      </c>
      <c r="C504" s="100"/>
      <c r="H504" s="430"/>
      <c r="J504" s="628"/>
      <c r="K504" s="877"/>
      <c r="L504" s="877"/>
      <c r="M504" s="877"/>
      <c r="N504" s="877"/>
      <c r="O504" s="883"/>
      <c r="P504" s="877"/>
      <c r="Q504" s="877"/>
      <c r="R504" s="877"/>
      <c r="S504" s="877"/>
      <c r="T504" s="877"/>
      <c r="U504" s="885"/>
      <c r="V504" s="886"/>
      <c r="W504" s="886"/>
      <c r="X504" s="886"/>
      <c r="Y504" s="886"/>
      <c r="Z504" s="886"/>
      <c r="AA504" s="886"/>
      <c r="AB504" s="886"/>
      <c r="AC504" s="886"/>
      <c r="AD504" s="886"/>
      <c r="AE504" s="886"/>
      <c r="AF504" s="886"/>
      <c r="AG504" s="886"/>
      <c r="AH504" s="886"/>
      <c r="AI504" s="886"/>
      <c r="AJ504" s="886"/>
      <c r="AK504" s="886"/>
      <c r="AL504" s="886"/>
      <c r="AO504" s="463"/>
      <c r="AP504" s="463"/>
      <c r="AQ504" s="463"/>
      <c r="AR504" s="463"/>
      <c r="AS504" s="463"/>
      <c r="AT504" s="463"/>
    </row>
    <row r="505" spans="1:46" ht="16.5" thickBot="1" x14ac:dyDescent="0.25">
      <c r="B505" s="100" t="s">
        <v>706</v>
      </c>
      <c r="C505" s="100"/>
      <c r="H505" s="430"/>
      <c r="J505" s="453">
        <f>SUM(J497:J503)</f>
        <v>17929809570</v>
      </c>
      <c r="K505" s="420"/>
      <c r="L505" s="453">
        <f>SUM(L497:L503)</f>
        <v>17810163500</v>
      </c>
      <c r="M505" s="420"/>
      <c r="N505" s="420"/>
      <c r="O505" s="907"/>
      <c r="P505" s="877">
        <f>J501-J510</f>
        <v>4671666000</v>
      </c>
      <c r="Q505" s="877"/>
      <c r="R505" s="877"/>
      <c r="S505" s="877"/>
      <c r="T505" s="877"/>
      <c r="U505" s="885"/>
      <c r="V505" s="886"/>
      <c r="W505" s="886"/>
      <c r="X505" s="886"/>
      <c r="Y505" s="886"/>
      <c r="Z505" s="886"/>
      <c r="AA505" s="886"/>
      <c r="AB505" s="886"/>
      <c r="AC505" s="886"/>
      <c r="AD505" s="886"/>
      <c r="AE505" s="886"/>
      <c r="AF505" s="886"/>
      <c r="AG505" s="886"/>
      <c r="AH505" s="886"/>
      <c r="AI505" s="886"/>
      <c r="AJ505" s="886"/>
      <c r="AK505" s="886"/>
      <c r="AL505" s="886"/>
      <c r="AO505" s="463"/>
      <c r="AP505" s="463"/>
      <c r="AQ505" s="463"/>
      <c r="AR505" s="463"/>
      <c r="AS505" s="463"/>
      <c r="AT505" s="463"/>
    </row>
    <row r="506" spans="1:46" ht="16.5" thickTop="1" x14ac:dyDescent="0.2">
      <c r="C506" s="100"/>
      <c r="J506" s="877"/>
      <c r="K506" s="877"/>
      <c r="L506" s="877"/>
      <c r="M506" s="877"/>
      <c r="N506" s="877"/>
      <c r="O506" s="883"/>
      <c r="P506" s="877">
        <v>4671666000</v>
      </c>
      <c r="Q506" s="877"/>
      <c r="R506" s="877"/>
      <c r="S506" s="877"/>
      <c r="T506" s="877"/>
      <c r="U506" s="885"/>
      <c r="V506" s="886"/>
      <c r="W506" s="886"/>
      <c r="X506" s="886"/>
      <c r="Y506" s="886"/>
      <c r="Z506" s="886"/>
      <c r="AA506" s="886"/>
      <c r="AB506" s="886"/>
      <c r="AC506" s="886"/>
      <c r="AD506" s="886"/>
      <c r="AE506" s="886"/>
      <c r="AF506" s="886"/>
      <c r="AG506" s="886"/>
      <c r="AH506" s="886"/>
      <c r="AI506" s="886"/>
      <c r="AJ506" s="886"/>
      <c r="AK506" s="886"/>
      <c r="AL506" s="886"/>
      <c r="AO506" s="463"/>
      <c r="AP506" s="463"/>
      <c r="AQ506" s="463"/>
      <c r="AR506" s="463"/>
      <c r="AS506" s="463"/>
      <c r="AT506" s="463"/>
    </row>
    <row r="507" spans="1:46" ht="15.75" x14ac:dyDescent="0.2">
      <c r="A507" s="954">
        <f>A495+1</f>
        <v>19</v>
      </c>
      <c r="B507" s="100" t="s">
        <v>542</v>
      </c>
      <c r="H507" s="430"/>
      <c r="J507" s="1013">
        <v>2021</v>
      </c>
      <c r="K507" s="877"/>
      <c r="L507" s="920" t="str">
        <f>L6</f>
        <v>2020</v>
      </c>
      <c r="M507" s="877"/>
      <c r="N507" s="877"/>
      <c r="O507" s="883"/>
      <c r="P507" s="877">
        <f>P505-P506</f>
        <v>0</v>
      </c>
      <c r="Q507" s="877"/>
      <c r="R507" s="879"/>
      <c r="S507" s="879"/>
      <c r="T507" s="879" t="s">
        <v>359</v>
      </c>
      <c r="U507" s="1014"/>
      <c r="V507" s="488"/>
      <c r="W507" s="488"/>
      <c r="X507" s="488"/>
      <c r="Y507" s="488"/>
      <c r="Z507" s="488"/>
      <c r="AA507" s="488"/>
      <c r="AB507" s="488"/>
      <c r="AC507" s="488"/>
      <c r="AD507" s="488"/>
      <c r="AE507" s="488"/>
      <c r="AF507" s="488"/>
      <c r="AG507" s="488"/>
      <c r="AH507" s="488"/>
      <c r="AI507" s="488"/>
      <c r="AJ507" s="488"/>
      <c r="AK507" s="488"/>
      <c r="AL507" s="488"/>
      <c r="AO507" s="463"/>
      <c r="AP507" s="463"/>
      <c r="AQ507" s="463"/>
      <c r="AR507" s="463"/>
      <c r="AS507" s="463"/>
      <c r="AT507" s="463"/>
    </row>
    <row r="508" spans="1:46" ht="9.9499999999999993" customHeight="1" x14ac:dyDescent="0.2">
      <c r="A508" s="954"/>
      <c r="B508" s="100"/>
      <c r="H508" s="430"/>
      <c r="J508" s="628"/>
      <c r="K508" s="877"/>
      <c r="L508" s="877"/>
      <c r="M508" s="877"/>
      <c r="N508" s="877"/>
      <c r="O508" s="883"/>
      <c r="P508" s="877"/>
      <c r="Q508" s="879"/>
      <c r="R508" s="879"/>
      <c r="S508" s="879"/>
      <c r="T508" s="879"/>
      <c r="U508" s="1014"/>
      <c r="V508" s="488"/>
      <c r="W508" s="488"/>
      <c r="X508" s="488"/>
      <c r="Y508" s="488"/>
      <c r="Z508" s="488"/>
      <c r="AA508" s="488"/>
      <c r="AB508" s="488"/>
      <c r="AC508" s="488"/>
      <c r="AD508" s="488"/>
      <c r="AE508" s="488"/>
      <c r="AF508" s="488"/>
      <c r="AG508" s="488"/>
      <c r="AH508" s="488"/>
      <c r="AI508" s="488"/>
      <c r="AJ508" s="488"/>
      <c r="AK508" s="488"/>
      <c r="AL508" s="488"/>
      <c r="AO508" s="463"/>
      <c r="AP508" s="463"/>
      <c r="AQ508" s="463"/>
      <c r="AR508" s="463"/>
      <c r="AS508" s="463"/>
      <c r="AT508" s="463"/>
    </row>
    <row r="509" spans="1:46" ht="15.75" x14ac:dyDescent="0.2">
      <c r="A509" s="954"/>
      <c r="B509" s="856" t="s">
        <v>1077</v>
      </c>
      <c r="J509" s="628">
        <f>-'WBS '!S181</f>
        <v>2675935500</v>
      </c>
      <c r="K509" s="914"/>
      <c r="L509" s="914">
        <v>2782710900</v>
      </c>
      <c r="M509" s="914"/>
      <c r="N509" s="955">
        <v>2616541000</v>
      </c>
      <c r="O509" s="922">
        <f>J509-N509</f>
        <v>59394500</v>
      </c>
      <c r="P509" s="877"/>
      <c r="Q509" s="879"/>
      <c r="R509" s="877"/>
      <c r="S509" s="877"/>
      <c r="T509" s="877"/>
      <c r="U509" s="1014"/>
      <c r="V509" s="488"/>
      <c r="W509" s="488"/>
      <c r="X509" s="488"/>
      <c r="Y509" s="488"/>
      <c r="Z509" s="488"/>
      <c r="AA509" s="488"/>
      <c r="AB509" s="488"/>
      <c r="AC509" s="488"/>
      <c r="AD509" s="488"/>
      <c r="AE509" s="488"/>
      <c r="AF509" s="488"/>
      <c r="AG509" s="488"/>
      <c r="AH509" s="488"/>
      <c r="AI509" s="488"/>
      <c r="AJ509" s="488"/>
      <c r="AK509" s="488"/>
      <c r="AL509" s="488"/>
      <c r="AO509" s="463"/>
      <c r="AP509" s="463"/>
      <c r="AQ509" s="463"/>
      <c r="AR509" s="463"/>
      <c r="AS509" s="463"/>
      <c r="AT509" s="463"/>
    </row>
    <row r="510" spans="1:46" ht="15.75" x14ac:dyDescent="0.2">
      <c r="A510" s="954"/>
      <c r="B510" s="856" t="s">
        <v>1076</v>
      </c>
      <c r="H510" s="430"/>
      <c r="J510" s="628">
        <f>-'WBS '!S182</f>
        <v>536369000</v>
      </c>
      <c r="K510" s="914"/>
      <c r="L510" s="914">
        <v>589147000</v>
      </c>
      <c r="M510" s="914"/>
      <c r="N510" s="955" t="s">
        <v>815</v>
      </c>
      <c r="O510" s="922">
        <v>536369000</v>
      </c>
      <c r="P510" s="914">
        <f>O510-J510</f>
        <v>0</v>
      </c>
      <c r="Q510" s="877"/>
      <c r="R510" s="877"/>
      <c r="S510" s="877"/>
      <c r="T510" s="877"/>
      <c r="U510" s="1014"/>
      <c r="V510" s="488"/>
      <c r="W510" s="488"/>
      <c r="X510" s="488"/>
      <c r="Y510" s="488"/>
      <c r="Z510" s="488"/>
      <c r="AA510" s="488"/>
      <c r="AB510" s="488"/>
      <c r="AC510" s="488"/>
      <c r="AD510" s="488"/>
      <c r="AE510" s="488"/>
      <c r="AF510" s="488"/>
      <c r="AG510" s="488"/>
      <c r="AH510" s="488"/>
      <c r="AI510" s="488"/>
      <c r="AJ510" s="488"/>
      <c r="AK510" s="488"/>
      <c r="AL510" s="488"/>
      <c r="AO510" s="463"/>
      <c r="AP510" s="463"/>
      <c r="AQ510" s="463"/>
      <c r="AR510" s="463"/>
      <c r="AS510" s="463"/>
      <c r="AT510" s="463"/>
    </row>
    <row r="511" spans="1:46" ht="9.9499999999999993" customHeight="1" x14ac:dyDescent="0.2">
      <c r="D511" s="925"/>
      <c r="H511" s="430"/>
      <c r="J511" s="628"/>
      <c r="K511" s="463"/>
      <c r="L511" s="450"/>
      <c r="M511" s="450"/>
      <c r="N511" s="450"/>
      <c r="O511" s="986"/>
      <c r="P511" s="450"/>
      <c r="Q511" s="914">
        <v>147109100</v>
      </c>
      <c r="R511" s="450"/>
      <c r="S511" s="450"/>
      <c r="T511" s="450"/>
      <c r="U511" s="865"/>
      <c r="V511" s="488"/>
      <c r="W511" s="488"/>
      <c r="X511" s="488"/>
      <c r="Y511" s="488"/>
      <c r="Z511" s="488"/>
      <c r="AA511" s="488"/>
      <c r="AB511" s="488"/>
      <c r="AC511" s="488"/>
      <c r="AD511" s="488"/>
      <c r="AE511" s="488"/>
      <c r="AF511" s="488"/>
      <c r="AG511" s="488"/>
      <c r="AH511" s="488"/>
      <c r="AI511" s="488"/>
      <c r="AJ511" s="488"/>
      <c r="AK511" s="488"/>
      <c r="AL511" s="488"/>
      <c r="AO511" s="463"/>
      <c r="AP511" s="463"/>
      <c r="AQ511" s="463"/>
      <c r="AR511" s="463"/>
      <c r="AS511" s="463"/>
      <c r="AT511" s="463"/>
    </row>
    <row r="512" spans="1:46" ht="16.5" thickBot="1" x14ac:dyDescent="0.25">
      <c r="B512" s="100" t="s">
        <v>708</v>
      </c>
      <c r="H512" s="430"/>
      <c r="J512" s="453">
        <f>SUM(J509:J510)</f>
        <v>3212304500</v>
      </c>
      <c r="K512" s="420"/>
      <c r="L512" s="453">
        <f>SUM(L506:L510)</f>
        <v>3371857900</v>
      </c>
      <c r="M512" s="420"/>
      <c r="N512" s="420"/>
      <c r="O512" s="907"/>
      <c r="P512" s="420" t="s">
        <v>900</v>
      </c>
      <c r="Q512" s="982"/>
      <c r="R512" s="420"/>
      <c r="S512" s="420"/>
      <c r="T512" s="420"/>
      <c r="U512" s="881"/>
      <c r="V512" s="488"/>
      <c r="W512" s="488"/>
      <c r="X512" s="488"/>
      <c r="Y512" s="488"/>
      <c r="Z512" s="488"/>
      <c r="AA512" s="488"/>
      <c r="AB512" s="488"/>
      <c r="AC512" s="488"/>
      <c r="AD512" s="488"/>
      <c r="AE512" s="488"/>
      <c r="AF512" s="488"/>
      <c r="AG512" s="488"/>
      <c r="AH512" s="488"/>
      <c r="AI512" s="488"/>
      <c r="AJ512" s="488"/>
      <c r="AK512" s="488"/>
      <c r="AL512" s="488"/>
      <c r="AO512" s="463"/>
      <c r="AP512" s="463"/>
      <c r="AQ512" s="463"/>
      <c r="AR512" s="463"/>
      <c r="AS512" s="463"/>
      <c r="AT512" s="463"/>
    </row>
    <row r="513" spans="1:46" ht="16.5" thickTop="1" x14ac:dyDescent="0.2">
      <c r="C513" s="100"/>
      <c r="J513" s="420"/>
      <c r="K513" s="463"/>
      <c r="L513" s="420"/>
      <c r="M513" s="420"/>
      <c r="N513" s="420"/>
      <c r="O513" s="907"/>
      <c r="P513" s="420"/>
      <c r="Q513" s="914">
        <v>142609100</v>
      </c>
      <c r="R513" s="420"/>
      <c r="S513" s="420"/>
      <c r="T513" s="420"/>
      <c r="U513" s="881"/>
      <c r="V513" s="488"/>
      <c r="W513" s="488"/>
      <c r="X513" s="488"/>
      <c r="Y513" s="488"/>
      <c r="Z513" s="488"/>
      <c r="AA513" s="488"/>
      <c r="AB513" s="488"/>
      <c r="AC513" s="488"/>
      <c r="AD513" s="488"/>
      <c r="AE513" s="488"/>
      <c r="AF513" s="488"/>
      <c r="AG513" s="488"/>
      <c r="AH513" s="488"/>
      <c r="AI513" s="488"/>
      <c r="AJ513" s="488"/>
      <c r="AK513" s="488"/>
      <c r="AL513" s="488"/>
      <c r="AO513" s="463"/>
      <c r="AP513" s="463"/>
      <c r="AQ513" s="463"/>
      <c r="AR513" s="463"/>
      <c r="AS513" s="463"/>
      <c r="AT513" s="463"/>
    </row>
    <row r="514" spans="1:46" ht="15.75" x14ac:dyDescent="0.2">
      <c r="A514" s="954">
        <f>A507+1</f>
        <v>20</v>
      </c>
      <c r="B514" s="100" t="s">
        <v>543</v>
      </c>
      <c r="H514" s="430"/>
      <c r="J514" s="1013">
        <v>2021</v>
      </c>
      <c r="K514" s="877"/>
      <c r="L514" s="1015">
        <v>2020</v>
      </c>
      <c r="M514" s="1016"/>
      <c r="N514" s="1016"/>
      <c r="O514" s="1017"/>
      <c r="P514" s="463"/>
      <c r="Q514" s="439">
        <f>R514-Q513</f>
        <v>4500000</v>
      </c>
      <c r="R514" s="914">
        <v>147109100</v>
      </c>
      <c r="S514" s="463"/>
      <c r="T514" s="463"/>
      <c r="U514" s="881"/>
      <c r="V514" s="488"/>
      <c r="W514" s="488"/>
      <c r="X514" s="488"/>
      <c r="Y514" s="488"/>
      <c r="Z514" s="488"/>
      <c r="AA514" s="488"/>
      <c r="AB514" s="488"/>
      <c r="AC514" s="488"/>
      <c r="AD514" s="488"/>
      <c r="AE514" s="488"/>
      <c r="AF514" s="488"/>
      <c r="AG514" s="488"/>
      <c r="AH514" s="488"/>
      <c r="AI514" s="488"/>
      <c r="AJ514" s="488"/>
      <c r="AK514" s="488"/>
      <c r="AL514" s="488"/>
      <c r="AO514" s="463"/>
      <c r="AP514" s="463"/>
      <c r="AQ514" s="463"/>
      <c r="AR514" s="463"/>
      <c r="AS514" s="463"/>
      <c r="AT514" s="463"/>
    </row>
    <row r="515" spans="1:46" ht="9.9499999999999993" customHeight="1" x14ac:dyDescent="0.2">
      <c r="A515" s="954"/>
      <c r="B515" s="100"/>
      <c r="H515" s="430"/>
      <c r="J515" s="628"/>
      <c r="K515" s="463"/>
      <c r="L515" s="463"/>
      <c r="N515" s="463"/>
      <c r="O515" s="903"/>
      <c r="P515" s="463"/>
      <c r="Q515" s="908" t="s">
        <v>673</v>
      </c>
      <c r="R515" s="463"/>
      <c r="S515" s="463"/>
      <c r="T515" s="463"/>
      <c r="U515" s="881"/>
      <c r="V515" s="488"/>
      <c r="W515" s="488"/>
      <c r="X515" s="488"/>
      <c r="Y515" s="488"/>
      <c r="Z515" s="488"/>
      <c r="AA515" s="488"/>
      <c r="AB515" s="488"/>
      <c r="AC515" s="488"/>
      <c r="AD515" s="488"/>
      <c r="AE515" s="488"/>
      <c r="AF515" s="488"/>
      <c r="AG515" s="488"/>
      <c r="AH515" s="488"/>
      <c r="AI515" s="488"/>
      <c r="AJ515" s="488"/>
      <c r="AK515" s="488"/>
      <c r="AL515" s="488"/>
      <c r="AO515" s="463"/>
      <c r="AP515" s="463"/>
      <c r="AQ515" s="463"/>
      <c r="AR515" s="463"/>
      <c r="AS515" s="463"/>
      <c r="AT515" s="463"/>
    </row>
    <row r="516" spans="1:46" ht="15.75" x14ac:dyDescent="0.2">
      <c r="A516" s="954"/>
      <c r="B516" s="856" t="s">
        <v>619</v>
      </c>
      <c r="H516" s="430"/>
      <c r="J516" s="628">
        <f>'WBS '!R185</f>
        <v>248251550</v>
      </c>
      <c r="K516" s="463"/>
      <c r="L516" s="463">
        <v>307627277</v>
      </c>
      <c r="N516" s="894">
        <v>248251550</v>
      </c>
      <c r="O516" s="903">
        <f>J516-N516</f>
        <v>0</v>
      </c>
      <c r="P516" s="463"/>
      <c r="Q516" s="908"/>
      <c r="R516" s="463"/>
      <c r="S516" s="463"/>
      <c r="T516" s="463"/>
      <c r="U516" s="881"/>
      <c r="V516" s="488"/>
      <c r="W516" s="488"/>
      <c r="X516" s="488"/>
      <c r="Y516" s="488"/>
      <c r="Z516" s="488"/>
      <c r="AA516" s="488"/>
      <c r="AB516" s="488"/>
      <c r="AC516" s="488"/>
      <c r="AD516" s="488"/>
      <c r="AE516" s="488"/>
      <c r="AF516" s="488"/>
      <c r="AG516" s="488"/>
      <c r="AH516" s="488"/>
      <c r="AI516" s="488"/>
      <c r="AJ516" s="488"/>
      <c r="AK516" s="488"/>
      <c r="AL516" s="488"/>
      <c r="AO516" s="463"/>
      <c r="AP516" s="463"/>
      <c r="AQ516" s="463"/>
      <c r="AR516" s="463"/>
      <c r="AS516" s="463"/>
      <c r="AT516" s="463"/>
    </row>
    <row r="517" spans="1:46" ht="15.75" x14ac:dyDescent="0.2">
      <c r="A517" s="954"/>
      <c r="B517" s="856" t="s">
        <v>620</v>
      </c>
      <c r="H517" s="430"/>
      <c r="J517" s="628">
        <f>'WBS '!R186</f>
        <v>85202500</v>
      </c>
      <c r="K517" s="463"/>
      <c r="L517" s="463">
        <v>99550000</v>
      </c>
      <c r="N517" s="894">
        <v>85202500</v>
      </c>
      <c r="O517" s="903">
        <f t="shared" ref="O517:O533" si="12">J517-N517</f>
        <v>0</v>
      </c>
      <c r="P517" s="463"/>
      <c r="Q517" s="908"/>
      <c r="R517" s="463"/>
      <c r="S517" s="463"/>
      <c r="T517" s="463"/>
      <c r="U517" s="881"/>
      <c r="V517" s="488"/>
      <c r="W517" s="488"/>
      <c r="X517" s="488"/>
      <c r="Y517" s="488"/>
      <c r="Z517" s="488"/>
      <c r="AA517" s="488"/>
      <c r="AB517" s="488"/>
      <c r="AC517" s="488"/>
      <c r="AD517" s="488"/>
      <c r="AE517" s="488"/>
      <c r="AF517" s="488"/>
      <c r="AG517" s="488"/>
      <c r="AH517" s="488"/>
      <c r="AI517" s="488"/>
      <c r="AJ517" s="488"/>
      <c r="AK517" s="488"/>
      <c r="AL517" s="488"/>
      <c r="AO517" s="463"/>
      <c r="AP517" s="463"/>
      <c r="AQ517" s="463"/>
      <c r="AR517" s="463"/>
      <c r="AS517" s="463"/>
      <c r="AT517" s="463"/>
    </row>
    <row r="518" spans="1:46" ht="15.75" x14ac:dyDescent="0.2">
      <c r="A518" s="954"/>
      <c r="B518" s="856" t="s">
        <v>621</v>
      </c>
      <c r="H518" s="430"/>
      <c r="J518" s="628">
        <f>'WBS '!R187</f>
        <v>338641940</v>
      </c>
      <c r="K518" s="463"/>
      <c r="L518" s="463">
        <v>18201900</v>
      </c>
      <c r="N518" s="894">
        <v>102231610</v>
      </c>
      <c r="O518" s="903">
        <f t="shared" si="12"/>
        <v>236410330</v>
      </c>
      <c r="P518" s="463">
        <f>J518+O518</f>
        <v>575052270</v>
      </c>
      <c r="Q518" s="908"/>
      <c r="R518" s="463"/>
      <c r="S518" s="463"/>
      <c r="T518" s="463"/>
      <c r="U518" s="881"/>
      <c r="V518" s="488"/>
      <c r="W518" s="488"/>
      <c r="X518" s="488"/>
      <c r="Y518" s="488"/>
      <c r="Z518" s="488"/>
      <c r="AA518" s="488"/>
      <c r="AB518" s="488"/>
      <c r="AC518" s="488"/>
      <c r="AD518" s="488"/>
      <c r="AE518" s="488"/>
      <c r="AF518" s="488"/>
      <c r="AG518" s="488"/>
      <c r="AH518" s="488"/>
      <c r="AI518" s="488"/>
      <c r="AJ518" s="488"/>
      <c r="AK518" s="488"/>
      <c r="AL518" s="488"/>
      <c r="AO518" s="463"/>
      <c r="AP518" s="463"/>
      <c r="AQ518" s="463"/>
      <c r="AR518" s="463"/>
      <c r="AS518" s="463"/>
      <c r="AT518" s="463"/>
    </row>
    <row r="519" spans="1:46" ht="15.75" x14ac:dyDescent="0.2">
      <c r="A519" s="954"/>
      <c r="B519" s="856" t="s">
        <v>622</v>
      </c>
      <c r="H519" s="430"/>
      <c r="J519" s="628">
        <f>'WBS '!R188</f>
        <v>170550000</v>
      </c>
      <c r="K519" s="463"/>
      <c r="L519" s="463">
        <v>170870000</v>
      </c>
      <c r="N519" s="894">
        <v>170550000</v>
      </c>
      <c r="O519" s="903">
        <f t="shared" si="12"/>
        <v>0</v>
      </c>
      <c r="P519" s="463"/>
      <c r="Q519" s="908"/>
      <c r="R519" s="463"/>
      <c r="S519" s="463"/>
      <c r="T519" s="463"/>
      <c r="U519" s="881"/>
      <c r="V519" s="488"/>
      <c r="W519" s="488"/>
      <c r="X519" s="488"/>
      <c r="Y519" s="488"/>
      <c r="Z519" s="488"/>
      <c r="AA519" s="488"/>
      <c r="AB519" s="488"/>
      <c r="AC519" s="488"/>
      <c r="AD519" s="488"/>
      <c r="AE519" s="488"/>
      <c r="AF519" s="488"/>
      <c r="AG519" s="488"/>
      <c r="AH519" s="488"/>
      <c r="AI519" s="488"/>
      <c r="AJ519" s="488"/>
      <c r="AK519" s="488"/>
      <c r="AL519" s="488"/>
      <c r="AO519" s="463"/>
      <c r="AP519" s="463"/>
      <c r="AQ519" s="463"/>
      <c r="AR519" s="463"/>
      <c r="AS519" s="463"/>
      <c r="AT519" s="463"/>
    </row>
    <row r="520" spans="1:46" ht="15.75" x14ac:dyDescent="0.2">
      <c r="A520" s="954"/>
      <c r="B520" s="856" t="s">
        <v>623</v>
      </c>
      <c r="H520" s="430"/>
      <c r="J520" s="628">
        <f>'WBS '!R189</f>
        <v>22144300</v>
      </c>
      <c r="K520" s="463"/>
      <c r="L520" s="463">
        <v>15506999</v>
      </c>
      <c r="N520" s="894">
        <v>22144300</v>
      </c>
      <c r="O520" s="903">
        <f t="shared" si="12"/>
        <v>0</v>
      </c>
      <c r="P520" s="463"/>
      <c r="Q520" s="908"/>
      <c r="R520" s="463"/>
      <c r="S520" s="463"/>
      <c r="T520" s="463"/>
      <c r="U520" s="881"/>
      <c r="V520" s="488"/>
      <c r="W520" s="488"/>
      <c r="X520" s="488"/>
      <c r="Y520" s="488"/>
      <c r="Z520" s="488"/>
      <c r="AA520" s="488"/>
      <c r="AB520" s="488"/>
      <c r="AC520" s="488"/>
      <c r="AD520" s="488"/>
      <c r="AE520" s="488"/>
      <c r="AF520" s="488"/>
      <c r="AG520" s="488"/>
      <c r="AH520" s="488"/>
      <c r="AI520" s="488"/>
      <c r="AJ520" s="488"/>
      <c r="AK520" s="488"/>
      <c r="AL520" s="488"/>
      <c r="AO520" s="463"/>
      <c r="AP520" s="463"/>
      <c r="AQ520" s="463"/>
      <c r="AR520" s="463"/>
      <c r="AS520" s="463"/>
      <c r="AT520" s="463"/>
    </row>
    <row r="521" spans="1:46" ht="15.75" x14ac:dyDescent="0.2">
      <c r="A521" s="954"/>
      <c r="B521" s="856" t="s">
        <v>624</v>
      </c>
      <c r="H521" s="430"/>
      <c r="J521" s="628">
        <f>'WBS '!R190</f>
        <v>49940400</v>
      </c>
      <c r="K521" s="463"/>
      <c r="L521" s="463">
        <v>29145250</v>
      </c>
      <c r="N521" s="894">
        <v>49940400</v>
      </c>
      <c r="O521" s="903">
        <f t="shared" si="12"/>
        <v>0</v>
      </c>
      <c r="P521" s="463"/>
      <c r="Q521" s="908"/>
      <c r="R521" s="463"/>
      <c r="S521" s="463"/>
      <c r="T521" s="463"/>
      <c r="U521" s="881"/>
      <c r="V521" s="488"/>
      <c r="W521" s="488"/>
      <c r="X521" s="488"/>
      <c r="Y521" s="488"/>
      <c r="Z521" s="488"/>
      <c r="AA521" s="488"/>
      <c r="AB521" s="488"/>
      <c r="AC521" s="488"/>
      <c r="AD521" s="488"/>
      <c r="AE521" s="488"/>
      <c r="AF521" s="488"/>
      <c r="AG521" s="488"/>
      <c r="AH521" s="488"/>
      <c r="AI521" s="488"/>
      <c r="AJ521" s="488"/>
      <c r="AK521" s="488"/>
      <c r="AL521" s="488"/>
      <c r="AO521" s="463"/>
      <c r="AP521" s="463"/>
      <c r="AQ521" s="463"/>
      <c r="AR521" s="463"/>
      <c r="AS521" s="463"/>
      <c r="AT521" s="463"/>
    </row>
    <row r="522" spans="1:46" ht="15.75" x14ac:dyDescent="0.2">
      <c r="A522" s="954"/>
      <c r="B522" s="856" t="s">
        <v>625</v>
      </c>
      <c r="H522" s="430"/>
      <c r="J522" s="628">
        <f>'WBS '!R191</f>
        <v>318396278</v>
      </c>
      <c r="K522" s="463"/>
      <c r="L522" s="463">
        <v>204943778</v>
      </c>
      <c r="N522" s="894">
        <v>318396278</v>
      </c>
      <c r="O522" s="903">
        <f t="shared" si="12"/>
        <v>0</v>
      </c>
      <c r="P522" s="463"/>
      <c r="Q522" s="908"/>
      <c r="R522" s="463"/>
      <c r="S522" s="463"/>
      <c r="T522" s="463"/>
      <c r="U522" s="881"/>
      <c r="V522" s="488"/>
      <c r="W522" s="488"/>
      <c r="X522" s="488"/>
      <c r="Y522" s="488"/>
      <c r="Z522" s="488"/>
      <c r="AA522" s="488"/>
      <c r="AB522" s="488"/>
      <c r="AC522" s="488"/>
      <c r="AD522" s="488"/>
      <c r="AE522" s="488"/>
      <c r="AF522" s="488"/>
      <c r="AG522" s="488"/>
      <c r="AH522" s="488"/>
      <c r="AI522" s="488"/>
      <c r="AJ522" s="488"/>
      <c r="AK522" s="488"/>
      <c r="AL522" s="488"/>
      <c r="AO522" s="463"/>
      <c r="AP522" s="463"/>
      <c r="AQ522" s="463"/>
      <c r="AR522" s="463"/>
      <c r="AS522" s="463"/>
      <c r="AT522" s="463"/>
    </row>
    <row r="523" spans="1:46" ht="15.75" x14ac:dyDescent="0.2">
      <c r="A523" s="954"/>
      <c r="B523" s="856" t="s">
        <v>626</v>
      </c>
      <c r="H523" s="430"/>
      <c r="J523" s="628">
        <f>'WBS '!R192</f>
        <v>16800000</v>
      </c>
      <c r="K523" s="463"/>
      <c r="L523" s="463">
        <v>35500000</v>
      </c>
      <c r="N523" s="894">
        <v>16800000</v>
      </c>
      <c r="O523" s="903">
        <f t="shared" si="12"/>
        <v>0</v>
      </c>
      <c r="P523" s="463"/>
      <c r="Q523" s="908"/>
      <c r="R523" s="463"/>
      <c r="S523" s="463"/>
      <c r="T523" s="463"/>
      <c r="U523" s="881"/>
      <c r="V523" s="488"/>
      <c r="W523" s="488"/>
      <c r="X523" s="488"/>
      <c r="Y523" s="488"/>
      <c r="Z523" s="488"/>
      <c r="AA523" s="488"/>
      <c r="AB523" s="488"/>
      <c r="AC523" s="488"/>
      <c r="AD523" s="488"/>
      <c r="AE523" s="488"/>
      <c r="AF523" s="488"/>
      <c r="AG523" s="488"/>
      <c r="AH523" s="488"/>
      <c r="AI523" s="488"/>
      <c r="AJ523" s="488"/>
      <c r="AK523" s="488"/>
      <c r="AL523" s="488"/>
      <c r="AO523" s="463"/>
      <c r="AP523" s="463"/>
      <c r="AQ523" s="463"/>
      <c r="AR523" s="463"/>
      <c r="AS523" s="463"/>
      <c r="AT523" s="463"/>
    </row>
    <row r="524" spans="1:46" ht="15.75" x14ac:dyDescent="0.2">
      <c r="A524" s="954"/>
      <c r="B524" s="856" t="s">
        <v>627</v>
      </c>
      <c r="H524" s="430"/>
      <c r="J524" s="628">
        <f>'WBS '!R193</f>
        <v>250577650</v>
      </c>
      <c r="K524" s="463"/>
      <c r="L524" s="463">
        <v>883787224</v>
      </c>
      <c r="N524" s="894">
        <v>250577650</v>
      </c>
      <c r="O524" s="903">
        <f t="shared" si="12"/>
        <v>0</v>
      </c>
      <c r="P524" s="463"/>
      <c r="Q524" s="908"/>
      <c r="R524" s="463"/>
      <c r="S524" s="463"/>
      <c r="T524" s="463"/>
      <c r="U524" s="881"/>
      <c r="V524" s="488"/>
      <c r="W524" s="488"/>
      <c r="X524" s="488"/>
      <c r="Y524" s="488"/>
      <c r="Z524" s="488"/>
      <c r="AA524" s="488"/>
      <c r="AB524" s="488"/>
      <c r="AC524" s="488"/>
      <c r="AD524" s="488"/>
      <c r="AE524" s="488"/>
      <c r="AF524" s="488"/>
      <c r="AG524" s="488"/>
      <c r="AH524" s="488"/>
      <c r="AI524" s="488"/>
      <c r="AJ524" s="488"/>
      <c r="AK524" s="488"/>
      <c r="AL524" s="488"/>
      <c r="AO524" s="463"/>
      <c r="AP524" s="463"/>
      <c r="AQ524" s="463"/>
      <c r="AR524" s="463"/>
      <c r="AS524" s="463"/>
      <c r="AT524" s="463"/>
    </row>
    <row r="525" spans="1:46" ht="15.75" x14ac:dyDescent="0.2">
      <c r="A525" s="954"/>
      <c r="B525" s="856" t="s">
        <v>628</v>
      </c>
      <c r="H525" s="430"/>
      <c r="J525" s="628">
        <f>'WBS '!R194</f>
        <v>105868250</v>
      </c>
      <c r="K525" s="463"/>
      <c r="L525" s="463">
        <v>0</v>
      </c>
      <c r="N525" s="894">
        <v>105868250</v>
      </c>
      <c r="O525" s="903">
        <f t="shared" si="12"/>
        <v>0</v>
      </c>
      <c r="P525" s="463"/>
      <c r="Q525" s="908"/>
      <c r="R525" s="463"/>
      <c r="S525" s="463"/>
      <c r="T525" s="463"/>
      <c r="U525" s="881"/>
      <c r="V525" s="488"/>
      <c r="W525" s="488"/>
      <c r="X525" s="488"/>
      <c r="Y525" s="488"/>
      <c r="Z525" s="488"/>
      <c r="AA525" s="488"/>
      <c r="AB525" s="488"/>
      <c r="AC525" s="488"/>
      <c r="AD525" s="488"/>
      <c r="AE525" s="488"/>
      <c r="AF525" s="488"/>
      <c r="AG525" s="488"/>
      <c r="AH525" s="488"/>
      <c r="AI525" s="488"/>
      <c r="AJ525" s="488"/>
      <c r="AK525" s="488"/>
      <c r="AL525" s="488"/>
      <c r="AO525" s="463"/>
      <c r="AP525" s="463"/>
      <c r="AQ525" s="463"/>
      <c r="AR525" s="463"/>
      <c r="AS525" s="463"/>
      <c r="AT525" s="463"/>
    </row>
    <row r="526" spans="1:46" ht="15.75" x14ac:dyDescent="0.2">
      <c r="A526" s="954"/>
      <c r="B526" s="856" t="s">
        <v>629</v>
      </c>
      <c r="H526" s="430"/>
      <c r="J526" s="628">
        <f>'WBS '!R195</f>
        <v>47061364</v>
      </c>
      <c r="K526" s="463"/>
      <c r="L526" s="463">
        <v>0</v>
      </c>
      <c r="N526" s="894">
        <v>47061364</v>
      </c>
      <c r="O526" s="903">
        <f t="shared" si="12"/>
        <v>0</v>
      </c>
      <c r="P526" s="463"/>
      <c r="Q526" s="908"/>
      <c r="R526" s="463"/>
      <c r="S526" s="463"/>
      <c r="T526" s="463"/>
      <c r="U526" s="881"/>
      <c r="V526" s="488"/>
      <c r="W526" s="488"/>
      <c r="X526" s="488"/>
      <c r="Y526" s="488"/>
      <c r="Z526" s="488"/>
      <c r="AA526" s="488"/>
      <c r="AB526" s="488"/>
      <c r="AC526" s="488"/>
      <c r="AD526" s="488"/>
      <c r="AE526" s="488"/>
      <c r="AF526" s="488"/>
      <c r="AG526" s="488"/>
      <c r="AH526" s="488"/>
      <c r="AI526" s="488"/>
      <c r="AJ526" s="488"/>
      <c r="AK526" s="488"/>
      <c r="AL526" s="488"/>
      <c r="AO526" s="463"/>
      <c r="AP526" s="463"/>
      <c r="AQ526" s="463"/>
      <c r="AR526" s="463"/>
      <c r="AS526" s="463"/>
      <c r="AT526" s="463"/>
    </row>
    <row r="527" spans="1:46" ht="15.75" x14ac:dyDescent="0.2">
      <c r="A527" s="954"/>
      <c r="B527" s="856" t="s">
        <v>778</v>
      </c>
      <c r="H527" s="430"/>
      <c r="J527" s="628">
        <f>'WBS '!R196</f>
        <v>125422800</v>
      </c>
      <c r="K527" s="463"/>
      <c r="L527" s="511">
        <v>99747000</v>
      </c>
      <c r="N527" s="894">
        <v>125422800</v>
      </c>
      <c r="O527" s="903">
        <f t="shared" si="12"/>
        <v>0</v>
      </c>
      <c r="P527" s="463"/>
      <c r="Q527" s="908"/>
      <c r="R527" s="463"/>
      <c r="S527" s="463"/>
      <c r="T527" s="463"/>
      <c r="U527" s="881"/>
      <c r="V527" s="488"/>
      <c r="W527" s="488"/>
      <c r="X527" s="488"/>
      <c r="Y527" s="488"/>
      <c r="Z527" s="488"/>
      <c r="AA527" s="488"/>
      <c r="AB527" s="488"/>
      <c r="AC527" s="488"/>
      <c r="AD527" s="488"/>
      <c r="AE527" s="488"/>
      <c r="AF527" s="488"/>
      <c r="AG527" s="488"/>
      <c r="AH527" s="488"/>
      <c r="AI527" s="488"/>
      <c r="AJ527" s="488"/>
      <c r="AK527" s="488"/>
      <c r="AL527" s="488"/>
      <c r="AO527" s="463"/>
      <c r="AP527" s="463"/>
      <c r="AQ527" s="463"/>
      <c r="AR527" s="463"/>
      <c r="AS527" s="463"/>
      <c r="AT527" s="463"/>
    </row>
    <row r="528" spans="1:46" ht="15.75" x14ac:dyDescent="0.2">
      <c r="A528" s="954"/>
      <c r="B528" s="856" t="s">
        <v>779</v>
      </c>
      <c r="H528" s="430"/>
      <c r="J528" s="628">
        <f>'WBS '!R197</f>
        <v>296250000</v>
      </c>
      <c r="K528" s="463"/>
      <c r="L528" s="511">
        <v>222100000</v>
      </c>
      <c r="N528" s="894">
        <v>296250000</v>
      </c>
      <c r="O528" s="903">
        <f t="shared" si="12"/>
        <v>0</v>
      </c>
      <c r="P528" s="463"/>
      <c r="Q528" s="908"/>
      <c r="R528" s="463"/>
      <c r="S528" s="463"/>
      <c r="T528" s="463"/>
      <c r="U528" s="881"/>
      <c r="V528" s="488"/>
      <c r="W528" s="488"/>
      <c r="X528" s="488"/>
      <c r="Y528" s="488"/>
      <c r="Z528" s="488"/>
      <c r="AA528" s="488"/>
      <c r="AB528" s="488"/>
      <c r="AC528" s="488"/>
      <c r="AD528" s="488"/>
      <c r="AE528" s="488"/>
      <c r="AF528" s="488"/>
      <c r="AG528" s="488"/>
      <c r="AH528" s="488"/>
      <c r="AI528" s="488"/>
      <c r="AJ528" s="488"/>
      <c r="AK528" s="488"/>
      <c r="AL528" s="488"/>
      <c r="AO528" s="463"/>
      <c r="AP528" s="463"/>
      <c r="AQ528" s="463"/>
      <c r="AR528" s="463"/>
      <c r="AS528" s="463"/>
      <c r="AT528" s="463"/>
    </row>
    <row r="529" spans="1:46" ht="15.75" x14ac:dyDescent="0.2">
      <c r="A529" s="954"/>
      <c r="B529" s="856" t="s">
        <v>808</v>
      </c>
      <c r="H529" s="430"/>
      <c r="J529" s="628">
        <f>'WBS '!R198</f>
        <v>211985575</v>
      </c>
      <c r="K529" s="463"/>
      <c r="L529" s="463">
        <v>373349308</v>
      </c>
      <c r="N529" s="894">
        <v>4697000</v>
      </c>
      <c r="O529" s="903">
        <f t="shared" si="12"/>
        <v>207288575</v>
      </c>
      <c r="P529" s="463"/>
      <c r="Q529" s="908"/>
      <c r="R529" s="463"/>
      <c r="S529" s="463"/>
      <c r="T529" s="463"/>
      <c r="U529" s="881"/>
      <c r="V529" s="488"/>
      <c r="W529" s="488"/>
      <c r="X529" s="488"/>
      <c r="Y529" s="488"/>
      <c r="Z529" s="488"/>
      <c r="AA529" s="488"/>
      <c r="AB529" s="488"/>
      <c r="AC529" s="488"/>
      <c r="AD529" s="488"/>
      <c r="AE529" s="488"/>
      <c r="AF529" s="488"/>
      <c r="AG529" s="488"/>
      <c r="AH529" s="488"/>
      <c r="AI529" s="488"/>
      <c r="AJ529" s="488"/>
      <c r="AK529" s="488"/>
      <c r="AL529" s="488"/>
      <c r="AO529" s="463"/>
      <c r="AP529" s="463"/>
      <c r="AQ529" s="463"/>
      <c r="AR529" s="463"/>
      <c r="AS529" s="463"/>
      <c r="AT529" s="463"/>
    </row>
    <row r="530" spans="1:46" ht="15.75" x14ac:dyDescent="0.2">
      <c r="A530" s="954"/>
      <c r="B530" s="856" t="s">
        <v>809</v>
      </c>
      <c r="H530" s="430"/>
      <c r="J530" s="628">
        <f>'WBS '!R199</f>
        <v>409849786</v>
      </c>
      <c r="K530" s="463"/>
      <c r="L530" s="463">
        <v>0</v>
      </c>
      <c r="N530" s="894">
        <v>409849786</v>
      </c>
      <c r="O530" s="903">
        <f t="shared" si="12"/>
        <v>0</v>
      </c>
      <c r="P530" s="463"/>
      <c r="Q530" s="908"/>
      <c r="R530" s="463"/>
      <c r="S530" s="463"/>
      <c r="T530" s="463"/>
      <c r="U530" s="881"/>
      <c r="V530" s="488"/>
      <c r="W530" s="488"/>
      <c r="X530" s="488"/>
      <c r="Y530" s="488"/>
      <c r="Z530" s="488"/>
      <c r="AA530" s="488"/>
      <c r="AB530" s="488"/>
      <c r="AC530" s="488"/>
      <c r="AD530" s="488"/>
      <c r="AE530" s="488"/>
      <c r="AF530" s="488"/>
      <c r="AG530" s="488"/>
      <c r="AH530" s="488"/>
      <c r="AI530" s="488"/>
      <c r="AJ530" s="488"/>
      <c r="AK530" s="488"/>
      <c r="AL530" s="488"/>
      <c r="AO530" s="463"/>
      <c r="AP530" s="463"/>
      <c r="AQ530" s="463"/>
      <c r="AR530" s="463"/>
      <c r="AS530" s="463"/>
      <c r="AT530" s="463"/>
    </row>
    <row r="531" spans="1:46" ht="15.75" x14ac:dyDescent="0.2">
      <c r="A531" s="954"/>
      <c r="B531" s="856" t="s">
        <v>810</v>
      </c>
      <c r="H531" s="430"/>
      <c r="J531" s="628">
        <f>'WBS '!R200</f>
        <v>11717910</v>
      </c>
      <c r="K531" s="463"/>
      <c r="L531" s="463">
        <v>0</v>
      </c>
      <c r="N531" s="894">
        <v>11717910</v>
      </c>
      <c r="O531" s="903">
        <f t="shared" si="12"/>
        <v>0</v>
      </c>
      <c r="P531" s="463"/>
      <c r="Q531" s="908"/>
      <c r="R531" s="463"/>
      <c r="S531" s="463"/>
      <c r="T531" s="463"/>
      <c r="U531" s="881"/>
      <c r="V531" s="488"/>
      <c r="W531" s="488"/>
      <c r="X531" s="488"/>
      <c r="Y531" s="488"/>
      <c r="Z531" s="488"/>
      <c r="AA531" s="488"/>
      <c r="AB531" s="488"/>
      <c r="AC531" s="488"/>
      <c r="AD531" s="488"/>
      <c r="AE531" s="488"/>
      <c r="AF531" s="488"/>
      <c r="AG531" s="488"/>
      <c r="AH531" s="488"/>
      <c r="AI531" s="488"/>
      <c r="AJ531" s="488"/>
      <c r="AK531" s="488"/>
      <c r="AL531" s="488"/>
      <c r="AO531" s="463"/>
      <c r="AP531" s="463"/>
      <c r="AQ531" s="463"/>
      <c r="AR531" s="463"/>
      <c r="AS531" s="463"/>
      <c r="AT531" s="463"/>
    </row>
    <row r="532" spans="1:46" ht="15.75" x14ac:dyDescent="0.2">
      <c r="A532" s="954"/>
      <c r="B532" s="856" t="s">
        <v>811</v>
      </c>
      <c r="H532" s="430"/>
      <c r="J532" s="628">
        <f>'WBS '!R201</f>
        <v>7314000</v>
      </c>
      <c r="K532" s="463"/>
      <c r="L532" s="511">
        <v>43175000</v>
      </c>
      <c r="N532" s="894">
        <v>7314000</v>
      </c>
      <c r="O532" s="903">
        <f t="shared" si="12"/>
        <v>0</v>
      </c>
      <c r="P532" s="463"/>
      <c r="Q532" s="908"/>
      <c r="R532" s="463"/>
      <c r="S532" s="463"/>
      <c r="T532" s="463"/>
      <c r="U532" s="881"/>
      <c r="V532" s="488"/>
      <c r="W532" s="488"/>
      <c r="X532" s="488"/>
      <c r="Y532" s="488"/>
      <c r="Z532" s="488"/>
      <c r="AA532" s="488"/>
      <c r="AB532" s="488"/>
      <c r="AC532" s="488"/>
      <c r="AD532" s="488"/>
      <c r="AE532" s="488"/>
      <c r="AF532" s="488"/>
      <c r="AG532" s="488"/>
      <c r="AH532" s="488"/>
      <c r="AI532" s="488"/>
      <c r="AJ532" s="488"/>
      <c r="AK532" s="488"/>
      <c r="AL532" s="488"/>
      <c r="AO532" s="463"/>
      <c r="AP532" s="463"/>
      <c r="AQ532" s="463"/>
      <c r="AR532" s="463"/>
      <c r="AS532" s="463"/>
      <c r="AT532" s="463"/>
    </row>
    <row r="533" spans="1:46" ht="15.75" x14ac:dyDescent="0.2">
      <c r="A533" s="954"/>
      <c r="B533" s="856" t="s">
        <v>812</v>
      </c>
      <c r="H533" s="430"/>
      <c r="J533" s="628">
        <f>'WBS '!R202</f>
        <v>2009200</v>
      </c>
      <c r="K533" s="463"/>
      <c r="L533" s="463">
        <v>0</v>
      </c>
      <c r="N533" s="894">
        <v>2009200</v>
      </c>
      <c r="O533" s="903">
        <f t="shared" si="12"/>
        <v>0</v>
      </c>
      <c r="P533" s="463"/>
      <c r="Q533" s="908"/>
      <c r="R533" s="463"/>
      <c r="S533" s="463"/>
      <c r="T533" s="463"/>
      <c r="U533" s="881"/>
      <c r="V533" s="488"/>
      <c r="W533" s="488"/>
      <c r="X533" s="488"/>
      <c r="Y533" s="488"/>
      <c r="Z533" s="488"/>
      <c r="AA533" s="488"/>
      <c r="AB533" s="488"/>
      <c r="AC533" s="488"/>
      <c r="AD533" s="488"/>
      <c r="AE533" s="488"/>
      <c r="AF533" s="488"/>
      <c r="AG533" s="488"/>
      <c r="AH533" s="488"/>
      <c r="AI533" s="488"/>
      <c r="AJ533" s="488"/>
      <c r="AK533" s="488"/>
      <c r="AL533" s="488"/>
      <c r="AO533" s="463"/>
      <c r="AP533" s="463"/>
      <c r="AQ533" s="463"/>
      <c r="AR533" s="463"/>
      <c r="AS533" s="463"/>
      <c r="AT533" s="463"/>
    </row>
    <row r="534" spans="1:46" ht="15.75" x14ac:dyDescent="0.2">
      <c r="A534" s="954"/>
      <c r="B534" s="856" t="s">
        <v>813</v>
      </c>
      <c r="H534" s="430"/>
      <c r="J534" s="628">
        <v>0</v>
      </c>
      <c r="K534" s="463"/>
      <c r="L534" s="511">
        <v>2240000</v>
      </c>
      <c r="N534" s="894" t="s">
        <v>815</v>
      </c>
      <c r="O534" s="903"/>
      <c r="P534" s="463"/>
      <c r="Q534" s="908"/>
      <c r="R534" s="463"/>
      <c r="S534" s="463"/>
      <c r="T534" s="463"/>
      <c r="U534" s="881"/>
      <c r="V534" s="488"/>
      <c r="W534" s="488"/>
      <c r="X534" s="488"/>
      <c r="Y534" s="488"/>
      <c r="Z534" s="488"/>
      <c r="AA534" s="488"/>
      <c r="AB534" s="488"/>
      <c r="AC534" s="488"/>
      <c r="AD534" s="488"/>
      <c r="AE534" s="488"/>
      <c r="AF534" s="488"/>
      <c r="AG534" s="488"/>
      <c r="AH534" s="488"/>
      <c r="AI534" s="488"/>
      <c r="AJ534" s="488"/>
      <c r="AK534" s="488"/>
      <c r="AL534" s="488"/>
      <c r="AO534" s="463"/>
      <c r="AP534" s="463"/>
      <c r="AQ534" s="463"/>
      <c r="AR534" s="463"/>
      <c r="AS534" s="463"/>
      <c r="AT534" s="463"/>
    </row>
    <row r="535" spans="1:46" ht="15.75" x14ac:dyDescent="0.2">
      <c r="A535" s="954"/>
      <c r="B535" s="856" t="s">
        <v>762</v>
      </c>
      <c r="H535" s="430"/>
      <c r="J535" s="628">
        <v>0</v>
      </c>
      <c r="K535" s="463"/>
      <c r="L535" s="511">
        <v>245687984</v>
      </c>
      <c r="N535" s="894" t="s">
        <v>815</v>
      </c>
      <c r="O535" s="903"/>
      <c r="P535" s="463"/>
      <c r="Q535" s="908"/>
      <c r="R535" s="463"/>
      <c r="S535" s="463"/>
      <c r="T535" s="463"/>
      <c r="U535" s="881"/>
      <c r="V535" s="488"/>
      <c r="W535" s="488"/>
      <c r="X535" s="488"/>
      <c r="Y535" s="488"/>
      <c r="Z535" s="488"/>
      <c r="AA535" s="488"/>
      <c r="AB535" s="488"/>
      <c r="AC535" s="488"/>
      <c r="AD535" s="488"/>
      <c r="AE535" s="488"/>
      <c r="AF535" s="488"/>
      <c r="AG535" s="488"/>
      <c r="AH535" s="488"/>
      <c r="AI535" s="488"/>
      <c r="AJ535" s="488"/>
      <c r="AK535" s="488"/>
      <c r="AL535" s="488"/>
      <c r="AO535" s="463"/>
      <c r="AP535" s="463"/>
      <c r="AQ535" s="463"/>
      <c r="AR535" s="463"/>
      <c r="AS535" s="463"/>
      <c r="AT535" s="463"/>
    </row>
    <row r="536" spans="1:46" x14ac:dyDescent="0.2">
      <c r="B536" s="856" t="s">
        <v>710</v>
      </c>
      <c r="H536" s="430"/>
      <c r="J536" s="628">
        <v>0</v>
      </c>
      <c r="K536" s="463"/>
      <c r="L536" s="511">
        <v>43965500</v>
      </c>
      <c r="N536" s="463" t="s">
        <v>815</v>
      </c>
      <c r="O536" s="903"/>
      <c r="P536" s="463"/>
      <c r="Q536" s="908"/>
      <c r="R536" s="923"/>
      <c r="S536" s="923"/>
      <c r="T536" s="923"/>
      <c r="U536" s="881"/>
      <c r="V536" s="488"/>
      <c r="W536" s="488"/>
      <c r="X536" s="488"/>
      <c r="Y536" s="488"/>
      <c r="Z536" s="488"/>
      <c r="AA536" s="488"/>
      <c r="AB536" s="488"/>
      <c r="AC536" s="488"/>
      <c r="AD536" s="488"/>
      <c r="AE536" s="488"/>
      <c r="AF536" s="488"/>
      <c r="AG536" s="488"/>
      <c r="AH536" s="488"/>
      <c r="AI536" s="488"/>
      <c r="AJ536" s="488"/>
      <c r="AK536" s="488"/>
      <c r="AL536" s="488"/>
      <c r="AO536" s="463"/>
      <c r="AP536" s="463"/>
      <c r="AQ536" s="463"/>
      <c r="AR536" s="463"/>
      <c r="AS536" s="463"/>
      <c r="AT536" s="463"/>
    </row>
    <row r="537" spans="1:46" ht="9.9499999999999993" customHeight="1" x14ac:dyDescent="0.2">
      <c r="H537" s="430"/>
      <c r="J537" s="430"/>
      <c r="K537" s="430"/>
      <c r="L537" s="430"/>
      <c r="Q537" s="914"/>
      <c r="R537" s="463"/>
      <c r="S537" s="463"/>
      <c r="T537" s="463"/>
      <c r="U537" s="881"/>
      <c r="V537" s="488"/>
      <c r="W537" s="488"/>
      <c r="X537" s="488"/>
      <c r="Y537" s="488"/>
      <c r="Z537" s="488"/>
      <c r="AA537" s="488"/>
      <c r="AB537" s="488"/>
      <c r="AC537" s="488"/>
      <c r="AD537" s="488"/>
      <c r="AE537" s="488"/>
      <c r="AF537" s="488"/>
      <c r="AG537" s="488"/>
      <c r="AH537" s="488"/>
      <c r="AI537" s="488"/>
      <c r="AJ537" s="488"/>
      <c r="AK537" s="488"/>
      <c r="AL537" s="488"/>
      <c r="AO537" s="463"/>
      <c r="AP537" s="463"/>
      <c r="AQ537" s="463"/>
      <c r="AR537" s="463"/>
      <c r="AS537" s="463"/>
      <c r="AT537" s="463"/>
    </row>
    <row r="538" spans="1:46" ht="16.5" thickBot="1" x14ac:dyDescent="0.25">
      <c r="B538" s="100" t="s">
        <v>711</v>
      </c>
      <c r="H538" s="430"/>
      <c r="J538" s="453">
        <f>SUM(J516:J537)</f>
        <v>2717983503</v>
      </c>
      <c r="K538" s="420"/>
      <c r="L538" s="453">
        <f>SUM(L516:L537)</f>
        <v>2795397220</v>
      </c>
      <c r="M538" s="420"/>
      <c r="N538" s="420"/>
      <c r="O538" s="907"/>
      <c r="Q538" s="908"/>
      <c r="R538" s="463"/>
      <c r="S538" s="463"/>
      <c r="T538" s="463"/>
      <c r="U538" s="881"/>
      <c r="V538" s="488"/>
      <c r="W538" s="488"/>
      <c r="X538" s="488"/>
      <c r="Y538" s="488"/>
      <c r="Z538" s="488"/>
      <c r="AA538" s="488"/>
      <c r="AB538" s="488"/>
      <c r="AC538" s="488"/>
      <c r="AD538" s="488"/>
      <c r="AE538" s="488"/>
      <c r="AF538" s="488"/>
      <c r="AG538" s="488"/>
      <c r="AH538" s="488"/>
      <c r="AI538" s="488"/>
      <c r="AJ538" s="488"/>
      <c r="AK538" s="488"/>
      <c r="AL538" s="488"/>
      <c r="AO538" s="463"/>
      <c r="AP538" s="463"/>
      <c r="AQ538" s="463"/>
      <c r="AR538" s="463"/>
      <c r="AS538" s="463"/>
      <c r="AT538" s="463"/>
    </row>
    <row r="539" spans="1:46" ht="15.75" thickTop="1" x14ac:dyDescent="0.2">
      <c r="K539" s="463"/>
      <c r="Q539" s="908"/>
      <c r="R539" s="463"/>
      <c r="S539" s="463"/>
      <c r="T539" s="463"/>
      <c r="U539" s="881"/>
      <c r="V539" s="488"/>
      <c r="W539" s="488"/>
      <c r="X539" s="488"/>
      <c r="Y539" s="488"/>
      <c r="Z539" s="488"/>
      <c r="AA539" s="488"/>
      <c r="AB539" s="488"/>
      <c r="AC539" s="488"/>
      <c r="AD539" s="488"/>
      <c r="AE539" s="488"/>
      <c r="AF539" s="488"/>
      <c r="AG539" s="488"/>
      <c r="AH539" s="488"/>
      <c r="AI539" s="488"/>
      <c r="AJ539" s="488"/>
      <c r="AK539" s="488"/>
      <c r="AL539" s="488"/>
      <c r="AO539" s="463"/>
      <c r="AP539" s="463"/>
      <c r="AQ539" s="463"/>
      <c r="AR539" s="463"/>
      <c r="AS539" s="463"/>
      <c r="AT539" s="463"/>
    </row>
    <row r="540" spans="1:46" x14ac:dyDescent="0.2">
      <c r="K540" s="463"/>
      <c r="Q540" s="908"/>
      <c r="R540" s="463"/>
      <c r="S540" s="463"/>
      <c r="T540" s="463"/>
      <c r="U540" s="881"/>
      <c r="V540" s="488"/>
      <c r="W540" s="488"/>
      <c r="X540" s="488"/>
      <c r="Y540" s="488"/>
      <c r="Z540" s="488"/>
      <c r="AA540" s="488"/>
      <c r="AB540" s="488"/>
      <c r="AC540" s="488"/>
      <c r="AD540" s="488"/>
      <c r="AE540" s="488"/>
      <c r="AF540" s="488"/>
      <c r="AG540" s="488"/>
      <c r="AH540" s="488"/>
      <c r="AI540" s="488"/>
      <c r="AJ540" s="488"/>
      <c r="AK540" s="488"/>
      <c r="AL540" s="488"/>
      <c r="AO540" s="463"/>
      <c r="AP540" s="463"/>
      <c r="AQ540" s="463"/>
      <c r="AR540" s="463"/>
      <c r="AS540" s="463"/>
      <c r="AT540" s="463"/>
    </row>
    <row r="541" spans="1:46" x14ac:dyDescent="0.2">
      <c r="K541" s="463"/>
      <c r="Q541" s="908"/>
      <c r="R541" s="463"/>
      <c r="S541" s="463"/>
      <c r="T541" s="463"/>
      <c r="U541" s="881"/>
      <c r="V541" s="488"/>
      <c r="W541" s="488"/>
      <c r="X541" s="488"/>
      <c r="Y541" s="488"/>
      <c r="Z541" s="488"/>
      <c r="AA541" s="488"/>
      <c r="AB541" s="488"/>
      <c r="AC541" s="488"/>
      <c r="AD541" s="488"/>
      <c r="AE541" s="488"/>
      <c r="AF541" s="488"/>
      <c r="AG541" s="488"/>
      <c r="AH541" s="488"/>
      <c r="AI541" s="488"/>
      <c r="AJ541" s="488"/>
      <c r="AK541" s="488"/>
      <c r="AL541" s="488"/>
      <c r="AO541" s="463"/>
      <c r="AP541" s="463"/>
      <c r="AQ541" s="463"/>
      <c r="AR541" s="463"/>
      <c r="AS541" s="463"/>
      <c r="AT541" s="463"/>
    </row>
    <row r="542" spans="1:46" x14ac:dyDescent="0.2">
      <c r="K542" s="463"/>
      <c r="Q542" s="908"/>
      <c r="R542" s="463"/>
      <c r="S542" s="463"/>
      <c r="T542" s="463"/>
      <c r="U542" s="881"/>
      <c r="V542" s="488"/>
      <c r="W542" s="488"/>
      <c r="X542" s="488"/>
      <c r="Y542" s="488"/>
      <c r="Z542" s="488"/>
      <c r="AA542" s="488"/>
      <c r="AB542" s="488"/>
      <c r="AC542" s="488"/>
      <c r="AD542" s="488"/>
      <c r="AE542" s="488"/>
      <c r="AF542" s="488"/>
      <c r="AG542" s="488"/>
      <c r="AH542" s="488"/>
      <c r="AI542" s="488"/>
      <c r="AJ542" s="488"/>
      <c r="AK542" s="488"/>
      <c r="AL542" s="488"/>
      <c r="AO542" s="463"/>
      <c r="AP542" s="463"/>
      <c r="AQ542" s="463"/>
      <c r="AR542" s="463"/>
      <c r="AS542" s="463"/>
      <c r="AT542" s="463"/>
    </row>
    <row r="543" spans="1:46" x14ac:dyDescent="0.2">
      <c r="K543" s="463"/>
      <c r="Q543" s="908"/>
      <c r="R543" s="463"/>
      <c r="S543" s="463"/>
      <c r="T543" s="463"/>
      <c r="U543" s="881"/>
      <c r="V543" s="488"/>
      <c r="W543" s="488"/>
      <c r="X543" s="488"/>
      <c r="Y543" s="488"/>
      <c r="Z543" s="488"/>
      <c r="AA543" s="488"/>
      <c r="AB543" s="488"/>
      <c r="AC543" s="488"/>
      <c r="AD543" s="488"/>
      <c r="AE543" s="488"/>
      <c r="AF543" s="488"/>
      <c r="AG543" s="488"/>
      <c r="AH543" s="488"/>
      <c r="AI543" s="488"/>
      <c r="AJ543" s="488"/>
      <c r="AK543" s="488"/>
      <c r="AL543" s="488"/>
      <c r="AO543" s="463"/>
      <c r="AP543" s="463"/>
      <c r="AQ543" s="463"/>
      <c r="AR543" s="463"/>
      <c r="AS543" s="463"/>
      <c r="AT543" s="463"/>
    </row>
    <row r="544" spans="1:46" ht="15.75" x14ac:dyDescent="0.2">
      <c r="A544" s="954">
        <f>A514+1</f>
        <v>21</v>
      </c>
      <c r="B544" s="100" t="s">
        <v>712</v>
      </c>
      <c r="H544" s="430"/>
      <c r="J544" s="1013">
        <v>2021</v>
      </c>
      <c r="K544" s="877"/>
      <c r="L544" s="1015">
        <v>2020</v>
      </c>
      <c r="M544" s="1016"/>
      <c r="N544" s="1016"/>
      <c r="O544" s="1017"/>
      <c r="Q544" s="908"/>
      <c r="R544" s="463"/>
      <c r="S544" s="463"/>
      <c r="T544" s="463"/>
      <c r="U544" s="881"/>
      <c r="V544" s="488"/>
      <c r="W544" s="488"/>
      <c r="X544" s="488"/>
      <c r="Y544" s="488"/>
      <c r="Z544" s="488"/>
      <c r="AA544" s="488"/>
      <c r="AB544" s="488"/>
      <c r="AC544" s="488"/>
      <c r="AD544" s="488"/>
      <c r="AE544" s="488"/>
      <c r="AF544" s="488"/>
      <c r="AG544" s="488"/>
      <c r="AH544" s="488"/>
      <c r="AI544" s="488"/>
      <c r="AJ544" s="488"/>
      <c r="AK544" s="488"/>
      <c r="AL544" s="488"/>
      <c r="AO544" s="463"/>
      <c r="AP544" s="463"/>
      <c r="AQ544" s="463"/>
      <c r="AR544" s="463"/>
      <c r="AS544" s="463"/>
      <c r="AT544" s="463"/>
    </row>
    <row r="545" spans="2:46" ht="9.9499999999999993" customHeight="1" x14ac:dyDescent="0.2">
      <c r="H545" s="430"/>
      <c r="J545" s="628"/>
      <c r="K545" s="463"/>
      <c r="Q545" s="908"/>
      <c r="R545" s="463"/>
      <c r="S545" s="463"/>
      <c r="T545" s="463"/>
      <c r="U545" s="881"/>
      <c r="V545" s="488"/>
      <c r="W545" s="488"/>
      <c r="X545" s="488"/>
      <c r="Y545" s="488"/>
      <c r="Z545" s="488"/>
      <c r="AA545" s="488"/>
      <c r="AB545" s="488"/>
      <c r="AC545" s="488"/>
      <c r="AD545" s="488"/>
      <c r="AE545" s="488"/>
      <c r="AF545" s="488"/>
      <c r="AG545" s="488"/>
      <c r="AH545" s="488"/>
      <c r="AI545" s="488"/>
      <c r="AJ545" s="488"/>
      <c r="AK545" s="488"/>
      <c r="AL545" s="488"/>
      <c r="AO545" s="463"/>
      <c r="AP545" s="463"/>
      <c r="AQ545" s="463"/>
      <c r="AR545" s="463"/>
      <c r="AS545" s="463"/>
      <c r="AT545" s="463"/>
    </row>
    <row r="546" spans="2:46" x14ac:dyDescent="0.2">
      <c r="B546" s="856" t="s">
        <v>630</v>
      </c>
      <c r="H546" s="430"/>
      <c r="J546" s="628">
        <f>'WBS '!R205</f>
        <v>162051489</v>
      </c>
      <c r="K546" s="463"/>
      <c r="L546" s="511">
        <v>177209454</v>
      </c>
      <c r="N546" s="894">
        <v>162051489</v>
      </c>
      <c r="O546" s="874">
        <f t="shared" ref="O546:O568" si="13">N546-J546</f>
        <v>0</v>
      </c>
      <c r="Q546" s="908"/>
      <c r="R546" s="463"/>
      <c r="S546" s="463"/>
      <c r="T546" s="463"/>
      <c r="U546" s="881"/>
      <c r="V546" s="488"/>
      <c r="W546" s="488"/>
      <c r="X546" s="488"/>
      <c r="Y546" s="488"/>
      <c r="Z546" s="488"/>
      <c r="AA546" s="488"/>
      <c r="AB546" s="488"/>
      <c r="AC546" s="488"/>
      <c r="AD546" s="488"/>
      <c r="AE546" s="488"/>
      <c r="AF546" s="488"/>
      <c r="AG546" s="488"/>
      <c r="AH546" s="488"/>
      <c r="AI546" s="488"/>
      <c r="AJ546" s="488"/>
      <c r="AK546" s="488"/>
      <c r="AL546" s="488"/>
      <c r="AO546" s="463"/>
      <c r="AP546" s="463"/>
      <c r="AQ546" s="463"/>
      <c r="AR546" s="463"/>
      <c r="AS546" s="463"/>
      <c r="AT546" s="463"/>
    </row>
    <row r="547" spans="2:46" x14ac:dyDescent="0.2">
      <c r="B547" s="856" t="s">
        <v>631</v>
      </c>
      <c r="H547" s="430"/>
      <c r="J547" s="628">
        <f>'WBS '!R206</f>
        <v>38720000</v>
      </c>
      <c r="K547" s="463"/>
      <c r="L547" s="511">
        <v>54482969</v>
      </c>
      <c r="N547" s="894">
        <v>38720000</v>
      </c>
      <c r="O547" s="874">
        <f t="shared" si="13"/>
        <v>0</v>
      </c>
      <c r="Q547" s="908"/>
      <c r="R547" s="463"/>
      <c r="S547" s="463"/>
      <c r="T547" s="463"/>
      <c r="U547" s="881"/>
      <c r="V547" s="488"/>
      <c r="W547" s="488"/>
      <c r="X547" s="488"/>
      <c r="Y547" s="488"/>
      <c r="Z547" s="488"/>
      <c r="AA547" s="488"/>
      <c r="AB547" s="488"/>
      <c r="AC547" s="488"/>
      <c r="AD547" s="488"/>
      <c r="AE547" s="488"/>
      <c r="AF547" s="488"/>
      <c r="AG547" s="488"/>
      <c r="AH547" s="488"/>
      <c r="AI547" s="488"/>
      <c r="AJ547" s="488"/>
      <c r="AK547" s="488"/>
      <c r="AL547" s="488"/>
      <c r="AO547" s="463"/>
      <c r="AP547" s="463"/>
      <c r="AQ547" s="463"/>
      <c r="AR547" s="463"/>
      <c r="AS547" s="463"/>
      <c r="AT547" s="463"/>
    </row>
    <row r="548" spans="2:46" x14ac:dyDescent="0.2">
      <c r="B548" s="856" t="s">
        <v>632</v>
      </c>
      <c r="H548" s="430"/>
      <c r="J548" s="628">
        <f>'WBS '!R207</f>
        <v>12520000</v>
      </c>
      <c r="K548" s="463"/>
      <c r="L548" s="511">
        <v>19887982</v>
      </c>
      <c r="N548" s="894">
        <v>12520000</v>
      </c>
      <c r="O548" s="874">
        <f t="shared" si="13"/>
        <v>0</v>
      </c>
      <c r="Q548" s="908"/>
      <c r="R548" s="463"/>
      <c r="S548" s="463"/>
      <c r="T548" s="463"/>
      <c r="U548" s="881"/>
      <c r="V548" s="488"/>
      <c r="W548" s="488"/>
      <c r="X548" s="488"/>
      <c r="Y548" s="488"/>
      <c r="Z548" s="488"/>
      <c r="AA548" s="488"/>
      <c r="AB548" s="488"/>
      <c r="AC548" s="488"/>
      <c r="AD548" s="488"/>
      <c r="AE548" s="488"/>
      <c r="AF548" s="488"/>
      <c r="AG548" s="488"/>
      <c r="AH548" s="488"/>
      <c r="AI548" s="488"/>
      <c r="AJ548" s="488"/>
      <c r="AK548" s="488"/>
      <c r="AL548" s="488"/>
      <c r="AO548" s="463"/>
      <c r="AP548" s="463"/>
      <c r="AQ548" s="463"/>
      <c r="AR548" s="463"/>
      <c r="AS548" s="463"/>
      <c r="AT548" s="463"/>
    </row>
    <row r="549" spans="2:46" x14ac:dyDescent="0.2">
      <c r="B549" s="856" t="s">
        <v>633</v>
      </c>
      <c r="H549" s="430"/>
      <c r="J549" s="628">
        <f>'WBS '!R208</f>
        <v>608738858</v>
      </c>
      <c r="K549" s="463"/>
      <c r="L549" s="511">
        <v>569355024</v>
      </c>
      <c r="N549" s="894">
        <v>608738858</v>
      </c>
      <c r="O549" s="874">
        <f t="shared" si="13"/>
        <v>0</v>
      </c>
      <c r="Q549" s="908"/>
      <c r="R549" s="463"/>
      <c r="S549" s="463"/>
      <c r="T549" s="463"/>
      <c r="U549" s="881"/>
      <c r="V549" s="488"/>
      <c r="W549" s="488"/>
      <c r="X549" s="488"/>
      <c r="Y549" s="488"/>
      <c r="Z549" s="488"/>
      <c r="AA549" s="488"/>
      <c r="AB549" s="488"/>
      <c r="AC549" s="488"/>
      <c r="AD549" s="488"/>
      <c r="AE549" s="488"/>
      <c r="AF549" s="488"/>
      <c r="AG549" s="488"/>
      <c r="AH549" s="488"/>
      <c r="AI549" s="488"/>
      <c r="AJ549" s="488"/>
      <c r="AK549" s="488"/>
      <c r="AL549" s="488"/>
      <c r="AO549" s="463"/>
      <c r="AP549" s="463"/>
      <c r="AQ549" s="463"/>
      <c r="AR549" s="463"/>
      <c r="AS549" s="463"/>
      <c r="AT549" s="463"/>
    </row>
    <row r="550" spans="2:46" x14ac:dyDescent="0.2">
      <c r="B550" s="856" t="s">
        <v>634</v>
      </c>
      <c r="H550" s="430"/>
      <c r="J550" s="628">
        <f>'WBS '!R209</f>
        <v>2861472512</v>
      </c>
      <c r="K550" s="463"/>
      <c r="L550" s="511">
        <v>2893866049</v>
      </c>
      <c r="N550" s="894">
        <v>2861472512</v>
      </c>
      <c r="O550" s="874">
        <f t="shared" si="13"/>
        <v>0</v>
      </c>
      <c r="Q550" s="908"/>
      <c r="R550" s="463"/>
      <c r="S550" s="463"/>
      <c r="T550" s="463"/>
      <c r="U550" s="881"/>
      <c r="V550" s="488"/>
      <c r="W550" s="488"/>
      <c r="X550" s="488"/>
      <c r="Y550" s="488"/>
      <c r="Z550" s="488"/>
      <c r="AA550" s="488"/>
      <c r="AB550" s="488"/>
      <c r="AC550" s="488"/>
      <c r="AD550" s="488"/>
      <c r="AE550" s="488"/>
      <c r="AF550" s="488"/>
      <c r="AG550" s="488"/>
      <c r="AH550" s="488"/>
      <c r="AI550" s="488"/>
      <c r="AJ550" s="488"/>
      <c r="AK550" s="488"/>
      <c r="AL550" s="488"/>
      <c r="AO550" s="463"/>
      <c r="AP550" s="463"/>
      <c r="AQ550" s="463"/>
      <c r="AR550" s="463"/>
      <c r="AS550" s="463"/>
      <c r="AT550" s="463"/>
    </row>
    <row r="551" spans="2:46" x14ac:dyDescent="0.2">
      <c r="B551" s="856" t="s">
        <v>635</v>
      </c>
      <c r="H551" s="430"/>
      <c r="J551" s="628">
        <f>'WBS '!R210</f>
        <v>2752077528</v>
      </c>
      <c r="K551" s="463"/>
      <c r="L551" s="511">
        <v>2765374158</v>
      </c>
      <c r="N551" s="894">
        <v>2752077528</v>
      </c>
      <c r="O551" s="874">
        <f t="shared" si="13"/>
        <v>0</v>
      </c>
      <c r="Q551" s="908"/>
      <c r="R551" s="463"/>
      <c r="S551" s="463"/>
      <c r="T551" s="463"/>
      <c r="U551" s="881"/>
      <c r="V551" s="488"/>
      <c r="W551" s="488"/>
      <c r="X551" s="488"/>
      <c r="Y551" s="488"/>
      <c r="Z551" s="488"/>
      <c r="AA551" s="488"/>
      <c r="AB551" s="488"/>
      <c r="AC551" s="488"/>
      <c r="AD551" s="488"/>
      <c r="AE551" s="488"/>
      <c r="AF551" s="488"/>
      <c r="AG551" s="488"/>
      <c r="AH551" s="488"/>
      <c r="AI551" s="488"/>
      <c r="AJ551" s="488"/>
      <c r="AK551" s="488"/>
      <c r="AL551" s="488"/>
      <c r="AO551" s="463"/>
      <c r="AP551" s="463"/>
      <c r="AQ551" s="463"/>
      <c r="AR551" s="463"/>
      <c r="AS551" s="463"/>
      <c r="AT551" s="463"/>
    </row>
    <row r="552" spans="2:46" x14ac:dyDescent="0.2">
      <c r="B552" s="856" t="s">
        <v>636</v>
      </c>
      <c r="H552" s="430"/>
      <c r="J552" s="628">
        <f>'WBS '!R211</f>
        <v>204856192</v>
      </c>
      <c r="K552" s="463"/>
      <c r="L552" s="511">
        <v>175554769</v>
      </c>
      <c r="N552" s="894">
        <v>204856192</v>
      </c>
      <c r="O552" s="874">
        <f t="shared" si="13"/>
        <v>0</v>
      </c>
      <c r="Q552" s="908"/>
      <c r="R552" s="463"/>
      <c r="S552" s="463"/>
      <c r="T552" s="463"/>
      <c r="U552" s="881"/>
      <c r="V552" s="488"/>
      <c r="W552" s="488"/>
      <c r="X552" s="488"/>
      <c r="Y552" s="488"/>
      <c r="Z552" s="488"/>
      <c r="AA552" s="488"/>
      <c r="AB552" s="488"/>
      <c r="AC552" s="488"/>
      <c r="AD552" s="488"/>
      <c r="AE552" s="488"/>
      <c r="AF552" s="488"/>
      <c r="AG552" s="488"/>
      <c r="AH552" s="488"/>
      <c r="AI552" s="488"/>
      <c r="AJ552" s="488"/>
      <c r="AK552" s="488"/>
      <c r="AL552" s="488"/>
      <c r="AO552" s="463"/>
      <c r="AP552" s="463"/>
      <c r="AQ552" s="463"/>
      <c r="AR552" s="463"/>
      <c r="AS552" s="463"/>
      <c r="AT552" s="463"/>
    </row>
    <row r="553" spans="2:46" x14ac:dyDescent="0.2">
      <c r="B553" s="856" t="s">
        <v>637</v>
      </c>
      <c r="H553" s="430"/>
      <c r="J553" s="628">
        <f>'WBS '!R212</f>
        <v>105100000</v>
      </c>
      <c r="K553" s="463"/>
      <c r="L553" s="511">
        <v>106340000</v>
      </c>
      <c r="N553" s="894">
        <v>105100000</v>
      </c>
      <c r="O553" s="874">
        <f t="shared" si="13"/>
        <v>0</v>
      </c>
      <c r="Q553" s="908"/>
      <c r="R553" s="463"/>
      <c r="S553" s="463"/>
      <c r="T553" s="463"/>
      <c r="U553" s="881"/>
      <c r="V553" s="488"/>
      <c r="W553" s="488"/>
      <c r="X553" s="488"/>
      <c r="Y553" s="488"/>
      <c r="Z553" s="488"/>
      <c r="AA553" s="488"/>
      <c r="AB553" s="488"/>
      <c r="AC553" s="488"/>
      <c r="AD553" s="488"/>
      <c r="AE553" s="488"/>
      <c r="AF553" s="488"/>
      <c r="AG553" s="488"/>
      <c r="AH553" s="488"/>
      <c r="AI553" s="488"/>
      <c r="AJ553" s="488"/>
      <c r="AK553" s="488"/>
      <c r="AL553" s="488"/>
      <c r="AO553" s="463"/>
      <c r="AP553" s="463"/>
      <c r="AQ553" s="463"/>
      <c r="AR553" s="463"/>
      <c r="AS553" s="463"/>
      <c r="AT553" s="463"/>
    </row>
    <row r="554" spans="2:46" x14ac:dyDescent="0.2">
      <c r="B554" s="856" t="s">
        <v>638</v>
      </c>
      <c r="H554" s="430"/>
      <c r="J554" s="628">
        <f>'WBS '!R213</f>
        <v>54900000</v>
      </c>
      <c r="K554" s="463"/>
      <c r="L554" s="511">
        <v>50436000</v>
      </c>
      <c r="N554" s="894">
        <v>54900000</v>
      </c>
      <c r="O554" s="874">
        <f t="shared" si="13"/>
        <v>0</v>
      </c>
      <c r="Q554" s="908"/>
      <c r="R554" s="463"/>
      <c r="S554" s="463"/>
      <c r="T554" s="463"/>
      <c r="U554" s="881"/>
      <c r="V554" s="488"/>
      <c r="W554" s="488"/>
      <c r="X554" s="488"/>
      <c r="Y554" s="488"/>
      <c r="Z554" s="488"/>
      <c r="AA554" s="488"/>
      <c r="AB554" s="488"/>
      <c r="AC554" s="488"/>
      <c r="AD554" s="488"/>
      <c r="AE554" s="488"/>
      <c r="AF554" s="488"/>
      <c r="AG554" s="488"/>
      <c r="AH554" s="488"/>
      <c r="AI554" s="488"/>
      <c r="AJ554" s="488"/>
      <c r="AK554" s="488"/>
      <c r="AL554" s="488"/>
      <c r="AO554" s="463"/>
      <c r="AP554" s="463"/>
      <c r="AQ554" s="463"/>
      <c r="AR554" s="463"/>
      <c r="AS554" s="463"/>
      <c r="AT554" s="463"/>
    </row>
    <row r="555" spans="2:46" x14ac:dyDescent="0.2">
      <c r="B555" s="856" t="s">
        <v>639</v>
      </c>
      <c r="H555" s="430"/>
      <c r="J555" s="628">
        <f>'WBS '!R214</f>
        <v>101100000</v>
      </c>
      <c r="K555" s="463"/>
      <c r="L555" s="511">
        <v>79156250</v>
      </c>
      <c r="N555" s="894">
        <v>101100000</v>
      </c>
      <c r="O555" s="874">
        <f t="shared" si="13"/>
        <v>0</v>
      </c>
      <c r="Q555" s="908"/>
      <c r="R555" s="463"/>
      <c r="S555" s="463"/>
      <c r="T555" s="463"/>
      <c r="U555" s="881"/>
      <c r="V555" s="488"/>
      <c r="W555" s="488"/>
      <c r="X555" s="488"/>
      <c r="Y555" s="488"/>
      <c r="Z555" s="488"/>
      <c r="AA555" s="488"/>
      <c r="AB555" s="488"/>
      <c r="AC555" s="488"/>
      <c r="AD555" s="488"/>
      <c r="AE555" s="488"/>
      <c r="AF555" s="488"/>
      <c r="AG555" s="488"/>
      <c r="AH555" s="488"/>
      <c r="AI555" s="488"/>
      <c r="AJ555" s="488"/>
      <c r="AK555" s="488"/>
      <c r="AL555" s="488"/>
      <c r="AO555" s="463"/>
      <c r="AP555" s="463"/>
      <c r="AQ555" s="463"/>
      <c r="AR555" s="463"/>
      <c r="AS555" s="463"/>
      <c r="AT555" s="463"/>
    </row>
    <row r="556" spans="2:46" x14ac:dyDescent="0.2">
      <c r="B556" s="856" t="s">
        <v>640</v>
      </c>
      <c r="H556" s="430"/>
      <c r="J556" s="628">
        <f>'WBS '!R215</f>
        <v>456518266</v>
      </c>
      <c r="K556" s="463"/>
      <c r="L556" s="511">
        <v>419398086</v>
      </c>
      <c r="N556" s="894">
        <v>456518266</v>
      </c>
      <c r="O556" s="874">
        <f t="shared" si="13"/>
        <v>0</v>
      </c>
      <c r="Q556" s="908"/>
      <c r="R556" s="463"/>
      <c r="S556" s="463"/>
      <c r="T556" s="463"/>
      <c r="U556" s="881"/>
      <c r="V556" s="488"/>
      <c r="W556" s="488"/>
      <c r="X556" s="488"/>
      <c r="Y556" s="488"/>
      <c r="Z556" s="488"/>
      <c r="AA556" s="488"/>
      <c r="AB556" s="488"/>
      <c r="AC556" s="488"/>
      <c r="AD556" s="488"/>
      <c r="AE556" s="488"/>
      <c r="AF556" s="488"/>
      <c r="AG556" s="488"/>
      <c r="AH556" s="488"/>
      <c r="AI556" s="488"/>
      <c r="AJ556" s="488"/>
      <c r="AK556" s="488"/>
      <c r="AL556" s="488"/>
      <c r="AO556" s="463"/>
      <c r="AP556" s="463"/>
      <c r="AQ556" s="463"/>
      <c r="AR556" s="463"/>
      <c r="AS556" s="463"/>
      <c r="AT556" s="463"/>
    </row>
    <row r="557" spans="2:46" x14ac:dyDescent="0.2">
      <c r="B557" s="856" t="s">
        <v>641</v>
      </c>
      <c r="H557" s="430"/>
      <c r="J557" s="628">
        <f>'WBS '!R216</f>
        <v>198750000</v>
      </c>
      <c r="K557" s="463"/>
      <c r="L557" s="511">
        <v>129100000</v>
      </c>
      <c r="N557" s="894">
        <v>198750000</v>
      </c>
      <c r="O557" s="874">
        <f t="shared" si="13"/>
        <v>0</v>
      </c>
      <c r="Q557" s="908"/>
      <c r="R557" s="463"/>
      <c r="S557" s="463"/>
      <c r="T557" s="463"/>
      <c r="U557" s="881"/>
      <c r="V557" s="488"/>
      <c r="W557" s="488"/>
      <c r="X557" s="488"/>
      <c r="Y557" s="488"/>
      <c r="Z557" s="488"/>
      <c r="AA557" s="488"/>
      <c r="AB557" s="488"/>
      <c r="AC557" s="488"/>
      <c r="AD557" s="488"/>
      <c r="AE557" s="488"/>
      <c r="AF557" s="488"/>
      <c r="AG557" s="488"/>
      <c r="AH557" s="488"/>
      <c r="AI557" s="488"/>
      <c r="AJ557" s="488"/>
      <c r="AK557" s="488"/>
      <c r="AL557" s="488"/>
      <c r="AO557" s="463"/>
      <c r="AP557" s="463"/>
      <c r="AQ557" s="463"/>
      <c r="AR557" s="463"/>
      <c r="AS557" s="463"/>
      <c r="AT557" s="463"/>
    </row>
    <row r="558" spans="2:46" x14ac:dyDescent="0.2">
      <c r="B558" s="856" t="s">
        <v>642</v>
      </c>
      <c r="H558" s="430"/>
      <c r="J558" s="628">
        <f>'WBS '!R217</f>
        <v>14358000</v>
      </c>
      <c r="K558" s="463"/>
      <c r="L558" s="511">
        <v>24586000</v>
      </c>
      <c r="N558" s="894">
        <v>14358000</v>
      </c>
      <c r="O558" s="874">
        <f t="shared" si="13"/>
        <v>0</v>
      </c>
      <c r="Q558" s="908"/>
      <c r="R558" s="463"/>
      <c r="S558" s="463"/>
      <c r="T558" s="463"/>
      <c r="U558" s="881"/>
      <c r="V558" s="488"/>
      <c r="W558" s="488"/>
      <c r="X558" s="488"/>
      <c r="Y558" s="488"/>
      <c r="Z558" s="488"/>
      <c r="AA558" s="488"/>
      <c r="AB558" s="488"/>
      <c r="AC558" s="488"/>
      <c r="AD558" s="488"/>
      <c r="AE558" s="488"/>
      <c r="AF558" s="488"/>
      <c r="AG558" s="488"/>
      <c r="AH558" s="488"/>
      <c r="AI558" s="488"/>
      <c r="AJ558" s="488"/>
      <c r="AK558" s="488"/>
      <c r="AL558" s="488"/>
      <c r="AO558" s="463"/>
      <c r="AP558" s="463"/>
      <c r="AQ558" s="463"/>
      <c r="AR558" s="463"/>
      <c r="AS558" s="463"/>
      <c r="AT558" s="463"/>
    </row>
    <row r="559" spans="2:46" x14ac:dyDescent="0.2">
      <c r="B559" s="856" t="s">
        <v>643</v>
      </c>
      <c r="H559" s="430"/>
      <c r="J559" s="628">
        <f>'WBS '!R218</f>
        <v>204825000</v>
      </c>
      <c r="K559" s="463"/>
      <c r="L559" s="511">
        <v>279875000</v>
      </c>
      <c r="N559" s="894">
        <v>204825000</v>
      </c>
      <c r="O559" s="874">
        <f t="shared" si="13"/>
        <v>0</v>
      </c>
      <c r="Q559" s="908"/>
      <c r="R559" s="463"/>
      <c r="S559" s="463"/>
      <c r="T559" s="463"/>
      <c r="U559" s="881"/>
      <c r="V559" s="488"/>
      <c r="W559" s="488"/>
      <c r="X559" s="488"/>
      <c r="Y559" s="488"/>
      <c r="Z559" s="488"/>
      <c r="AA559" s="488"/>
      <c r="AB559" s="488"/>
      <c r="AC559" s="488"/>
      <c r="AD559" s="488"/>
      <c r="AE559" s="488"/>
      <c r="AF559" s="488"/>
      <c r="AG559" s="488"/>
      <c r="AH559" s="488"/>
      <c r="AI559" s="488"/>
      <c r="AJ559" s="488"/>
      <c r="AK559" s="488"/>
      <c r="AL559" s="488"/>
      <c r="AO559" s="463"/>
      <c r="AP559" s="463"/>
      <c r="AQ559" s="463"/>
      <c r="AR559" s="463"/>
      <c r="AS559" s="463"/>
      <c r="AT559" s="463"/>
    </row>
    <row r="560" spans="2:46" x14ac:dyDescent="0.2">
      <c r="B560" s="856" t="s">
        <v>644</v>
      </c>
      <c r="H560" s="430"/>
      <c r="J560" s="628">
        <f>'WBS '!R219</f>
        <v>34247100</v>
      </c>
      <c r="K560" s="463"/>
      <c r="L560" s="511">
        <v>33947722</v>
      </c>
      <c r="N560" s="894">
        <v>34247100</v>
      </c>
      <c r="O560" s="874">
        <f t="shared" si="13"/>
        <v>0</v>
      </c>
      <c r="Q560" s="908"/>
      <c r="R560" s="463"/>
      <c r="S560" s="463"/>
      <c r="T560" s="463"/>
      <c r="U560" s="881"/>
      <c r="V560" s="488"/>
      <c r="W560" s="488"/>
      <c r="X560" s="488"/>
      <c r="Y560" s="488"/>
      <c r="Z560" s="488"/>
      <c r="AA560" s="488"/>
      <c r="AB560" s="488"/>
      <c r="AC560" s="488"/>
      <c r="AD560" s="488"/>
      <c r="AE560" s="488"/>
      <c r="AF560" s="488"/>
      <c r="AG560" s="488"/>
      <c r="AH560" s="488"/>
      <c r="AI560" s="488"/>
      <c r="AJ560" s="488"/>
      <c r="AK560" s="488"/>
      <c r="AL560" s="488"/>
      <c r="AO560" s="463"/>
      <c r="AP560" s="463"/>
      <c r="AQ560" s="463"/>
      <c r="AR560" s="463"/>
      <c r="AS560" s="463"/>
      <c r="AT560" s="463"/>
    </row>
    <row r="561" spans="2:46" x14ac:dyDescent="0.2">
      <c r="B561" s="856" t="s">
        <v>645</v>
      </c>
      <c r="H561" s="430"/>
      <c r="J561" s="628">
        <f>'WBS '!R220</f>
        <v>11580000</v>
      </c>
      <c r="K561" s="463"/>
      <c r="L561" s="511">
        <v>9225000</v>
      </c>
      <c r="N561" s="894">
        <v>11580000</v>
      </c>
      <c r="O561" s="874">
        <f t="shared" si="13"/>
        <v>0</v>
      </c>
      <c r="Q561" s="908"/>
      <c r="R561" s="463"/>
      <c r="S561" s="463"/>
      <c r="T561" s="463"/>
      <c r="U561" s="881"/>
      <c r="V561" s="488"/>
      <c r="W561" s="488"/>
      <c r="X561" s="488"/>
      <c r="Y561" s="488"/>
      <c r="Z561" s="488"/>
      <c r="AA561" s="488"/>
      <c r="AB561" s="488"/>
      <c r="AC561" s="488"/>
      <c r="AD561" s="488"/>
      <c r="AE561" s="488"/>
      <c r="AF561" s="488"/>
      <c r="AG561" s="488"/>
      <c r="AH561" s="488"/>
      <c r="AI561" s="488"/>
      <c r="AJ561" s="488"/>
      <c r="AK561" s="488"/>
      <c r="AL561" s="488"/>
      <c r="AO561" s="463"/>
      <c r="AP561" s="463"/>
      <c r="AQ561" s="463"/>
      <c r="AR561" s="463"/>
      <c r="AS561" s="463"/>
      <c r="AT561" s="463"/>
    </row>
    <row r="562" spans="2:46" x14ac:dyDescent="0.2">
      <c r="B562" s="856" t="s">
        <v>646</v>
      </c>
      <c r="H562" s="430"/>
      <c r="J562" s="628">
        <f>'WBS '!R221</f>
        <v>24072680</v>
      </c>
      <c r="K562" s="463"/>
      <c r="L562" s="511">
        <v>22764484</v>
      </c>
      <c r="N562" s="894">
        <v>24072680</v>
      </c>
      <c r="O562" s="874">
        <f t="shared" si="13"/>
        <v>0</v>
      </c>
      <c r="Q562" s="908"/>
      <c r="R562" s="463"/>
      <c r="S562" s="463"/>
      <c r="T562" s="463"/>
      <c r="U562" s="881"/>
      <c r="V562" s="488"/>
      <c r="W562" s="488"/>
      <c r="X562" s="488"/>
      <c r="Y562" s="488"/>
      <c r="Z562" s="488"/>
      <c r="AA562" s="488"/>
      <c r="AB562" s="488"/>
      <c r="AC562" s="488"/>
      <c r="AD562" s="488"/>
      <c r="AE562" s="488"/>
      <c r="AF562" s="488"/>
      <c r="AG562" s="488"/>
      <c r="AH562" s="488"/>
      <c r="AI562" s="488"/>
      <c r="AJ562" s="488"/>
      <c r="AK562" s="488"/>
      <c r="AL562" s="488"/>
      <c r="AO562" s="463"/>
      <c r="AP562" s="463"/>
      <c r="AQ562" s="463"/>
      <c r="AR562" s="463"/>
      <c r="AS562" s="463"/>
      <c r="AT562" s="463"/>
    </row>
    <row r="563" spans="2:46" x14ac:dyDescent="0.2">
      <c r="B563" s="856" t="s">
        <v>647</v>
      </c>
      <c r="H563" s="430"/>
      <c r="J563" s="628">
        <f>'WBS '!R222</f>
        <v>50988792</v>
      </c>
      <c r="K563" s="463"/>
      <c r="L563" s="511">
        <v>58848147</v>
      </c>
      <c r="N563" s="894">
        <v>50988792</v>
      </c>
      <c r="O563" s="874">
        <f t="shared" si="13"/>
        <v>0</v>
      </c>
      <c r="Q563" s="908"/>
      <c r="R563" s="463"/>
      <c r="S563" s="463"/>
      <c r="T563" s="463"/>
      <c r="U563" s="881"/>
      <c r="V563" s="488"/>
      <c r="W563" s="488"/>
      <c r="X563" s="488"/>
      <c r="Y563" s="488"/>
      <c r="Z563" s="488"/>
      <c r="AA563" s="488"/>
      <c r="AB563" s="488"/>
      <c r="AC563" s="488"/>
      <c r="AD563" s="488"/>
      <c r="AE563" s="488"/>
      <c r="AF563" s="488"/>
      <c r="AG563" s="488"/>
      <c r="AH563" s="488"/>
      <c r="AI563" s="488"/>
      <c r="AJ563" s="488"/>
      <c r="AK563" s="488"/>
      <c r="AL563" s="488"/>
      <c r="AO563" s="463"/>
      <c r="AP563" s="463"/>
      <c r="AQ563" s="463"/>
      <c r="AR563" s="463"/>
      <c r="AS563" s="463"/>
      <c r="AT563" s="463"/>
    </row>
    <row r="564" spans="2:46" x14ac:dyDescent="0.2">
      <c r="B564" s="856" t="s">
        <v>648</v>
      </c>
      <c r="H564" s="430"/>
      <c r="J564" s="628">
        <f>'WBS '!R223</f>
        <v>8567950</v>
      </c>
      <c r="K564" s="463"/>
      <c r="L564" s="511">
        <v>9514875</v>
      </c>
      <c r="N564" s="894">
        <v>8567950</v>
      </c>
      <c r="O564" s="874">
        <f t="shared" si="13"/>
        <v>0</v>
      </c>
      <c r="Q564" s="908"/>
      <c r="R564" s="463"/>
      <c r="S564" s="463"/>
      <c r="T564" s="463"/>
      <c r="U564" s="881"/>
      <c r="V564" s="488"/>
      <c r="W564" s="488"/>
      <c r="X564" s="488"/>
      <c r="Y564" s="488"/>
      <c r="Z564" s="488"/>
      <c r="AA564" s="488"/>
      <c r="AB564" s="488"/>
      <c r="AC564" s="488"/>
      <c r="AD564" s="488"/>
      <c r="AE564" s="488"/>
      <c r="AF564" s="488"/>
      <c r="AG564" s="488"/>
      <c r="AH564" s="488"/>
      <c r="AI564" s="488"/>
      <c r="AJ564" s="488"/>
      <c r="AK564" s="488"/>
      <c r="AL564" s="488"/>
      <c r="AO564" s="463"/>
      <c r="AP564" s="463"/>
      <c r="AQ564" s="463"/>
      <c r="AR564" s="463"/>
      <c r="AS564" s="463"/>
      <c r="AT564" s="463"/>
    </row>
    <row r="565" spans="2:46" x14ac:dyDescent="0.2">
      <c r="B565" s="856" t="s">
        <v>649</v>
      </c>
      <c r="H565" s="430"/>
      <c r="J565" s="628">
        <f>'WBS '!R224</f>
        <v>38125000</v>
      </c>
      <c r="K565" s="463"/>
      <c r="L565" s="511">
        <v>37824090</v>
      </c>
      <c r="N565" s="894">
        <v>38125000</v>
      </c>
      <c r="O565" s="874">
        <f t="shared" si="13"/>
        <v>0</v>
      </c>
      <c r="Q565" s="908"/>
      <c r="R565" s="463"/>
      <c r="S565" s="463"/>
      <c r="T565" s="463"/>
      <c r="U565" s="881"/>
      <c r="V565" s="488"/>
      <c r="W565" s="488"/>
      <c r="X565" s="488"/>
      <c r="Y565" s="488"/>
      <c r="Z565" s="488"/>
      <c r="AA565" s="488"/>
      <c r="AB565" s="488"/>
      <c r="AC565" s="488"/>
      <c r="AD565" s="488"/>
      <c r="AE565" s="488"/>
      <c r="AF565" s="488"/>
      <c r="AG565" s="488"/>
      <c r="AH565" s="488"/>
      <c r="AI565" s="488"/>
      <c r="AJ565" s="488"/>
      <c r="AK565" s="488"/>
      <c r="AL565" s="488"/>
      <c r="AO565" s="463"/>
      <c r="AP565" s="463"/>
      <c r="AQ565" s="463"/>
      <c r="AR565" s="463"/>
      <c r="AS565" s="463"/>
      <c r="AT565" s="463"/>
    </row>
    <row r="566" spans="2:46" x14ac:dyDescent="0.2">
      <c r="B566" s="856" t="s">
        <v>545</v>
      </c>
      <c r="H566" s="430"/>
      <c r="J566" s="628">
        <f>'WBS '!R225</f>
        <v>76827626</v>
      </c>
      <c r="K566" s="463"/>
      <c r="L566" s="511">
        <v>74999930</v>
      </c>
      <c r="N566" s="894">
        <v>76827626</v>
      </c>
      <c r="O566" s="874">
        <f t="shared" si="13"/>
        <v>0</v>
      </c>
      <c r="Q566" s="908"/>
      <c r="R566" s="463"/>
      <c r="S566" s="463"/>
      <c r="T566" s="463"/>
      <c r="U566" s="881"/>
      <c r="V566" s="488"/>
      <c r="W566" s="488"/>
      <c r="X566" s="488"/>
      <c r="Y566" s="488"/>
      <c r="Z566" s="488"/>
      <c r="AA566" s="488"/>
      <c r="AB566" s="488"/>
      <c r="AC566" s="488"/>
      <c r="AD566" s="488"/>
      <c r="AE566" s="488"/>
      <c r="AF566" s="488"/>
      <c r="AG566" s="488"/>
      <c r="AH566" s="488"/>
      <c r="AI566" s="488"/>
      <c r="AJ566" s="488"/>
      <c r="AK566" s="488"/>
      <c r="AL566" s="488"/>
      <c r="AO566" s="463"/>
      <c r="AP566" s="463"/>
      <c r="AQ566" s="463"/>
      <c r="AR566" s="463"/>
      <c r="AS566" s="463"/>
      <c r="AT566" s="463"/>
    </row>
    <row r="567" spans="2:46" x14ac:dyDescent="0.2">
      <c r="B567" s="856" t="s">
        <v>650</v>
      </c>
      <c r="H567" s="430"/>
      <c r="J567" s="628">
        <f>'WBS '!R226</f>
        <v>28235425</v>
      </c>
      <c r="K567" s="463"/>
      <c r="L567" s="511">
        <v>50469400</v>
      </c>
      <c r="N567" s="894">
        <v>28235425</v>
      </c>
      <c r="O567" s="874">
        <f t="shared" si="13"/>
        <v>0</v>
      </c>
      <c r="Q567" s="908"/>
      <c r="R567" s="463"/>
      <c r="S567" s="463"/>
      <c r="T567" s="463"/>
      <c r="U567" s="881"/>
      <c r="V567" s="488"/>
      <c r="W567" s="488"/>
      <c r="X567" s="488"/>
      <c r="Y567" s="488"/>
      <c r="Z567" s="488"/>
      <c r="AA567" s="488"/>
      <c r="AB567" s="488"/>
      <c r="AC567" s="488"/>
      <c r="AD567" s="488"/>
      <c r="AE567" s="488"/>
      <c r="AF567" s="488"/>
      <c r="AG567" s="488"/>
      <c r="AH567" s="488"/>
      <c r="AI567" s="488"/>
      <c r="AJ567" s="488"/>
      <c r="AK567" s="488"/>
      <c r="AL567" s="488"/>
      <c r="AO567" s="463"/>
      <c r="AP567" s="463"/>
      <c r="AQ567" s="463"/>
      <c r="AR567" s="463"/>
      <c r="AS567" s="463"/>
      <c r="AT567" s="463"/>
    </row>
    <row r="568" spans="2:46" x14ac:dyDescent="0.2">
      <c r="B568" s="856" t="s">
        <v>651</v>
      </c>
      <c r="H568" s="430"/>
      <c r="J568" s="628">
        <f>'WBS '!R227</f>
        <v>210918800</v>
      </c>
      <c r="K568" s="463"/>
      <c r="L568" s="511">
        <v>0</v>
      </c>
      <c r="N568" s="894">
        <v>210918800</v>
      </c>
      <c r="O568" s="874">
        <f t="shared" si="13"/>
        <v>0</v>
      </c>
      <c r="Q568" s="908"/>
      <c r="R568" s="463"/>
      <c r="S568" s="463"/>
      <c r="T568" s="463"/>
      <c r="U568" s="881"/>
      <c r="V568" s="488"/>
      <c r="W568" s="488"/>
      <c r="X568" s="488"/>
      <c r="Y568" s="488"/>
      <c r="Z568" s="488"/>
      <c r="AA568" s="488"/>
      <c r="AB568" s="488"/>
      <c r="AC568" s="488"/>
      <c r="AD568" s="488"/>
      <c r="AE568" s="488"/>
      <c r="AF568" s="488"/>
      <c r="AG568" s="488"/>
      <c r="AH568" s="488"/>
      <c r="AI568" s="488"/>
      <c r="AJ568" s="488"/>
      <c r="AK568" s="488"/>
      <c r="AL568" s="488"/>
      <c r="AO568" s="463"/>
      <c r="AP568" s="463"/>
      <c r="AQ568" s="463"/>
      <c r="AR568" s="463"/>
      <c r="AS568" s="463"/>
      <c r="AT568" s="463"/>
    </row>
    <row r="569" spans="2:46" x14ac:dyDescent="0.2">
      <c r="B569" s="856" t="s">
        <v>713</v>
      </c>
      <c r="H569" s="430"/>
      <c r="J569" s="628">
        <v>0</v>
      </c>
      <c r="K569" s="463"/>
      <c r="L569" s="511">
        <v>389602610</v>
      </c>
      <c r="N569" s="511" t="s">
        <v>815</v>
      </c>
      <c r="Q569" s="908"/>
      <c r="R569" s="463"/>
      <c r="S569" s="463"/>
      <c r="T569" s="463"/>
      <c r="U569" s="881"/>
      <c r="V569" s="488"/>
      <c r="W569" s="488"/>
      <c r="X569" s="488"/>
      <c r="Y569" s="488"/>
      <c r="Z569" s="488"/>
      <c r="AA569" s="488"/>
      <c r="AB569" s="488"/>
      <c r="AC569" s="488"/>
      <c r="AD569" s="488"/>
      <c r="AE569" s="488"/>
      <c r="AF569" s="488"/>
      <c r="AG569" s="488"/>
      <c r="AH569" s="488"/>
      <c r="AI569" s="488"/>
      <c r="AJ569" s="488"/>
      <c r="AK569" s="488"/>
      <c r="AL569" s="488"/>
      <c r="AO569" s="463"/>
      <c r="AP569" s="463"/>
      <c r="AQ569" s="463"/>
      <c r="AR569" s="463"/>
      <c r="AS569" s="463"/>
      <c r="AT569" s="463"/>
    </row>
    <row r="570" spans="2:46" x14ac:dyDescent="0.2">
      <c r="B570" s="856" t="s">
        <v>714</v>
      </c>
      <c r="H570" s="430"/>
      <c r="J570" s="628">
        <f>'WBS '!R228</f>
        <v>643782589</v>
      </c>
      <c r="K570" s="463"/>
      <c r="L570" s="511">
        <v>792730577</v>
      </c>
      <c r="N570" s="894">
        <v>643782589</v>
      </c>
      <c r="Q570" s="908"/>
      <c r="R570" s="463"/>
      <c r="S570" s="463"/>
      <c r="T570" s="463"/>
      <c r="U570" s="881"/>
      <c r="V570" s="488"/>
      <c r="W570" s="488"/>
      <c r="X570" s="488"/>
      <c r="Y570" s="488"/>
      <c r="Z570" s="488"/>
      <c r="AA570" s="488"/>
      <c r="AB570" s="488"/>
      <c r="AC570" s="488"/>
      <c r="AD570" s="488"/>
      <c r="AE570" s="488"/>
      <c r="AF570" s="488"/>
      <c r="AG570" s="488"/>
      <c r="AH570" s="488"/>
      <c r="AI570" s="488"/>
      <c r="AJ570" s="488"/>
      <c r="AK570" s="488"/>
      <c r="AL570" s="488"/>
      <c r="AO570" s="463"/>
      <c r="AP570" s="463"/>
      <c r="AQ570" s="463"/>
      <c r="AR570" s="463"/>
      <c r="AS570" s="463"/>
      <c r="AT570" s="463"/>
    </row>
    <row r="571" spans="2:46" x14ac:dyDescent="0.2">
      <c r="B571" s="856" t="s">
        <v>715</v>
      </c>
      <c r="H571" s="430"/>
      <c r="J571" s="628">
        <v>0</v>
      </c>
      <c r="K571" s="463">
        <v>57145000</v>
      </c>
      <c r="L571" s="511">
        <v>57145000</v>
      </c>
      <c r="N571" s="511" t="s">
        <v>815</v>
      </c>
      <c r="Q571" s="908"/>
      <c r="R571" s="463"/>
      <c r="S571" s="463"/>
      <c r="T571" s="463"/>
      <c r="U571" s="881"/>
      <c r="V571" s="488"/>
      <c r="W571" s="488"/>
      <c r="X571" s="488"/>
      <c r="Y571" s="488"/>
      <c r="Z571" s="488"/>
      <c r="AA571" s="488"/>
      <c r="AB571" s="488"/>
      <c r="AC571" s="488"/>
      <c r="AD571" s="488"/>
      <c r="AE571" s="488"/>
      <c r="AF571" s="488"/>
      <c r="AG571" s="488"/>
      <c r="AH571" s="488"/>
      <c r="AI571" s="488"/>
      <c r="AJ571" s="488"/>
      <c r="AK571" s="488"/>
      <c r="AL571" s="488"/>
      <c r="AO571" s="463"/>
      <c r="AP571" s="463"/>
      <c r="AQ571" s="463"/>
      <c r="AR571" s="463"/>
      <c r="AS571" s="463"/>
      <c r="AT571" s="463"/>
    </row>
    <row r="572" spans="2:46" x14ac:dyDescent="0.2">
      <c r="B572" s="856" t="s">
        <v>716</v>
      </c>
      <c r="H572" s="430"/>
      <c r="J572" s="628">
        <f>'WBS '!R229</f>
        <v>25200000</v>
      </c>
      <c r="K572" s="463"/>
      <c r="L572" s="511">
        <v>32400000</v>
      </c>
      <c r="N572" s="894">
        <v>25200000</v>
      </c>
      <c r="Q572" s="908"/>
      <c r="R572" s="463"/>
      <c r="S572" s="463"/>
      <c r="T572" s="463"/>
      <c r="U572" s="881"/>
      <c r="V572" s="488"/>
      <c r="W572" s="488"/>
      <c r="X572" s="488"/>
      <c r="Y572" s="488"/>
      <c r="Z572" s="488"/>
      <c r="AA572" s="488"/>
      <c r="AB572" s="488"/>
      <c r="AC572" s="488"/>
      <c r="AD572" s="488"/>
      <c r="AE572" s="488"/>
      <c r="AF572" s="488"/>
      <c r="AG572" s="488"/>
      <c r="AH572" s="488"/>
      <c r="AI572" s="488"/>
      <c r="AJ572" s="488"/>
      <c r="AK572" s="488"/>
      <c r="AL572" s="488"/>
      <c r="AO572" s="463"/>
      <c r="AP572" s="463"/>
      <c r="AQ572" s="463"/>
      <c r="AR572" s="463"/>
      <c r="AS572" s="463"/>
      <c r="AT572" s="463"/>
    </row>
    <row r="573" spans="2:46" x14ac:dyDescent="0.2">
      <c r="B573" s="1018" t="s">
        <v>718</v>
      </c>
      <c r="H573" s="430"/>
      <c r="J573" s="628">
        <f>'WBS '!R231</f>
        <v>94247411</v>
      </c>
      <c r="K573" s="463"/>
      <c r="L573" s="627">
        <v>89844600</v>
      </c>
      <c r="M573" s="627"/>
      <c r="N573" s="894">
        <v>94247411</v>
      </c>
      <c r="Q573" s="908"/>
      <c r="R573" s="463"/>
      <c r="S573" s="463"/>
      <c r="T573" s="463"/>
      <c r="U573" s="881"/>
      <c r="V573" s="488"/>
      <c r="W573" s="488"/>
      <c r="X573" s="488"/>
      <c r="Y573" s="488"/>
      <c r="Z573" s="488"/>
      <c r="AA573" s="488"/>
      <c r="AB573" s="488"/>
      <c r="AC573" s="488"/>
      <c r="AD573" s="488"/>
      <c r="AE573" s="488"/>
      <c r="AF573" s="488"/>
      <c r="AG573" s="488"/>
      <c r="AH573" s="488"/>
      <c r="AI573" s="488"/>
      <c r="AJ573" s="488"/>
      <c r="AK573" s="488"/>
      <c r="AL573" s="488"/>
      <c r="AO573" s="463"/>
      <c r="AP573" s="463"/>
      <c r="AQ573" s="463"/>
      <c r="AR573" s="463"/>
      <c r="AS573" s="463"/>
      <c r="AT573" s="463"/>
    </row>
    <row r="574" spans="2:46" x14ac:dyDescent="0.2">
      <c r="B574" s="856" t="s">
        <v>717</v>
      </c>
      <c r="H574" s="430"/>
      <c r="J574" s="628">
        <v>0</v>
      </c>
      <c r="K574" s="463"/>
      <c r="L574" s="511">
        <v>162000000</v>
      </c>
      <c r="N574" s="511" t="s">
        <v>815</v>
      </c>
      <c r="Q574" s="908"/>
      <c r="R574" s="463"/>
      <c r="S574" s="463"/>
      <c r="T574" s="463"/>
      <c r="U574" s="881"/>
      <c r="V574" s="488"/>
      <c r="W574" s="488"/>
      <c r="X574" s="488"/>
      <c r="Y574" s="488"/>
      <c r="Z574" s="488"/>
      <c r="AA574" s="488"/>
      <c r="AB574" s="488"/>
      <c r="AC574" s="488"/>
      <c r="AD574" s="488"/>
      <c r="AE574" s="488"/>
      <c r="AF574" s="488"/>
      <c r="AG574" s="488"/>
      <c r="AH574" s="488"/>
      <c r="AI574" s="488"/>
      <c r="AJ574" s="488"/>
      <c r="AK574" s="488"/>
      <c r="AL574" s="488"/>
      <c r="AO574" s="463"/>
      <c r="AP574" s="463"/>
      <c r="AQ574" s="463"/>
      <c r="AR574" s="463"/>
      <c r="AS574" s="463"/>
      <c r="AT574" s="463"/>
    </row>
    <row r="575" spans="2:46" x14ac:dyDescent="0.2">
      <c r="B575" s="856" t="s">
        <v>719</v>
      </c>
      <c r="H575" s="430"/>
      <c r="J575" s="628">
        <v>0</v>
      </c>
      <c r="K575" s="463"/>
      <c r="L575" s="511">
        <v>74500000</v>
      </c>
      <c r="N575" s="511" t="s">
        <v>815</v>
      </c>
      <c r="Q575" s="908"/>
      <c r="R575" s="463"/>
      <c r="S575" s="463"/>
      <c r="T575" s="463"/>
      <c r="U575" s="881"/>
      <c r="V575" s="488"/>
      <c r="W575" s="488"/>
      <c r="X575" s="488"/>
      <c r="Y575" s="488"/>
      <c r="Z575" s="488"/>
      <c r="AA575" s="488"/>
      <c r="AB575" s="488"/>
      <c r="AC575" s="488"/>
      <c r="AD575" s="488"/>
      <c r="AE575" s="488"/>
      <c r="AF575" s="488"/>
      <c r="AG575" s="488"/>
      <c r="AH575" s="488"/>
      <c r="AI575" s="488"/>
      <c r="AJ575" s="488"/>
      <c r="AK575" s="488"/>
      <c r="AL575" s="488"/>
      <c r="AO575" s="463"/>
      <c r="AP575" s="463"/>
      <c r="AQ575" s="463"/>
      <c r="AR575" s="463"/>
      <c r="AS575" s="463"/>
      <c r="AT575" s="463"/>
    </row>
    <row r="576" spans="2:46" x14ac:dyDescent="0.2">
      <c r="B576" s="856" t="s">
        <v>720</v>
      </c>
      <c r="H576" s="430"/>
      <c r="J576" s="628">
        <f>'WBS '!R234</f>
        <v>12359700</v>
      </c>
      <c r="K576" s="463"/>
      <c r="L576" s="511">
        <v>3200000</v>
      </c>
      <c r="N576" s="894">
        <v>12359700</v>
      </c>
      <c r="Q576" s="908"/>
      <c r="R576" s="463"/>
      <c r="S576" s="463"/>
      <c r="T576" s="463"/>
      <c r="U576" s="881"/>
      <c r="V576" s="488"/>
      <c r="W576" s="488"/>
      <c r="X576" s="488"/>
      <c r="Y576" s="488"/>
      <c r="Z576" s="488"/>
      <c r="AA576" s="488"/>
      <c r="AB576" s="488"/>
      <c r="AC576" s="488"/>
      <c r="AD576" s="488"/>
      <c r="AE576" s="488"/>
      <c r="AF576" s="488"/>
      <c r="AG576" s="488"/>
      <c r="AH576" s="488"/>
      <c r="AI576" s="488"/>
      <c r="AJ576" s="488"/>
      <c r="AK576" s="488"/>
      <c r="AL576" s="488"/>
      <c r="AO576" s="463"/>
      <c r="AP576" s="463"/>
      <c r="AQ576" s="463"/>
      <c r="AR576" s="463"/>
      <c r="AS576" s="463"/>
      <c r="AT576" s="463"/>
    </row>
    <row r="577" spans="2:46" x14ac:dyDescent="0.2">
      <c r="B577" s="856" t="s">
        <v>721</v>
      </c>
      <c r="H577" s="430"/>
      <c r="J577" s="628">
        <v>0</v>
      </c>
      <c r="K577" s="463"/>
      <c r="L577" s="511">
        <v>13010000</v>
      </c>
      <c r="N577" s="511" t="s">
        <v>815</v>
      </c>
      <c r="Q577" s="908"/>
      <c r="R577" s="463"/>
      <c r="S577" s="463"/>
      <c r="T577" s="463"/>
      <c r="U577" s="881"/>
      <c r="V577" s="488"/>
      <c r="W577" s="488"/>
      <c r="X577" s="488"/>
      <c r="Y577" s="488"/>
      <c r="Z577" s="488"/>
      <c r="AA577" s="488"/>
      <c r="AB577" s="488"/>
      <c r="AC577" s="488"/>
      <c r="AD577" s="488"/>
      <c r="AE577" s="488"/>
      <c r="AF577" s="488"/>
      <c r="AG577" s="488"/>
      <c r="AH577" s="488"/>
      <c r="AI577" s="488"/>
      <c r="AJ577" s="488"/>
      <c r="AK577" s="488"/>
      <c r="AL577" s="488"/>
      <c r="AO577" s="463"/>
      <c r="AP577" s="463"/>
      <c r="AQ577" s="463"/>
      <c r="AR577" s="463"/>
      <c r="AS577" s="463"/>
      <c r="AT577" s="463"/>
    </row>
    <row r="578" spans="2:46" x14ac:dyDescent="0.2">
      <c r="B578" s="856" t="s">
        <v>722</v>
      </c>
      <c r="H578" s="430"/>
      <c r="J578" s="628">
        <v>0</v>
      </c>
      <c r="K578" s="463"/>
      <c r="L578" s="511">
        <v>540000</v>
      </c>
      <c r="N578" s="511" t="s">
        <v>815</v>
      </c>
      <c r="Q578" s="908"/>
      <c r="R578" s="463"/>
      <c r="S578" s="463"/>
      <c r="T578" s="463"/>
      <c r="U578" s="881"/>
      <c r="V578" s="488"/>
      <c r="W578" s="488"/>
      <c r="X578" s="488"/>
      <c r="Y578" s="488"/>
      <c r="Z578" s="488"/>
      <c r="AA578" s="488"/>
      <c r="AB578" s="488"/>
      <c r="AC578" s="488"/>
      <c r="AD578" s="488"/>
      <c r="AE578" s="488"/>
      <c r="AF578" s="488"/>
      <c r="AG578" s="488"/>
      <c r="AH578" s="488"/>
      <c r="AI578" s="488"/>
      <c r="AJ578" s="488"/>
      <c r="AK578" s="488"/>
      <c r="AL578" s="488"/>
      <c r="AO578" s="463"/>
      <c r="AP578" s="463"/>
      <c r="AQ578" s="463"/>
      <c r="AR578" s="463"/>
      <c r="AS578" s="463"/>
      <c r="AT578" s="463"/>
    </row>
    <row r="579" spans="2:46" x14ac:dyDescent="0.2">
      <c r="B579" s="856" t="s">
        <v>723</v>
      </c>
      <c r="H579" s="430"/>
      <c r="J579" s="628">
        <v>0</v>
      </c>
      <c r="K579" s="463"/>
      <c r="L579" s="511">
        <v>6146750</v>
      </c>
      <c r="N579" s="511" t="s">
        <v>815</v>
      </c>
      <c r="Q579" s="908"/>
      <c r="R579" s="463"/>
      <c r="S579" s="463"/>
      <c r="T579" s="463"/>
      <c r="U579" s="881"/>
      <c r="V579" s="488"/>
      <c r="W579" s="488"/>
      <c r="X579" s="488"/>
      <c r="Y579" s="488"/>
      <c r="Z579" s="488"/>
      <c r="AA579" s="488"/>
      <c r="AB579" s="488"/>
      <c r="AC579" s="488"/>
      <c r="AD579" s="488"/>
      <c r="AE579" s="488"/>
      <c r="AF579" s="488"/>
      <c r="AG579" s="488"/>
      <c r="AH579" s="488"/>
      <c r="AI579" s="488"/>
      <c r="AJ579" s="488"/>
      <c r="AK579" s="488"/>
      <c r="AL579" s="488"/>
      <c r="AO579" s="463"/>
      <c r="AP579" s="463"/>
      <c r="AQ579" s="463"/>
      <c r="AR579" s="463"/>
      <c r="AS579" s="463"/>
      <c r="AT579" s="463"/>
    </row>
    <row r="580" spans="2:46" x14ac:dyDescent="0.2">
      <c r="B580" s="856" t="s">
        <v>724</v>
      </c>
      <c r="H580" s="430"/>
      <c r="J580" s="628">
        <f>'WBS '!R232</f>
        <v>17626613</v>
      </c>
      <c r="K580" s="463"/>
      <c r="L580" s="511">
        <v>1700000</v>
      </c>
      <c r="N580" s="894">
        <v>17626613</v>
      </c>
      <c r="Q580" s="908"/>
      <c r="R580" s="463"/>
      <c r="S580" s="463"/>
      <c r="T580" s="463"/>
      <c r="U580" s="881"/>
      <c r="V580" s="488"/>
      <c r="W580" s="488"/>
      <c r="X580" s="488"/>
      <c r="Y580" s="488"/>
      <c r="Z580" s="488"/>
      <c r="AA580" s="488"/>
      <c r="AB580" s="488"/>
      <c r="AC580" s="488"/>
      <c r="AD580" s="488"/>
      <c r="AE580" s="488"/>
      <c r="AF580" s="488"/>
      <c r="AG580" s="488"/>
      <c r="AH580" s="488"/>
      <c r="AI580" s="488"/>
      <c r="AJ580" s="488"/>
      <c r="AK580" s="488"/>
      <c r="AL580" s="488"/>
      <c r="AO580" s="463"/>
      <c r="AP580" s="463"/>
      <c r="AQ580" s="463"/>
      <c r="AR580" s="463"/>
      <c r="AS580" s="463"/>
      <c r="AT580" s="463"/>
    </row>
    <row r="581" spans="2:46" x14ac:dyDescent="0.2">
      <c r="B581" s="856" t="s">
        <v>725</v>
      </c>
      <c r="H581" s="430"/>
      <c r="J581" s="628">
        <v>0</v>
      </c>
      <c r="K581" s="463"/>
      <c r="L581" s="511">
        <v>820000</v>
      </c>
      <c r="N581" s="511" t="s">
        <v>815</v>
      </c>
      <c r="Q581" s="908"/>
      <c r="R581" s="463"/>
      <c r="S581" s="463"/>
      <c r="T581" s="463"/>
      <c r="U581" s="881"/>
      <c r="V581" s="488"/>
      <c r="W581" s="488"/>
      <c r="X581" s="488"/>
      <c r="Y581" s="488"/>
      <c r="Z581" s="488"/>
      <c r="AA581" s="488"/>
      <c r="AB581" s="488"/>
      <c r="AC581" s="488"/>
      <c r="AD581" s="488"/>
      <c r="AE581" s="488"/>
      <c r="AF581" s="488"/>
      <c r="AG581" s="488"/>
      <c r="AH581" s="488"/>
      <c r="AI581" s="488"/>
      <c r="AJ581" s="488"/>
      <c r="AK581" s="488"/>
      <c r="AL581" s="488"/>
      <c r="AO581" s="463"/>
      <c r="AP581" s="463"/>
      <c r="AQ581" s="463"/>
      <c r="AR581" s="463"/>
      <c r="AS581" s="463"/>
      <c r="AT581" s="463"/>
    </row>
    <row r="582" spans="2:46" x14ac:dyDescent="0.2">
      <c r="B582" s="856" t="s">
        <v>726</v>
      </c>
      <c r="H582" s="430"/>
      <c r="J582" s="628">
        <v>0</v>
      </c>
      <c r="K582" s="463"/>
      <c r="L582" s="511">
        <v>90000000</v>
      </c>
      <c r="N582" s="511" t="s">
        <v>815</v>
      </c>
      <c r="Q582" s="908"/>
      <c r="R582" s="463"/>
      <c r="S582" s="463"/>
      <c r="T582" s="463"/>
      <c r="U582" s="881"/>
      <c r="V582" s="488"/>
      <c r="W582" s="488"/>
      <c r="X582" s="488"/>
      <c r="Y582" s="488"/>
      <c r="Z582" s="488"/>
      <c r="AA582" s="488"/>
      <c r="AB582" s="488"/>
      <c r="AC582" s="488"/>
      <c r="AD582" s="488"/>
      <c r="AE582" s="488"/>
      <c r="AF582" s="488"/>
      <c r="AG582" s="488"/>
      <c r="AH582" s="488"/>
      <c r="AI582" s="488"/>
      <c r="AJ582" s="488"/>
      <c r="AK582" s="488"/>
      <c r="AL582" s="488"/>
      <c r="AO582" s="463"/>
      <c r="AP582" s="463"/>
      <c r="AQ582" s="463"/>
      <c r="AR582" s="463"/>
      <c r="AS582" s="463"/>
      <c r="AT582" s="463"/>
    </row>
    <row r="583" spans="2:46" x14ac:dyDescent="0.2">
      <c r="B583" s="856" t="s">
        <v>727</v>
      </c>
      <c r="H583" s="430"/>
      <c r="J583" s="628">
        <f>'WBS '!R233</f>
        <v>97500000</v>
      </c>
      <c r="K583" s="463"/>
      <c r="L583" s="511">
        <v>90000000</v>
      </c>
      <c r="N583" s="894">
        <v>97500000</v>
      </c>
      <c r="Q583" s="908"/>
      <c r="R583" s="463"/>
      <c r="S583" s="463"/>
      <c r="T583" s="463"/>
      <c r="U583" s="881"/>
      <c r="V583" s="488"/>
      <c r="W583" s="488"/>
      <c r="X583" s="488"/>
      <c r="Y583" s="488"/>
      <c r="Z583" s="488"/>
      <c r="AA583" s="488"/>
      <c r="AB583" s="488"/>
      <c r="AC583" s="488"/>
      <c r="AD583" s="488"/>
      <c r="AE583" s="488"/>
      <c r="AF583" s="488"/>
      <c r="AG583" s="488"/>
      <c r="AH583" s="488"/>
      <c r="AI583" s="488"/>
      <c r="AJ583" s="488"/>
      <c r="AK583" s="488"/>
      <c r="AL583" s="488"/>
      <c r="AO583" s="463"/>
      <c r="AP583" s="463"/>
      <c r="AQ583" s="463"/>
      <c r="AR583" s="463"/>
      <c r="AS583" s="463"/>
      <c r="AT583" s="463"/>
    </row>
    <row r="584" spans="2:46" x14ac:dyDescent="0.2">
      <c r="B584" s="856" t="s">
        <v>728</v>
      </c>
      <c r="H584" s="430"/>
      <c r="J584" s="628">
        <f>'WBS '!R235</f>
        <v>57007413</v>
      </c>
      <c r="K584" s="463"/>
      <c r="L584" s="511">
        <v>163992672</v>
      </c>
      <c r="N584" s="894">
        <v>134409597</v>
      </c>
      <c r="Q584" s="908"/>
      <c r="R584" s="463"/>
      <c r="S584" s="463"/>
      <c r="T584" s="463"/>
      <c r="U584" s="881"/>
      <c r="V584" s="488"/>
      <c r="W584" s="488"/>
      <c r="X584" s="488"/>
      <c r="Y584" s="488"/>
      <c r="Z584" s="488"/>
      <c r="AA584" s="488"/>
      <c r="AB584" s="488"/>
      <c r="AC584" s="488"/>
      <c r="AD584" s="488"/>
      <c r="AE584" s="488"/>
      <c r="AF584" s="488"/>
      <c r="AG584" s="488"/>
      <c r="AH584" s="488"/>
      <c r="AI584" s="488"/>
      <c r="AJ584" s="488"/>
      <c r="AK584" s="488"/>
      <c r="AL584" s="488"/>
      <c r="AO584" s="463"/>
      <c r="AP584" s="463"/>
      <c r="AQ584" s="463"/>
      <c r="AR584" s="463"/>
      <c r="AS584" s="463"/>
      <c r="AT584" s="463"/>
    </row>
    <row r="585" spans="2:46" x14ac:dyDescent="0.2">
      <c r="B585" s="856" t="s">
        <v>729</v>
      </c>
      <c r="H585" s="430"/>
      <c r="J585" s="628">
        <v>0</v>
      </c>
      <c r="K585" s="463"/>
      <c r="L585" s="511">
        <v>23101526</v>
      </c>
      <c r="N585" s="511" t="s">
        <v>815</v>
      </c>
      <c r="Q585" s="908"/>
      <c r="R585" s="463"/>
      <c r="S585" s="463"/>
      <c r="T585" s="463"/>
      <c r="U585" s="881"/>
      <c r="V585" s="488"/>
      <c r="W585" s="488"/>
      <c r="X585" s="488"/>
      <c r="Y585" s="488"/>
      <c r="Z585" s="488"/>
      <c r="AA585" s="488"/>
      <c r="AB585" s="488"/>
      <c r="AC585" s="488"/>
      <c r="AD585" s="488"/>
      <c r="AE585" s="488"/>
      <c r="AF585" s="488"/>
      <c r="AG585" s="488"/>
      <c r="AH585" s="488"/>
      <c r="AI585" s="488"/>
      <c r="AJ585" s="488"/>
      <c r="AK585" s="488"/>
      <c r="AL585" s="488"/>
      <c r="AO585" s="463"/>
      <c r="AP585" s="463"/>
      <c r="AQ585" s="463"/>
      <c r="AR585" s="463"/>
      <c r="AS585" s="463"/>
      <c r="AT585" s="463"/>
    </row>
    <row r="586" spans="2:46" x14ac:dyDescent="0.2">
      <c r="B586" s="856" t="s">
        <v>730</v>
      </c>
      <c r="H586" s="430"/>
      <c r="J586" s="628">
        <f>'WBS '!R230</f>
        <v>3390000</v>
      </c>
      <c r="K586" s="463"/>
      <c r="L586" s="511">
        <v>3240000</v>
      </c>
      <c r="N586" s="894">
        <v>3390000</v>
      </c>
      <c r="Q586" s="908"/>
      <c r="R586" s="463"/>
      <c r="S586" s="463"/>
      <c r="T586" s="463"/>
      <c r="U586" s="881"/>
      <c r="V586" s="488"/>
      <c r="W586" s="488"/>
      <c r="X586" s="488"/>
      <c r="Y586" s="488"/>
      <c r="Z586" s="488"/>
      <c r="AA586" s="488"/>
      <c r="AB586" s="488"/>
      <c r="AC586" s="488"/>
      <c r="AD586" s="488"/>
      <c r="AE586" s="488"/>
      <c r="AF586" s="488"/>
      <c r="AG586" s="488"/>
      <c r="AH586" s="488"/>
      <c r="AI586" s="488"/>
      <c r="AJ586" s="488"/>
      <c r="AK586" s="488"/>
      <c r="AL586" s="488"/>
      <c r="AO586" s="463"/>
      <c r="AP586" s="463"/>
      <c r="AQ586" s="463"/>
      <c r="AR586" s="463"/>
      <c r="AS586" s="463"/>
      <c r="AT586" s="463"/>
    </row>
    <row r="587" spans="2:46" x14ac:dyDescent="0.2">
      <c r="B587" s="856" t="s">
        <v>731</v>
      </c>
      <c r="H587" s="430"/>
      <c r="J587" s="628">
        <v>0</v>
      </c>
      <c r="K587" s="463"/>
      <c r="L587" s="511">
        <v>104600000</v>
      </c>
      <c r="N587" s="511" t="s">
        <v>815</v>
      </c>
      <c r="Q587" s="908"/>
      <c r="R587" s="463"/>
      <c r="S587" s="463"/>
      <c r="T587" s="463"/>
      <c r="U587" s="881"/>
      <c r="V587" s="488"/>
      <c r="W587" s="488"/>
      <c r="X587" s="488"/>
      <c r="Y587" s="488"/>
      <c r="Z587" s="488"/>
      <c r="AA587" s="488"/>
      <c r="AB587" s="488"/>
      <c r="AC587" s="488"/>
      <c r="AD587" s="488"/>
      <c r="AE587" s="488"/>
      <c r="AF587" s="488"/>
      <c r="AG587" s="488"/>
      <c r="AH587" s="488"/>
      <c r="AI587" s="488"/>
      <c r="AJ587" s="488"/>
      <c r="AK587" s="488"/>
      <c r="AL587" s="488"/>
      <c r="AO587" s="463"/>
      <c r="AP587" s="463"/>
      <c r="AQ587" s="463"/>
      <c r="AR587" s="463"/>
      <c r="AS587" s="463"/>
      <c r="AT587" s="463"/>
    </row>
    <row r="588" spans="2:46" x14ac:dyDescent="0.2">
      <c r="B588" s="856" t="s">
        <v>732</v>
      </c>
      <c r="H588" s="430"/>
      <c r="J588" s="628">
        <v>0</v>
      </c>
      <c r="K588" s="463"/>
      <c r="L588" s="511">
        <v>12133470</v>
      </c>
      <c r="N588" s="511" t="s">
        <v>815</v>
      </c>
      <c r="Q588" s="908"/>
      <c r="R588" s="463"/>
      <c r="S588" s="463"/>
      <c r="T588" s="463"/>
      <c r="U588" s="881"/>
      <c r="V588" s="488"/>
      <c r="W588" s="488"/>
      <c r="X588" s="488"/>
      <c r="Y588" s="488"/>
      <c r="Z588" s="488"/>
      <c r="AA588" s="488"/>
      <c r="AB588" s="488"/>
      <c r="AC588" s="488"/>
      <c r="AD588" s="488"/>
      <c r="AE588" s="488"/>
      <c r="AF588" s="488"/>
      <c r="AG588" s="488"/>
      <c r="AH588" s="488"/>
      <c r="AI588" s="488"/>
      <c r="AJ588" s="488"/>
      <c r="AK588" s="488"/>
      <c r="AL588" s="488"/>
      <c r="AO588" s="463"/>
      <c r="AP588" s="463"/>
      <c r="AQ588" s="463"/>
      <c r="AR588" s="463"/>
      <c r="AS588" s="463"/>
      <c r="AT588" s="463"/>
    </row>
    <row r="589" spans="2:46" x14ac:dyDescent="0.2">
      <c r="B589" s="856" t="s">
        <v>733</v>
      </c>
      <c r="H589" s="430"/>
      <c r="J589" s="628">
        <f>'WBS '!R239</f>
        <v>33677508</v>
      </c>
      <c r="K589" s="463"/>
      <c r="L589" s="511">
        <v>33677508</v>
      </c>
      <c r="N589" s="894"/>
      <c r="Q589" s="908"/>
      <c r="R589" s="463"/>
      <c r="S589" s="463"/>
      <c r="T589" s="463"/>
      <c r="U589" s="881"/>
      <c r="V589" s="488"/>
      <c r="W589" s="488"/>
      <c r="X589" s="488"/>
      <c r="Y589" s="488"/>
      <c r="Z589" s="488"/>
      <c r="AA589" s="488"/>
      <c r="AB589" s="488"/>
      <c r="AC589" s="488"/>
      <c r="AD589" s="488"/>
      <c r="AE589" s="488"/>
      <c r="AF589" s="488"/>
      <c r="AG589" s="488"/>
      <c r="AH589" s="488"/>
      <c r="AI589" s="488"/>
      <c r="AJ589" s="488"/>
      <c r="AK589" s="488"/>
      <c r="AL589" s="488"/>
      <c r="AO589" s="463"/>
      <c r="AP589" s="463"/>
      <c r="AQ589" s="463"/>
      <c r="AR589" s="463"/>
      <c r="AS589" s="463"/>
      <c r="AT589" s="463"/>
    </row>
    <row r="590" spans="2:46" x14ac:dyDescent="0.2">
      <c r="B590" s="856" t="s">
        <v>734</v>
      </c>
      <c r="H590" s="430"/>
      <c r="J590" s="628">
        <f>'WBS '!R240</f>
        <v>348383400</v>
      </c>
      <c r="K590" s="463"/>
      <c r="L590" s="511">
        <v>342684733</v>
      </c>
      <c r="N590" s="894"/>
      <c r="Q590" s="908"/>
      <c r="R590" s="463"/>
      <c r="S590" s="463"/>
      <c r="T590" s="463"/>
      <c r="U590" s="881"/>
      <c r="V590" s="488"/>
      <c r="W590" s="488"/>
      <c r="X590" s="488"/>
      <c r="Y590" s="488"/>
      <c r="Z590" s="488"/>
      <c r="AA590" s="488"/>
      <c r="AB590" s="488"/>
      <c r="AC590" s="488"/>
      <c r="AD590" s="488"/>
      <c r="AE590" s="488"/>
      <c r="AF590" s="488"/>
      <c r="AG590" s="488"/>
      <c r="AH590" s="488"/>
      <c r="AI590" s="488"/>
      <c r="AJ590" s="488"/>
      <c r="AK590" s="488"/>
      <c r="AL590" s="488"/>
      <c r="AO590" s="463"/>
      <c r="AP590" s="463"/>
      <c r="AQ590" s="463"/>
      <c r="AR590" s="463"/>
      <c r="AS590" s="463"/>
      <c r="AT590" s="463"/>
    </row>
    <row r="591" spans="2:46" x14ac:dyDescent="0.2">
      <c r="B591" s="856" t="s">
        <v>735</v>
      </c>
      <c r="H591" s="430"/>
      <c r="J591" s="628">
        <f>'WBS '!R241</f>
        <v>500000</v>
      </c>
      <c r="K591" s="463"/>
      <c r="L591" s="511">
        <v>800000</v>
      </c>
      <c r="N591" s="894"/>
      <c r="Q591" s="908"/>
      <c r="R591" s="463"/>
      <c r="S591" s="463"/>
      <c r="T591" s="463"/>
      <c r="U591" s="881"/>
      <c r="V591" s="488"/>
      <c r="W591" s="488"/>
      <c r="X591" s="488"/>
      <c r="Y591" s="488"/>
      <c r="Z591" s="488"/>
      <c r="AA591" s="488"/>
      <c r="AB591" s="488"/>
      <c r="AC591" s="488"/>
      <c r="AD591" s="488"/>
      <c r="AE591" s="488"/>
      <c r="AF591" s="488"/>
      <c r="AG591" s="488"/>
      <c r="AH591" s="488"/>
      <c r="AI591" s="488"/>
      <c r="AJ591" s="488"/>
      <c r="AK591" s="488"/>
      <c r="AL591" s="488"/>
      <c r="AO591" s="463"/>
      <c r="AP591" s="463"/>
      <c r="AQ591" s="463"/>
      <c r="AR591" s="463"/>
      <c r="AS591" s="463"/>
      <c r="AT591" s="463"/>
    </row>
    <row r="592" spans="2:46" x14ac:dyDescent="0.2">
      <c r="B592" s="856" t="s">
        <v>736</v>
      </c>
      <c r="H592" s="430"/>
      <c r="J592" s="628">
        <f>'WBS '!R242</f>
        <v>67853920</v>
      </c>
      <c r="K592" s="463"/>
      <c r="L592" s="511">
        <v>78563382</v>
      </c>
      <c r="N592" s="894"/>
      <c r="Q592" s="908"/>
      <c r="R592" s="463"/>
      <c r="S592" s="463"/>
      <c r="T592" s="463"/>
      <c r="U592" s="881"/>
      <c r="V592" s="488"/>
      <c r="W592" s="488"/>
      <c r="X592" s="488"/>
      <c r="Y592" s="488"/>
      <c r="Z592" s="488"/>
      <c r="AA592" s="488"/>
      <c r="AB592" s="488"/>
      <c r="AC592" s="488"/>
      <c r="AD592" s="488"/>
      <c r="AE592" s="488"/>
      <c r="AF592" s="488"/>
      <c r="AG592" s="488"/>
      <c r="AH592" s="488"/>
      <c r="AI592" s="488"/>
      <c r="AJ592" s="488"/>
      <c r="AK592" s="488"/>
      <c r="AL592" s="488"/>
      <c r="AO592" s="463"/>
      <c r="AP592" s="463"/>
      <c r="AQ592" s="463"/>
      <c r="AR592" s="463"/>
      <c r="AS592" s="463"/>
      <c r="AT592" s="463"/>
    </row>
    <row r="593" spans="1:46" x14ac:dyDescent="0.2">
      <c r="B593" s="856" t="s">
        <v>737</v>
      </c>
      <c r="H593" s="430"/>
      <c r="J593" s="628">
        <f>'WBS '!R243</f>
        <v>207902750</v>
      </c>
      <c r="K593" s="463"/>
      <c r="L593" s="511">
        <v>207902750</v>
      </c>
      <c r="N593" s="894"/>
      <c r="Q593" s="908"/>
      <c r="R593" s="463"/>
      <c r="S593" s="463"/>
      <c r="T593" s="463"/>
      <c r="U593" s="881"/>
      <c r="V593" s="488"/>
      <c r="W593" s="488"/>
      <c r="X593" s="488"/>
      <c r="Y593" s="488"/>
      <c r="Z593" s="488"/>
      <c r="AA593" s="488"/>
      <c r="AB593" s="488"/>
      <c r="AC593" s="488"/>
      <c r="AD593" s="488"/>
      <c r="AE593" s="488"/>
      <c r="AF593" s="488"/>
      <c r="AG593" s="488"/>
      <c r="AH593" s="488"/>
      <c r="AI593" s="488"/>
      <c r="AJ593" s="488"/>
      <c r="AK593" s="488"/>
      <c r="AL593" s="488"/>
      <c r="AO593" s="463"/>
      <c r="AP593" s="463"/>
      <c r="AQ593" s="463"/>
      <c r="AR593" s="463"/>
      <c r="AS593" s="463"/>
      <c r="AT593" s="463"/>
    </row>
    <row r="594" spans="1:46" x14ac:dyDescent="0.2">
      <c r="B594" s="856" t="s">
        <v>738</v>
      </c>
      <c r="H594" s="430"/>
      <c r="J594" s="628">
        <f>'WBS '!R244</f>
        <v>0</v>
      </c>
      <c r="K594" s="463"/>
      <c r="L594" s="511">
        <v>235000000</v>
      </c>
      <c r="N594" s="894"/>
      <c r="Q594" s="908"/>
      <c r="R594" s="463"/>
      <c r="S594" s="463"/>
      <c r="T594" s="463"/>
      <c r="U594" s="881"/>
      <c r="V594" s="488"/>
      <c r="W594" s="488"/>
      <c r="X594" s="488"/>
      <c r="Y594" s="488"/>
      <c r="Z594" s="488"/>
      <c r="AA594" s="488"/>
      <c r="AB594" s="488"/>
      <c r="AC594" s="488"/>
      <c r="AD594" s="488"/>
      <c r="AE594" s="488"/>
      <c r="AF594" s="488"/>
      <c r="AG594" s="488"/>
      <c r="AH594" s="488"/>
      <c r="AI594" s="488"/>
      <c r="AJ594" s="488"/>
      <c r="AK594" s="488"/>
      <c r="AL594" s="488"/>
      <c r="AO594" s="463"/>
      <c r="AP594" s="463"/>
      <c r="AQ594" s="463"/>
      <c r="AR594" s="463"/>
      <c r="AS594" s="463"/>
      <c r="AT594" s="463"/>
    </row>
    <row r="595" spans="1:46" x14ac:dyDescent="0.2">
      <c r="B595" s="856" t="s">
        <v>784</v>
      </c>
      <c r="H595" s="430"/>
      <c r="J595" s="628">
        <f>'WBS '!R245</f>
        <v>153551667</v>
      </c>
      <c r="K595" s="463"/>
      <c r="L595" s="511">
        <v>0</v>
      </c>
      <c r="N595" s="511" t="s">
        <v>815</v>
      </c>
      <c r="Q595" s="908"/>
      <c r="R595" s="463"/>
      <c r="S595" s="463"/>
      <c r="T595" s="463"/>
      <c r="U595" s="881"/>
      <c r="V595" s="488"/>
      <c r="W595" s="488"/>
      <c r="X595" s="488"/>
      <c r="Y595" s="488"/>
      <c r="Z595" s="488"/>
      <c r="AA595" s="488"/>
      <c r="AB595" s="488"/>
      <c r="AC595" s="488"/>
      <c r="AD595" s="488"/>
      <c r="AE595" s="488"/>
      <c r="AF595" s="488"/>
      <c r="AG595" s="488"/>
      <c r="AH595" s="488"/>
      <c r="AI595" s="488"/>
      <c r="AJ595" s="488"/>
      <c r="AK595" s="488"/>
      <c r="AL595" s="488"/>
      <c r="AO595" s="463"/>
      <c r="AP595" s="463"/>
      <c r="AQ595" s="463"/>
      <c r="AR595" s="463"/>
      <c r="AS595" s="463"/>
      <c r="AT595" s="463"/>
    </row>
    <row r="596" spans="1:46" x14ac:dyDescent="0.2">
      <c r="B596" s="856" t="s">
        <v>781</v>
      </c>
      <c r="H596" s="430"/>
      <c r="J596" s="628">
        <f>'WBS '!R237</f>
        <v>42500000</v>
      </c>
      <c r="K596" s="463"/>
      <c r="L596" s="511">
        <v>0</v>
      </c>
      <c r="N596" s="894">
        <v>42500000</v>
      </c>
      <c r="O596" s="874">
        <f>N596-J596</f>
        <v>0</v>
      </c>
      <c r="Q596" s="908"/>
      <c r="R596" s="463"/>
      <c r="S596" s="463"/>
      <c r="T596" s="463"/>
      <c r="U596" s="881"/>
      <c r="V596" s="488"/>
      <c r="W596" s="488"/>
      <c r="X596" s="488"/>
      <c r="Y596" s="488"/>
      <c r="Z596" s="488"/>
      <c r="AA596" s="488"/>
      <c r="AB596" s="488"/>
      <c r="AC596" s="488"/>
      <c r="AD596" s="488"/>
      <c r="AE596" s="488"/>
      <c r="AF596" s="488"/>
      <c r="AG596" s="488"/>
      <c r="AH596" s="488"/>
      <c r="AI596" s="488"/>
      <c r="AJ596" s="488"/>
      <c r="AK596" s="488"/>
      <c r="AL596" s="488"/>
      <c r="AO596" s="463"/>
      <c r="AP596" s="463"/>
      <c r="AQ596" s="463"/>
      <c r="AR596" s="463"/>
      <c r="AS596" s="463"/>
      <c r="AT596" s="463"/>
    </row>
    <row r="597" spans="1:46" x14ac:dyDescent="0.2">
      <c r="B597" s="856" t="s">
        <v>782</v>
      </c>
      <c r="H597" s="430"/>
      <c r="J597" s="628">
        <f>'WBS '!R238</f>
        <v>311303660</v>
      </c>
      <c r="K597" s="463"/>
      <c r="L597" s="511">
        <v>0</v>
      </c>
      <c r="N597" s="511" t="s">
        <v>815</v>
      </c>
      <c r="Q597" s="908"/>
      <c r="R597" s="463"/>
      <c r="S597" s="463"/>
      <c r="T597" s="463"/>
      <c r="U597" s="881"/>
      <c r="V597" s="488"/>
      <c r="W597" s="488"/>
      <c r="X597" s="488"/>
      <c r="Y597" s="488"/>
      <c r="Z597" s="488"/>
      <c r="AA597" s="488"/>
      <c r="AB597" s="488"/>
      <c r="AC597" s="488"/>
      <c r="AD597" s="488"/>
      <c r="AE597" s="488"/>
      <c r="AF597" s="488"/>
      <c r="AG597" s="488"/>
      <c r="AH597" s="488"/>
      <c r="AI597" s="488"/>
      <c r="AJ597" s="488"/>
      <c r="AK597" s="488"/>
      <c r="AL597" s="488"/>
      <c r="AO597" s="463"/>
      <c r="AP597" s="463"/>
      <c r="AQ597" s="463"/>
      <c r="AR597" s="463"/>
      <c r="AS597" s="463"/>
      <c r="AT597" s="463"/>
    </row>
    <row r="598" spans="1:46" x14ac:dyDescent="0.2">
      <c r="B598" s="856"/>
      <c r="H598" s="430"/>
      <c r="J598" s="628"/>
      <c r="K598" s="463"/>
      <c r="Q598" s="908"/>
      <c r="R598" s="463"/>
      <c r="S598" s="463"/>
      <c r="T598" s="463"/>
      <c r="U598" s="881"/>
      <c r="V598" s="488"/>
      <c r="W598" s="488"/>
      <c r="X598" s="488"/>
      <c r="Y598" s="488"/>
      <c r="Z598" s="488"/>
      <c r="AA598" s="488"/>
      <c r="AB598" s="488"/>
      <c r="AC598" s="488"/>
      <c r="AD598" s="488"/>
      <c r="AE598" s="488"/>
      <c r="AF598" s="488"/>
      <c r="AG598" s="488"/>
      <c r="AH598" s="488"/>
      <c r="AI598" s="488"/>
      <c r="AJ598" s="488"/>
      <c r="AK598" s="488"/>
      <c r="AL598" s="488"/>
      <c r="AO598" s="463"/>
      <c r="AP598" s="463"/>
      <c r="AQ598" s="463"/>
      <c r="AR598" s="463"/>
      <c r="AS598" s="463"/>
      <c r="AT598" s="463"/>
    </row>
    <row r="599" spans="1:46" x14ac:dyDescent="0.2">
      <c r="B599" s="856"/>
      <c r="H599" s="430"/>
      <c r="J599" s="628"/>
      <c r="K599" s="463"/>
      <c r="Q599" s="908"/>
      <c r="R599" s="463"/>
      <c r="S599" s="463"/>
      <c r="T599" s="463"/>
      <c r="U599" s="881"/>
      <c r="V599" s="488"/>
      <c r="W599" s="488"/>
      <c r="X599" s="488"/>
      <c r="Y599" s="488"/>
      <c r="Z599" s="488"/>
      <c r="AA599" s="488"/>
      <c r="AB599" s="488"/>
      <c r="AC599" s="488"/>
      <c r="AD599" s="488"/>
      <c r="AE599" s="488"/>
      <c r="AF599" s="488"/>
      <c r="AG599" s="488"/>
      <c r="AH599" s="488"/>
      <c r="AI599" s="488"/>
      <c r="AJ599" s="488"/>
      <c r="AK599" s="488"/>
      <c r="AL599" s="488"/>
      <c r="AO599" s="463"/>
      <c r="AP599" s="463"/>
      <c r="AQ599" s="463"/>
      <c r="AR599" s="463"/>
      <c r="AS599" s="463"/>
      <c r="AT599" s="463"/>
    </row>
    <row r="600" spans="1:46" ht="15.75" x14ac:dyDescent="0.2">
      <c r="A600" s="954">
        <v>21</v>
      </c>
      <c r="B600" s="100" t="s">
        <v>1124</v>
      </c>
      <c r="H600" s="430"/>
      <c r="J600" s="1015" t="s">
        <v>807</v>
      </c>
      <c r="K600" s="877"/>
      <c r="L600" s="1015" t="s">
        <v>439</v>
      </c>
      <c r="M600" s="1016"/>
      <c r="N600" s="1016"/>
      <c r="O600" s="1017"/>
      <c r="Q600" s="908"/>
      <c r="R600" s="463"/>
      <c r="S600" s="463"/>
      <c r="T600" s="463"/>
      <c r="U600" s="881"/>
      <c r="V600" s="488"/>
      <c r="W600" s="488"/>
      <c r="X600" s="488"/>
      <c r="Y600" s="488"/>
      <c r="Z600" s="488"/>
      <c r="AA600" s="488"/>
      <c r="AB600" s="488"/>
      <c r="AC600" s="488"/>
      <c r="AD600" s="488"/>
      <c r="AE600" s="488"/>
      <c r="AF600" s="488"/>
      <c r="AG600" s="488"/>
      <c r="AH600" s="488"/>
      <c r="AI600" s="488"/>
      <c r="AJ600" s="488"/>
      <c r="AK600" s="488"/>
      <c r="AL600" s="488"/>
      <c r="AO600" s="463"/>
      <c r="AP600" s="463"/>
      <c r="AQ600" s="463"/>
      <c r="AR600" s="463"/>
      <c r="AS600" s="463"/>
      <c r="AT600" s="463"/>
    </row>
    <row r="601" spans="1:46" x14ac:dyDescent="0.2">
      <c r="B601" s="856"/>
      <c r="H601" s="430"/>
      <c r="J601" s="628"/>
      <c r="K601" s="463"/>
      <c r="Q601" s="908"/>
      <c r="R601" s="463"/>
      <c r="S601" s="463"/>
      <c r="T601" s="463"/>
      <c r="U601" s="881"/>
      <c r="V601" s="488"/>
      <c r="W601" s="488"/>
      <c r="X601" s="488"/>
      <c r="Y601" s="488"/>
      <c r="Z601" s="488"/>
      <c r="AA601" s="488"/>
      <c r="AB601" s="488"/>
      <c r="AC601" s="488"/>
      <c r="AD601" s="488"/>
      <c r="AE601" s="488"/>
      <c r="AF601" s="488"/>
      <c r="AG601" s="488"/>
      <c r="AH601" s="488"/>
      <c r="AI601" s="488"/>
      <c r="AJ601" s="488"/>
      <c r="AK601" s="488"/>
      <c r="AL601" s="488"/>
      <c r="AO601" s="463"/>
      <c r="AP601" s="463"/>
      <c r="AQ601" s="463"/>
      <c r="AR601" s="463"/>
      <c r="AS601" s="463"/>
      <c r="AT601" s="463"/>
    </row>
    <row r="602" spans="1:46" x14ac:dyDescent="0.2">
      <c r="B602" s="835" t="s">
        <v>902</v>
      </c>
      <c r="H602" s="430"/>
      <c r="J602" s="628">
        <f>'WBS '!R246</f>
        <v>184715540</v>
      </c>
      <c r="K602" s="463"/>
      <c r="L602" s="511">
        <v>0</v>
      </c>
      <c r="O602" s="874">
        <f>N602-J602</f>
        <v>-184715540</v>
      </c>
      <c r="Q602" s="908"/>
      <c r="R602" s="463"/>
      <c r="S602" s="463"/>
      <c r="T602" s="463"/>
      <c r="U602" s="881"/>
      <c r="V602" s="488"/>
      <c r="W602" s="488"/>
      <c r="X602" s="488"/>
      <c r="Y602" s="488"/>
      <c r="Z602" s="488"/>
      <c r="AA602" s="488"/>
      <c r="AB602" s="488"/>
      <c r="AC602" s="488"/>
      <c r="AD602" s="488"/>
      <c r="AE602" s="488"/>
      <c r="AF602" s="488"/>
      <c r="AG602" s="488"/>
      <c r="AH602" s="488"/>
      <c r="AI602" s="488"/>
      <c r="AJ602" s="488"/>
      <c r="AK602" s="488"/>
      <c r="AL602" s="488"/>
      <c r="AO602" s="463"/>
      <c r="AP602" s="463"/>
      <c r="AQ602" s="463"/>
      <c r="AR602" s="463"/>
      <c r="AS602" s="463"/>
      <c r="AT602" s="463"/>
    </row>
    <row r="603" spans="1:46" ht="9.9499999999999993" customHeight="1" x14ac:dyDescent="0.2">
      <c r="C603" s="638"/>
      <c r="H603" s="430"/>
      <c r="J603" s="628"/>
      <c r="K603" s="463"/>
      <c r="Q603" s="908"/>
      <c r="R603" s="463"/>
      <c r="S603" s="463"/>
      <c r="T603" s="463"/>
      <c r="U603" s="881"/>
      <c r="V603" s="488"/>
      <c r="W603" s="488"/>
      <c r="X603" s="488"/>
      <c r="Y603" s="488"/>
      <c r="Z603" s="488"/>
      <c r="AA603" s="488"/>
      <c r="AB603" s="488"/>
      <c r="AC603" s="488"/>
      <c r="AD603" s="488"/>
      <c r="AE603" s="488"/>
      <c r="AF603" s="488"/>
      <c r="AG603" s="488"/>
      <c r="AH603" s="488"/>
      <c r="AI603" s="488"/>
      <c r="AJ603" s="488"/>
      <c r="AK603" s="488"/>
      <c r="AL603" s="488"/>
      <c r="AO603" s="463"/>
      <c r="AP603" s="463"/>
      <c r="AQ603" s="463"/>
      <c r="AR603" s="463"/>
      <c r="AS603" s="463"/>
      <c r="AT603" s="463"/>
    </row>
    <row r="604" spans="1:46" ht="16.5" thickBot="1" x14ac:dyDescent="0.25">
      <c r="B604" s="100" t="s">
        <v>739</v>
      </c>
      <c r="H604" s="430"/>
      <c r="J604" s="935">
        <f>SUM(J546:J602)</f>
        <v>10561053389</v>
      </c>
      <c r="K604" s="463"/>
      <c r="L604" s="935">
        <f>SUM(L546:L602)</f>
        <v>11051550967</v>
      </c>
      <c r="M604" s="420"/>
      <c r="N604" s="420"/>
      <c r="O604" s="907"/>
      <c r="Q604" s="908"/>
      <c r="R604" s="463"/>
      <c r="S604" s="463"/>
      <c r="T604" s="463"/>
      <c r="U604" s="881"/>
      <c r="V604" s="488"/>
      <c r="W604" s="488"/>
      <c r="X604" s="488"/>
      <c r="Y604" s="488"/>
      <c r="Z604" s="488"/>
      <c r="AA604" s="488"/>
      <c r="AB604" s="488"/>
      <c r="AC604" s="488"/>
      <c r="AD604" s="488"/>
      <c r="AE604" s="488"/>
      <c r="AF604" s="488"/>
      <c r="AG604" s="488"/>
      <c r="AH604" s="488"/>
      <c r="AI604" s="488"/>
      <c r="AJ604" s="488"/>
      <c r="AK604" s="488"/>
      <c r="AL604" s="488"/>
      <c r="AO604" s="463"/>
      <c r="AP604" s="463"/>
      <c r="AQ604" s="463"/>
      <c r="AR604" s="463"/>
      <c r="AS604" s="463"/>
      <c r="AT604" s="463"/>
    </row>
    <row r="605" spans="1:46" ht="15.75" thickTop="1" x14ac:dyDescent="0.2">
      <c r="K605" s="463"/>
      <c r="Q605" s="908"/>
      <c r="R605" s="463"/>
      <c r="S605" s="463"/>
      <c r="T605" s="463"/>
      <c r="U605" s="881"/>
      <c r="V605" s="488"/>
      <c r="W605" s="488"/>
      <c r="X605" s="488"/>
      <c r="Y605" s="488"/>
      <c r="Z605" s="488"/>
      <c r="AA605" s="488"/>
      <c r="AB605" s="488"/>
      <c r="AC605" s="488"/>
      <c r="AD605" s="488"/>
      <c r="AE605" s="488"/>
      <c r="AF605" s="488"/>
      <c r="AG605" s="488"/>
      <c r="AH605" s="488"/>
      <c r="AI605" s="488"/>
      <c r="AJ605" s="488"/>
      <c r="AK605" s="488"/>
      <c r="AL605" s="488"/>
      <c r="AO605" s="463"/>
      <c r="AP605" s="463"/>
      <c r="AQ605" s="463"/>
      <c r="AR605" s="463"/>
      <c r="AS605" s="463"/>
      <c r="AT605" s="463"/>
    </row>
    <row r="606" spans="1:46" ht="15.75" x14ac:dyDescent="0.2">
      <c r="A606" s="954">
        <f>A544+1</f>
        <v>22</v>
      </c>
      <c r="B606" s="100" t="s">
        <v>740</v>
      </c>
      <c r="H606" s="430"/>
      <c r="J606" s="1013">
        <v>2021</v>
      </c>
      <c r="K606" s="439"/>
      <c r="L606" s="878" t="str">
        <f>L6</f>
        <v>2020</v>
      </c>
      <c r="M606" s="879"/>
      <c r="N606" s="879"/>
      <c r="O606" s="880"/>
      <c r="P606" s="879"/>
      <c r="Q606" s="908"/>
      <c r="R606" s="879"/>
      <c r="S606" s="879"/>
      <c r="T606" s="879" t="s">
        <v>359</v>
      </c>
      <c r="U606" s="890"/>
      <c r="V606" s="430"/>
      <c r="W606" s="450"/>
      <c r="X606" s="450"/>
      <c r="Y606" s="450"/>
      <c r="Z606" s="450"/>
      <c r="AA606" s="450"/>
      <c r="AB606" s="450"/>
      <c r="AC606" s="450"/>
      <c r="AD606" s="450"/>
      <c r="AE606" s="450"/>
      <c r="AF606" s="450"/>
      <c r="AG606" s="450"/>
      <c r="AH606" s="450"/>
      <c r="AI606" s="450"/>
      <c r="AJ606" s="450"/>
      <c r="AK606" s="450"/>
      <c r="AM606" s="488"/>
      <c r="AO606" s="463"/>
      <c r="AP606" s="463"/>
      <c r="AQ606" s="463"/>
      <c r="AR606" s="463"/>
      <c r="AS606" s="463"/>
      <c r="AT606" s="463"/>
    </row>
    <row r="607" spans="1:46" ht="15.75" x14ac:dyDescent="0.2">
      <c r="B607" s="100"/>
      <c r="H607" s="430"/>
      <c r="J607" s="628"/>
      <c r="K607" s="463"/>
      <c r="L607" s="463"/>
      <c r="N607" s="463"/>
      <c r="O607" s="903"/>
      <c r="P607" s="463"/>
      <c r="Q607" s="879"/>
      <c r="R607" s="877"/>
      <c r="S607" s="877"/>
      <c r="T607" s="877"/>
      <c r="U607" s="1019"/>
      <c r="V607" s="430"/>
      <c r="W607" s="450"/>
      <c r="X607" s="450"/>
      <c r="Y607" s="450"/>
      <c r="Z607" s="450"/>
      <c r="AA607" s="450"/>
      <c r="AB607" s="450"/>
      <c r="AC607" s="450"/>
      <c r="AD607" s="450"/>
      <c r="AE607" s="450"/>
      <c r="AF607" s="450"/>
      <c r="AG607" s="450"/>
      <c r="AH607" s="450"/>
      <c r="AI607" s="450"/>
      <c r="AJ607" s="450"/>
      <c r="AK607" s="450"/>
      <c r="AM607" s="488"/>
      <c r="AO607" s="463"/>
      <c r="AP607" s="463"/>
      <c r="AQ607" s="463"/>
      <c r="AR607" s="463"/>
      <c r="AS607" s="463"/>
      <c r="AT607" s="463"/>
    </row>
    <row r="608" spans="1:46" ht="15.75" x14ac:dyDescent="0.2">
      <c r="B608" s="100" t="s">
        <v>246</v>
      </c>
      <c r="H608" s="430"/>
      <c r="J608" s="628"/>
      <c r="K608" s="430"/>
      <c r="L608" s="430"/>
      <c r="M608" s="430"/>
      <c r="N608" s="430"/>
      <c r="O608" s="868"/>
      <c r="P608" s="430"/>
      <c r="Q608" s="877"/>
      <c r="R608" s="430"/>
      <c r="S608" s="430"/>
      <c r="T608" s="430"/>
      <c r="U608" s="890"/>
      <c r="V608" s="450"/>
      <c r="W608" s="450"/>
      <c r="X608" s="450"/>
      <c r="Y608" s="450"/>
      <c r="Z608" s="450"/>
      <c r="AA608" s="450"/>
      <c r="AB608" s="450"/>
      <c r="AC608" s="450"/>
      <c r="AD608" s="450"/>
      <c r="AE608" s="450"/>
      <c r="AF608" s="450"/>
      <c r="AG608" s="450"/>
      <c r="AH608" s="450"/>
      <c r="AI608" s="450"/>
      <c r="AJ608" s="450"/>
      <c r="AK608" s="450"/>
      <c r="AM608" s="488"/>
      <c r="AO608" s="463"/>
      <c r="AP608" s="463"/>
      <c r="AQ608" s="463"/>
      <c r="AR608" s="463"/>
      <c r="AS608" s="463"/>
      <c r="AT608" s="463"/>
    </row>
    <row r="609" spans="2:46" ht="9.9499999999999993" customHeight="1" x14ac:dyDescent="0.2">
      <c r="H609" s="430"/>
      <c r="J609" s="628"/>
      <c r="K609" s="463"/>
      <c r="L609" s="463"/>
      <c r="N609" s="463"/>
      <c r="O609" s="903"/>
      <c r="P609" s="463"/>
      <c r="Q609" s="869"/>
      <c r="R609" s="463"/>
      <c r="S609" s="463"/>
      <c r="T609" s="463"/>
      <c r="U609" s="890"/>
      <c r="V609" s="450"/>
      <c r="W609" s="450"/>
      <c r="X609" s="450"/>
      <c r="Y609" s="450"/>
      <c r="Z609" s="450"/>
      <c r="AA609" s="450"/>
      <c r="AB609" s="450"/>
      <c r="AC609" s="450"/>
      <c r="AD609" s="450"/>
      <c r="AE609" s="450"/>
      <c r="AF609" s="450"/>
      <c r="AG609" s="450"/>
      <c r="AH609" s="450"/>
      <c r="AI609" s="450"/>
      <c r="AJ609" s="450"/>
      <c r="AK609" s="450"/>
      <c r="AM609" s="488"/>
      <c r="AO609" s="463"/>
      <c r="AP609" s="463"/>
      <c r="AQ609" s="463"/>
      <c r="AR609" s="463"/>
      <c r="AS609" s="463"/>
      <c r="AT609" s="463"/>
    </row>
    <row r="610" spans="2:46" x14ac:dyDescent="0.2">
      <c r="C610" s="430" t="s">
        <v>230</v>
      </c>
      <c r="H610" s="430"/>
      <c r="J610" s="628">
        <f>'WBS '!S250</f>
        <v>15639781</v>
      </c>
      <c r="K610" s="463"/>
      <c r="L610" s="463">
        <v>17475932</v>
      </c>
      <c r="N610" s="463" t="s">
        <v>815</v>
      </c>
      <c r="O610" s="903"/>
      <c r="P610" s="463"/>
      <c r="Q610" s="908"/>
      <c r="R610" s="923"/>
      <c r="S610" s="923"/>
      <c r="T610" s="923"/>
      <c r="U610" s="890"/>
      <c r="V610" s="450"/>
      <c r="W610" s="450"/>
      <c r="X610" s="450"/>
      <c r="Y610" s="450"/>
      <c r="Z610" s="450"/>
      <c r="AA610" s="450"/>
      <c r="AB610" s="450"/>
      <c r="AC610" s="450"/>
      <c r="AD610" s="450"/>
      <c r="AE610" s="450"/>
      <c r="AF610" s="450"/>
      <c r="AG610" s="450"/>
      <c r="AH610" s="450"/>
      <c r="AI610" s="450"/>
      <c r="AJ610" s="450"/>
      <c r="AK610" s="450"/>
      <c r="AM610" s="488"/>
      <c r="AO610" s="463"/>
      <c r="AP610" s="463"/>
      <c r="AQ610" s="463"/>
      <c r="AR610" s="463"/>
      <c r="AS610" s="463"/>
      <c r="AT610" s="463"/>
    </row>
    <row r="611" spans="2:46" x14ac:dyDescent="0.2">
      <c r="C611" s="898" t="s">
        <v>303</v>
      </c>
      <c r="H611" s="430"/>
      <c r="J611" s="628">
        <f>'WBS '!S251</f>
        <v>249489176</v>
      </c>
      <c r="K611" s="463"/>
      <c r="L611" s="463">
        <v>56032</v>
      </c>
      <c r="N611" s="463" t="s">
        <v>815</v>
      </c>
      <c r="O611" s="903"/>
      <c r="P611" s="463"/>
      <c r="Q611" s="926"/>
      <c r="R611" s="923"/>
      <c r="S611" s="923"/>
      <c r="T611" s="923"/>
      <c r="U611" s="890"/>
      <c r="V611" s="450"/>
      <c r="W611" s="450"/>
      <c r="X611" s="450"/>
      <c r="Y611" s="450"/>
      <c r="Z611" s="450"/>
      <c r="AA611" s="450"/>
      <c r="AB611" s="450"/>
      <c r="AC611" s="450"/>
      <c r="AD611" s="450"/>
      <c r="AE611" s="450"/>
      <c r="AF611" s="450"/>
      <c r="AG611" s="450"/>
      <c r="AH611" s="450"/>
      <c r="AI611" s="450"/>
      <c r="AJ611" s="450"/>
      <c r="AK611" s="450"/>
      <c r="AM611" s="488"/>
      <c r="AO611" s="463"/>
      <c r="AP611" s="463"/>
      <c r="AQ611" s="463"/>
      <c r="AR611" s="463"/>
      <c r="AS611" s="463"/>
      <c r="AT611" s="463"/>
    </row>
    <row r="612" spans="2:46" ht="9.9499999999999993" customHeight="1" x14ac:dyDescent="0.2">
      <c r="H612" s="430"/>
      <c r="J612" s="628"/>
      <c r="K612" s="463"/>
      <c r="L612" s="463"/>
      <c r="N612" s="463"/>
      <c r="O612" s="903"/>
      <c r="P612" s="463"/>
      <c r="Q612" s="926"/>
      <c r="R612" s="463"/>
      <c r="S612" s="463"/>
      <c r="T612" s="463"/>
      <c r="U612" s="890"/>
      <c r="V612" s="450"/>
      <c r="W612" s="450"/>
      <c r="X612" s="450"/>
      <c r="Y612" s="450"/>
      <c r="Z612" s="450"/>
      <c r="AA612" s="450"/>
      <c r="AB612" s="450"/>
      <c r="AC612" s="450"/>
      <c r="AD612" s="450"/>
      <c r="AE612" s="450"/>
      <c r="AF612" s="450"/>
      <c r="AG612" s="450"/>
      <c r="AH612" s="450"/>
      <c r="AI612" s="450"/>
      <c r="AJ612" s="450"/>
      <c r="AK612" s="450"/>
      <c r="AM612" s="488"/>
      <c r="AO612" s="463"/>
      <c r="AP612" s="463"/>
      <c r="AQ612" s="463"/>
      <c r="AR612" s="463"/>
      <c r="AS612" s="463"/>
      <c r="AT612" s="463"/>
    </row>
    <row r="613" spans="2:46" ht="15.75" x14ac:dyDescent="0.2">
      <c r="C613" s="100" t="s">
        <v>312</v>
      </c>
      <c r="H613" s="430"/>
      <c r="J613" s="456">
        <f>SUM(J610:J611)</f>
        <v>265128957</v>
      </c>
      <c r="K613" s="463"/>
      <c r="L613" s="456">
        <f>SUM(L610:L611)</f>
        <v>17531964</v>
      </c>
      <c r="M613" s="420"/>
      <c r="N613" s="420"/>
      <c r="O613" s="907"/>
      <c r="P613" s="420"/>
      <c r="Q613" s="908"/>
      <c r="R613" s="420"/>
      <c r="S613" s="420"/>
      <c r="T613" s="420"/>
      <c r="U613" s="890"/>
      <c r="V613" s="450"/>
      <c r="W613" s="450"/>
      <c r="X613" s="450"/>
      <c r="Y613" s="450"/>
      <c r="Z613" s="450"/>
      <c r="AA613" s="450"/>
      <c r="AB613" s="450"/>
      <c r="AC613" s="450"/>
      <c r="AD613" s="450"/>
      <c r="AE613" s="450"/>
      <c r="AF613" s="450"/>
      <c r="AG613" s="450"/>
      <c r="AH613" s="450"/>
      <c r="AI613" s="450"/>
      <c r="AJ613" s="450"/>
      <c r="AK613" s="450"/>
      <c r="AM613" s="488"/>
      <c r="AO613" s="463"/>
      <c r="AP613" s="463"/>
      <c r="AQ613" s="463"/>
      <c r="AR613" s="463"/>
      <c r="AS613" s="463"/>
      <c r="AT613" s="463"/>
    </row>
    <row r="614" spans="2:46" ht="15.75" x14ac:dyDescent="0.2">
      <c r="B614" s="100"/>
      <c r="J614" s="463"/>
      <c r="K614" s="463"/>
      <c r="L614" s="463"/>
      <c r="N614" s="463"/>
      <c r="O614" s="903"/>
      <c r="P614" s="463"/>
      <c r="Q614" s="439"/>
      <c r="R614" s="463"/>
      <c r="S614" s="463"/>
      <c r="T614" s="463"/>
      <c r="U614" s="890"/>
      <c r="V614" s="450"/>
      <c r="W614" s="450"/>
      <c r="X614" s="450"/>
      <c r="Y614" s="450"/>
      <c r="Z614" s="450"/>
      <c r="AA614" s="450"/>
      <c r="AB614" s="450"/>
      <c r="AC614" s="450"/>
      <c r="AD614" s="450"/>
      <c r="AE614" s="450"/>
      <c r="AF614" s="450"/>
      <c r="AG614" s="450"/>
      <c r="AH614" s="450"/>
      <c r="AI614" s="450"/>
      <c r="AJ614" s="450"/>
      <c r="AK614" s="450"/>
      <c r="AM614" s="488"/>
      <c r="AO614" s="463"/>
      <c r="AP614" s="463"/>
      <c r="AQ614" s="463"/>
      <c r="AR614" s="463"/>
      <c r="AS614" s="463"/>
      <c r="AT614" s="463"/>
    </row>
    <row r="615" spans="2:46" ht="15.75" x14ac:dyDescent="0.2">
      <c r="B615" s="100" t="s">
        <v>247</v>
      </c>
      <c r="J615" s="463"/>
      <c r="K615" s="463"/>
      <c r="L615" s="463"/>
      <c r="N615" s="463"/>
      <c r="O615" s="903"/>
      <c r="P615" s="463"/>
      <c r="Q615" s="908"/>
      <c r="R615" s="463"/>
      <c r="S615" s="463"/>
      <c r="T615" s="463"/>
      <c r="U615" s="890"/>
      <c r="V615" s="450"/>
      <c r="W615" s="450"/>
      <c r="X615" s="450"/>
      <c r="Y615" s="450"/>
      <c r="Z615" s="450"/>
      <c r="AA615" s="450"/>
      <c r="AB615" s="450"/>
      <c r="AC615" s="450"/>
      <c r="AD615" s="450"/>
      <c r="AE615" s="450"/>
      <c r="AF615" s="450"/>
      <c r="AG615" s="450"/>
      <c r="AH615" s="450"/>
      <c r="AI615" s="450"/>
      <c r="AJ615" s="450"/>
      <c r="AK615" s="450"/>
      <c r="AM615" s="488"/>
      <c r="AO615" s="463"/>
      <c r="AP615" s="463"/>
      <c r="AQ615" s="463"/>
      <c r="AR615" s="463"/>
      <c r="AS615" s="463"/>
      <c r="AT615" s="463"/>
    </row>
    <row r="616" spans="2:46" ht="9.9499999999999993" customHeight="1" x14ac:dyDescent="0.2">
      <c r="J616" s="463"/>
      <c r="K616" s="463"/>
      <c r="L616" s="463"/>
      <c r="N616" s="463"/>
      <c r="O616" s="903"/>
      <c r="P616" s="463"/>
      <c r="Q616" s="908"/>
      <c r="R616" s="463"/>
      <c r="S616" s="463"/>
      <c r="T616" s="463"/>
      <c r="U616" s="890"/>
      <c r="V616" s="450"/>
      <c r="W616" s="450"/>
      <c r="X616" s="450"/>
      <c r="Y616" s="450"/>
      <c r="Z616" s="450"/>
      <c r="AA616" s="450"/>
      <c r="AB616" s="450"/>
      <c r="AC616" s="450"/>
      <c r="AD616" s="450"/>
      <c r="AE616" s="450"/>
      <c r="AF616" s="450"/>
      <c r="AG616" s="450"/>
      <c r="AH616" s="450"/>
      <c r="AI616" s="450"/>
      <c r="AJ616" s="450"/>
      <c r="AK616" s="450"/>
      <c r="AM616" s="488"/>
      <c r="AO616" s="463"/>
      <c r="AP616" s="463"/>
      <c r="AQ616" s="463"/>
      <c r="AR616" s="463"/>
      <c r="AS616" s="463"/>
      <c r="AT616" s="463"/>
    </row>
    <row r="617" spans="2:46" x14ac:dyDescent="0.2">
      <c r="C617" s="161" t="s">
        <v>652</v>
      </c>
      <c r="H617" s="430"/>
      <c r="J617" s="628">
        <f>'WBS '!R236</f>
        <v>5937172</v>
      </c>
      <c r="K617" s="463"/>
      <c r="L617" s="511">
        <v>3859000</v>
      </c>
      <c r="N617" s="894">
        <v>5937171.4699999997</v>
      </c>
      <c r="P617" s="463"/>
      <c r="Q617" s="908"/>
      <c r="R617" s="923"/>
      <c r="S617" s="923"/>
      <c r="T617" s="923"/>
      <c r="U617" s="890"/>
      <c r="V617" s="450"/>
      <c r="W617" s="450"/>
      <c r="X617" s="450"/>
      <c r="Y617" s="450"/>
      <c r="Z617" s="450"/>
      <c r="AA617" s="450"/>
      <c r="AB617" s="450"/>
      <c r="AC617" s="450"/>
      <c r="AD617" s="450"/>
      <c r="AE617" s="450"/>
      <c r="AF617" s="450"/>
      <c r="AG617" s="450"/>
      <c r="AH617" s="450"/>
      <c r="AI617" s="450"/>
      <c r="AJ617" s="450"/>
      <c r="AK617" s="450"/>
      <c r="AM617" s="488"/>
      <c r="AO617" s="463"/>
      <c r="AP617" s="463"/>
      <c r="AQ617" s="463"/>
      <c r="AR617" s="463"/>
      <c r="AS617" s="463"/>
      <c r="AT617" s="463"/>
    </row>
    <row r="618" spans="2:46" x14ac:dyDescent="0.2">
      <c r="C618" s="430" t="s">
        <v>654</v>
      </c>
      <c r="H618" s="430"/>
      <c r="J618" s="628">
        <f>'WBS '!R253</f>
        <v>2506807</v>
      </c>
      <c r="K618" s="463"/>
      <c r="L618" s="463">
        <v>1246220</v>
      </c>
      <c r="N618" s="463" t="s">
        <v>815</v>
      </c>
      <c r="O618" s="903"/>
      <c r="P618" s="463"/>
      <c r="Q618" s="926"/>
      <c r="R618" s="923"/>
      <c r="S618" s="923"/>
      <c r="T618" s="923"/>
      <c r="U618" s="890"/>
      <c r="V618" s="450"/>
      <c r="W618" s="450"/>
      <c r="X618" s="450"/>
      <c r="Y618" s="450"/>
      <c r="Z618" s="450"/>
      <c r="AA618" s="450"/>
      <c r="AB618" s="450"/>
      <c r="AC618" s="450"/>
      <c r="AD618" s="450"/>
      <c r="AE618" s="450"/>
      <c r="AF618" s="450"/>
      <c r="AG618" s="450"/>
      <c r="AH618" s="450"/>
      <c r="AI618" s="450"/>
      <c r="AJ618" s="450"/>
      <c r="AK618" s="450"/>
      <c r="AM618" s="488"/>
      <c r="AO618" s="463"/>
      <c r="AP618" s="463"/>
      <c r="AQ618" s="463"/>
      <c r="AR618" s="463"/>
      <c r="AS618" s="463"/>
      <c r="AT618" s="463"/>
    </row>
    <row r="619" spans="2:46" x14ac:dyDescent="0.2">
      <c r="C619" s="638" t="s">
        <v>1089</v>
      </c>
      <c r="H619" s="430"/>
      <c r="J619" s="628">
        <f>'WBS '!R254</f>
        <v>447265833</v>
      </c>
      <c r="K619" s="463"/>
      <c r="L619" s="463">
        <v>0</v>
      </c>
      <c r="N619" s="463"/>
      <c r="O619" s="903"/>
      <c r="P619" s="463"/>
      <c r="Q619" s="926"/>
      <c r="R619" s="463"/>
      <c r="S619" s="463"/>
      <c r="T619" s="463"/>
      <c r="U619" s="890"/>
      <c r="V619" s="450"/>
      <c r="W619" s="450"/>
      <c r="X619" s="450"/>
      <c r="Y619" s="450"/>
      <c r="Z619" s="450"/>
      <c r="AA619" s="450"/>
      <c r="AB619" s="450"/>
      <c r="AC619" s="450"/>
      <c r="AD619" s="450"/>
      <c r="AE619" s="450"/>
      <c r="AF619" s="450"/>
      <c r="AG619" s="450"/>
      <c r="AH619" s="450"/>
      <c r="AI619" s="450"/>
      <c r="AJ619" s="450"/>
      <c r="AK619" s="450"/>
      <c r="AM619" s="488"/>
      <c r="AO619" s="463"/>
      <c r="AP619" s="463"/>
      <c r="AQ619" s="463"/>
      <c r="AR619" s="463"/>
      <c r="AS619" s="463"/>
      <c r="AT619" s="463"/>
    </row>
    <row r="620" spans="2:46" ht="9.9499999999999993" customHeight="1" x14ac:dyDescent="0.2">
      <c r="C620" s="638"/>
      <c r="H620" s="430"/>
      <c r="J620" s="628"/>
      <c r="K620" s="463"/>
      <c r="L620" s="463"/>
      <c r="N620" s="463"/>
      <c r="O620" s="903"/>
      <c r="P620" s="463"/>
      <c r="Q620" s="926"/>
      <c r="R620" s="463"/>
      <c r="S620" s="463"/>
      <c r="T620" s="463"/>
      <c r="U620" s="890"/>
      <c r="V620" s="450"/>
      <c r="W620" s="450"/>
      <c r="X620" s="450"/>
      <c r="Y620" s="450"/>
      <c r="Z620" s="450"/>
      <c r="AA620" s="450"/>
      <c r="AB620" s="450"/>
      <c r="AC620" s="450"/>
      <c r="AD620" s="450"/>
      <c r="AE620" s="450"/>
      <c r="AF620" s="450"/>
      <c r="AG620" s="450"/>
      <c r="AH620" s="450"/>
      <c r="AI620" s="450"/>
      <c r="AJ620" s="450"/>
      <c r="AK620" s="450"/>
      <c r="AM620" s="488"/>
      <c r="AO620" s="463"/>
      <c r="AP620" s="463"/>
      <c r="AQ620" s="463"/>
      <c r="AR620" s="463"/>
      <c r="AS620" s="463"/>
      <c r="AT620" s="463"/>
    </row>
    <row r="621" spans="2:46" ht="15.75" x14ac:dyDescent="0.2">
      <c r="C621" s="100" t="s">
        <v>311</v>
      </c>
      <c r="H621" s="430"/>
      <c r="J621" s="456">
        <f>SUM(J617:J619)</f>
        <v>455709812</v>
      </c>
      <c r="K621" s="463"/>
      <c r="L621" s="456">
        <f>SUM(L617:L618)</f>
        <v>5105220</v>
      </c>
      <c r="M621" s="420"/>
      <c r="N621" s="420"/>
      <c r="O621" s="907"/>
      <c r="P621" s="420"/>
      <c r="Q621" s="908"/>
      <c r="R621" s="420"/>
      <c r="S621" s="420"/>
      <c r="T621" s="420"/>
      <c r="U621" s="890"/>
      <c r="V621" s="450"/>
      <c r="W621" s="450"/>
      <c r="X621" s="450"/>
      <c r="Y621" s="450"/>
      <c r="Z621" s="450"/>
      <c r="AA621" s="450"/>
      <c r="AB621" s="450"/>
      <c r="AC621" s="450"/>
      <c r="AD621" s="450"/>
      <c r="AE621" s="450"/>
      <c r="AF621" s="450"/>
      <c r="AG621" s="450"/>
      <c r="AH621" s="450"/>
      <c r="AI621" s="450"/>
      <c r="AJ621" s="450"/>
      <c r="AK621" s="450"/>
      <c r="AM621" s="488"/>
      <c r="AO621" s="463"/>
      <c r="AP621" s="463"/>
      <c r="AQ621" s="463"/>
      <c r="AR621" s="463"/>
      <c r="AS621" s="463"/>
      <c r="AT621" s="463"/>
    </row>
    <row r="622" spans="2:46" ht="15.75" x14ac:dyDescent="0.2">
      <c r="J622" s="463"/>
      <c r="K622" s="463"/>
      <c r="L622" s="463"/>
      <c r="N622" s="463"/>
      <c r="O622" s="903"/>
      <c r="P622" s="463"/>
      <c r="Q622" s="439"/>
      <c r="R622" s="463"/>
      <c r="S622" s="463"/>
      <c r="T622" s="463"/>
      <c r="U622" s="890"/>
      <c r="V622" s="450"/>
      <c r="W622" s="450"/>
      <c r="X622" s="450"/>
      <c r="Y622" s="450"/>
      <c r="Z622" s="450"/>
      <c r="AA622" s="450"/>
      <c r="AB622" s="450"/>
      <c r="AC622" s="450"/>
      <c r="AD622" s="450"/>
      <c r="AE622" s="450"/>
      <c r="AF622" s="450"/>
      <c r="AG622" s="450"/>
      <c r="AH622" s="450"/>
      <c r="AI622" s="450"/>
      <c r="AJ622" s="450"/>
      <c r="AK622" s="450"/>
      <c r="AM622" s="488"/>
      <c r="AO622" s="463"/>
      <c r="AP622" s="463"/>
      <c r="AQ622" s="463"/>
      <c r="AR622" s="463"/>
      <c r="AS622" s="463"/>
      <c r="AT622" s="463"/>
    </row>
    <row r="623" spans="2:46" ht="16.5" thickBot="1" x14ac:dyDescent="0.25">
      <c r="B623" s="100" t="s">
        <v>741</v>
      </c>
      <c r="D623" s="925"/>
      <c r="E623" s="925"/>
      <c r="F623" s="925"/>
      <c r="G623" s="925"/>
      <c r="H623" s="430"/>
      <c r="I623" s="925"/>
      <c r="J623" s="453">
        <f>J613-J621</f>
        <v>-190580855</v>
      </c>
      <c r="K623" s="420"/>
      <c r="L623" s="453">
        <f>L613-L621</f>
        <v>12426744</v>
      </c>
      <c r="M623" s="420"/>
      <c r="N623" s="420"/>
      <c r="O623" s="907"/>
      <c r="P623" s="420"/>
      <c r="Q623" s="908"/>
      <c r="R623" s="420"/>
      <c r="S623" s="420"/>
      <c r="T623" s="420"/>
      <c r="U623" s="890"/>
      <c r="V623" s="454"/>
      <c r="W623" s="454"/>
      <c r="X623" s="454"/>
      <c r="Y623" s="454"/>
      <c r="Z623" s="454"/>
      <c r="AA623" s="454"/>
      <c r="AB623" s="454"/>
      <c r="AC623" s="454"/>
      <c r="AD623" s="454"/>
      <c r="AE623" s="454"/>
      <c r="AF623" s="454"/>
      <c r="AG623" s="454"/>
      <c r="AH623" s="454"/>
      <c r="AI623" s="454"/>
      <c r="AJ623" s="454"/>
      <c r="AK623" s="454"/>
      <c r="AL623" s="454"/>
      <c r="AM623" s="454"/>
      <c r="AO623" s="463"/>
      <c r="AP623" s="463"/>
      <c r="AQ623" s="463"/>
      <c r="AR623" s="463"/>
      <c r="AS623" s="463"/>
      <c r="AT623" s="463"/>
    </row>
    <row r="624" spans="2:46" ht="16.5" thickTop="1" x14ac:dyDescent="0.2">
      <c r="B624" s="100"/>
      <c r="D624" s="925"/>
      <c r="E624" s="925"/>
      <c r="F624" s="925"/>
      <c r="G624" s="925"/>
      <c r="H624" s="968"/>
      <c r="I624" s="925"/>
      <c r="J624" s="420"/>
      <c r="K624" s="420"/>
      <c r="L624" s="420"/>
      <c r="M624" s="420"/>
      <c r="N624" s="420"/>
      <c r="O624" s="907"/>
      <c r="P624" s="420"/>
      <c r="Q624" s="439"/>
      <c r="R624" s="420"/>
      <c r="S624" s="420"/>
      <c r="T624" s="420"/>
      <c r="U624" s="890"/>
      <c r="V624" s="454"/>
      <c r="W624" s="454"/>
      <c r="X624" s="454"/>
      <c r="Y624" s="454"/>
      <c r="Z624" s="454"/>
      <c r="AA624" s="454"/>
      <c r="AB624" s="454"/>
      <c r="AC624" s="454"/>
      <c r="AD624" s="454"/>
      <c r="AE624" s="454"/>
      <c r="AF624" s="454"/>
      <c r="AG624" s="454"/>
      <c r="AH624" s="454"/>
      <c r="AI624" s="454"/>
      <c r="AJ624" s="454"/>
      <c r="AK624" s="454"/>
      <c r="AL624" s="454"/>
      <c r="AM624" s="454"/>
      <c r="AO624" s="463"/>
      <c r="AP624" s="463"/>
      <c r="AQ624" s="463"/>
      <c r="AR624" s="463"/>
      <c r="AS624" s="463"/>
      <c r="AT624" s="463"/>
    </row>
    <row r="625" spans="1:46" ht="15.75" x14ac:dyDescent="0.2">
      <c r="A625" s="954">
        <f>A606+1</f>
        <v>23</v>
      </c>
      <c r="B625" s="100" t="s">
        <v>144</v>
      </c>
      <c r="D625" s="100"/>
      <c r="E625" s="100"/>
      <c r="F625" s="100"/>
      <c r="H625" s="430"/>
      <c r="J625" s="1013">
        <v>2021</v>
      </c>
      <c r="K625" s="463"/>
      <c r="L625" s="958" t="str">
        <f>L6</f>
        <v>2020</v>
      </c>
      <c r="M625" s="959"/>
      <c r="N625" s="959"/>
      <c r="O625" s="960"/>
      <c r="P625" s="959"/>
      <c r="Q625" s="439"/>
      <c r="R625" s="420"/>
      <c r="S625" s="420"/>
      <c r="T625" s="420"/>
      <c r="U625" s="890"/>
      <c r="V625" s="454"/>
      <c r="W625" s="454"/>
      <c r="X625" s="454"/>
      <c r="Y625" s="454"/>
      <c r="Z625" s="454"/>
      <c r="AA625" s="454"/>
      <c r="AB625" s="454"/>
      <c r="AC625" s="454"/>
      <c r="AD625" s="454"/>
      <c r="AE625" s="454"/>
      <c r="AF625" s="454"/>
      <c r="AG625" s="454"/>
      <c r="AH625" s="454"/>
      <c r="AI625" s="454"/>
      <c r="AJ625" s="454"/>
      <c r="AK625" s="454"/>
      <c r="AL625" s="454"/>
      <c r="AM625" s="454"/>
      <c r="AO625" s="463"/>
      <c r="AP625" s="463"/>
      <c r="AQ625" s="463"/>
      <c r="AR625" s="463"/>
      <c r="AS625" s="463"/>
      <c r="AT625" s="463"/>
    </row>
    <row r="626" spans="1:46" ht="15.75" x14ac:dyDescent="0.2">
      <c r="B626" s="892"/>
      <c r="H626" s="430"/>
      <c r="J626" s="628"/>
      <c r="K626" s="463"/>
      <c r="Q626" s="439"/>
      <c r="R626" s="420"/>
      <c r="S626" s="420"/>
      <c r="T626" s="420"/>
      <c r="U626" s="890"/>
      <c r="V626" s="454"/>
      <c r="W626" s="454"/>
      <c r="X626" s="454"/>
      <c r="Y626" s="454"/>
      <c r="Z626" s="454"/>
      <c r="AA626" s="454"/>
      <c r="AB626" s="454"/>
      <c r="AC626" s="454"/>
      <c r="AD626" s="454"/>
      <c r="AE626" s="454"/>
      <c r="AF626" s="454"/>
      <c r="AG626" s="454"/>
      <c r="AH626" s="454"/>
      <c r="AI626" s="454"/>
      <c r="AJ626" s="454"/>
      <c r="AK626" s="454"/>
      <c r="AL626" s="454"/>
      <c r="AM626" s="454"/>
      <c r="AO626" s="463"/>
      <c r="AP626" s="463"/>
      <c r="AQ626" s="463"/>
      <c r="AR626" s="463"/>
      <c r="AS626" s="463"/>
      <c r="AT626" s="463"/>
    </row>
    <row r="627" spans="1:46" ht="15.75" x14ac:dyDescent="0.2">
      <c r="B627" s="856" t="s">
        <v>699</v>
      </c>
      <c r="H627" s="430"/>
      <c r="J627" s="628">
        <f>J505-J512-J538-J604-J621+J613</f>
        <v>1247887323</v>
      </c>
      <c r="K627" s="463"/>
      <c r="L627" s="463">
        <v>603784156</v>
      </c>
      <c r="N627" s="463" t="s">
        <v>815</v>
      </c>
      <c r="O627" s="903"/>
      <c r="Q627" s="439"/>
      <c r="R627" s="420"/>
      <c r="S627" s="420"/>
      <c r="T627" s="420"/>
      <c r="U627" s="890"/>
      <c r="V627" s="454"/>
      <c r="W627" s="454"/>
      <c r="X627" s="454"/>
      <c r="Y627" s="454"/>
      <c r="Z627" s="454"/>
      <c r="AA627" s="454"/>
      <c r="AB627" s="454"/>
      <c r="AC627" s="454"/>
      <c r="AD627" s="454"/>
      <c r="AE627" s="454"/>
      <c r="AF627" s="454"/>
      <c r="AG627" s="454"/>
      <c r="AH627" s="454"/>
      <c r="AI627" s="454"/>
      <c r="AJ627" s="454"/>
      <c r="AK627" s="454"/>
      <c r="AL627" s="454"/>
      <c r="AM627" s="454"/>
      <c r="AO627" s="463"/>
      <c r="AP627" s="463"/>
      <c r="AQ627" s="463"/>
      <c r="AR627" s="463"/>
      <c r="AS627" s="463"/>
      <c r="AT627" s="463"/>
    </row>
    <row r="628" spans="1:46" ht="15.75" x14ac:dyDescent="0.2">
      <c r="B628" s="856" t="s">
        <v>354</v>
      </c>
      <c r="H628" s="430"/>
      <c r="J628" s="628">
        <f>'WBS '!R259</f>
        <v>-391589000</v>
      </c>
      <c r="K628" s="463"/>
      <c r="L628" s="463">
        <v>-113105925</v>
      </c>
      <c r="N628" s="463" t="s">
        <v>815</v>
      </c>
      <c r="O628" s="903"/>
      <c r="Q628" s="439"/>
      <c r="R628" s="420"/>
      <c r="S628" s="420"/>
      <c r="T628" s="420"/>
      <c r="U628" s="890"/>
      <c r="V628" s="454"/>
      <c r="W628" s="454"/>
      <c r="X628" s="454"/>
      <c r="Y628" s="454"/>
      <c r="Z628" s="454"/>
      <c r="AA628" s="454"/>
      <c r="AB628" s="454"/>
      <c r="AC628" s="454"/>
      <c r="AD628" s="454"/>
      <c r="AE628" s="454"/>
      <c r="AF628" s="454"/>
      <c r="AG628" s="454"/>
      <c r="AH628" s="454"/>
      <c r="AI628" s="454"/>
      <c r="AJ628" s="454"/>
      <c r="AK628" s="454"/>
      <c r="AL628" s="454"/>
      <c r="AM628" s="454"/>
      <c r="AO628" s="463"/>
      <c r="AP628" s="463"/>
      <c r="AQ628" s="463"/>
      <c r="AR628" s="463"/>
      <c r="AS628" s="463"/>
      <c r="AT628" s="463"/>
    </row>
    <row r="629" spans="1:46" ht="9.9499999999999993" customHeight="1" x14ac:dyDescent="0.2">
      <c r="B629" s="892"/>
      <c r="H629" s="430"/>
      <c r="J629" s="628"/>
      <c r="K629" s="463"/>
      <c r="Q629" s="439"/>
      <c r="R629" s="420"/>
      <c r="S629" s="420"/>
      <c r="T629" s="420"/>
      <c r="U629" s="890"/>
      <c r="V629" s="454"/>
      <c r="W629" s="454"/>
      <c r="X629" s="454"/>
      <c r="Y629" s="454"/>
      <c r="Z629" s="454"/>
      <c r="AA629" s="454"/>
      <c r="AB629" s="454"/>
      <c r="AC629" s="454"/>
      <c r="AD629" s="454"/>
      <c r="AE629" s="454"/>
      <c r="AF629" s="454"/>
      <c r="AG629" s="454"/>
      <c r="AH629" s="454"/>
      <c r="AI629" s="454"/>
      <c r="AJ629" s="454"/>
      <c r="AK629" s="454"/>
      <c r="AL629" s="454"/>
      <c r="AM629" s="454"/>
      <c r="AO629" s="463"/>
      <c r="AP629" s="463"/>
      <c r="AQ629" s="463"/>
      <c r="AR629" s="463"/>
      <c r="AS629" s="463"/>
      <c r="AT629" s="463"/>
    </row>
    <row r="630" spans="1:46" ht="16.5" thickBot="1" x14ac:dyDescent="0.25">
      <c r="B630" s="100" t="s">
        <v>1</v>
      </c>
      <c r="H630" s="430"/>
      <c r="J630" s="453">
        <f>J627+J628</f>
        <v>856298323</v>
      </c>
      <c r="K630" s="463"/>
      <c r="L630" s="453">
        <f>L627+L628</f>
        <v>490678231</v>
      </c>
      <c r="M630" s="420"/>
      <c r="N630" s="420"/>
      <c r="O630" s="907"/>
      <c r="P630" s="420"/>
      <c r="Q630" s="439"/>
      <c r="R630" s="420"/>
      <c r="S630" s="420"/>
      <c r="T630" s="420"/>
      <c r="U630" s="1020" t="e">
        <f>#REF!-#REF!</f>
        <v>#REF!</v>
      </c>
      <c r="V630" s="450"/>
      <c r="W630" s="1021" t="e">
        <f>L630-#REF!</f>
        <v>#REF!</v>
      </c>
      <c r="X630" s="450"/>
      <c r="Y630" s="454"/>
      <c r="Z630" s="454"/>
      <c r="AA630" s="454"/>
      <c r="AB630" s="454"/>
      <c r="AC630" s="454"/>
      <c r="AD630" s="454"/>
      <c r="AE630" s="454"/>
      <c r="AF630" s="454"/>
      <c r="AG630" s="454"/>
      <c r="AH630" s="454"/>
      <c r="AI630" s="454"/>
      <c r="AJ630" s="454"/>
      <c r="AK630" s="454"/>
      <c r="AL630" s="454"/>
      <c r="AM630" s="454"/>
      <c r="AO630" s="463"/>
      <c r="AP630" s="463"/>
      <c r="AQ630" s="463"/>
      <c r="AR630" s="463"/>
      <c r="AS630" s="463"/>
      <c r="AT630" s="463"/>
    </row>
    <row r="631" spans="1:46" ht="16.5" thickTop="1" x14ac:dyDescent="0.2">
      <c r="B631" s="100"/>
      <c r="D631" s="925"/>
      <c r="E631" s="925"/>
      <c r="F631" s="925"/>
      <c r="G631" s="925"/>
      <c r="H631" s="968"/>
      <c r="I631" s="925"/>
      <c r="J631" s="420"/>
      <c r="K631" s="420"/>
      <c r="L631" s="420"/>
      <c r="M631" s="420"/>
      <c r="N631" s="420"/>
      <c r="O631" s="907"/>
      <c r="P631" s="420"/>
      <c r="Q631" s="439"/>
      <c r="R631" s="420"/>
      <c r="S631" s="420"/>
      <c r="T631" s="420"/>
      <c r="U631" s="890"/>
      <c r="V631" s="454"/>
      <c r="W631" s="454"/>
      <c r="X631" s="454"/>
      <c r="Y631" s="454"/>
      <c r="Z631" s="454"/>
      <c r="AA631" s="454"/>
      <c r="AB631" s="454"/>
      <c r="AC631" s="454"/>
      <c r="AD631" s="454"/>
      <c r="AE631" s="454"/>
      <c r="AF631" s="454"/>
      <c r="AG631" s="454"/>
      <c r="AH631" s="454"/>
      <c r="AI631" s="454"/>
      <c r="AJ631" s="454"/>
      <c r="AK631" s="454"/>
      <c r="AL631" s="454"/>
      <c r="AM631" s="454"/>
      <c r="AO631" s="463"/>
      <c r="AP631" s="463"/>
      <c r="AQ631" s="463"/>
      <c r="AR631" s="463"/>
      <c r="AS631" s="463"/>
      <c r="AT631" s="463"/>
    </row>
    <row r="632" spans="1:46" ht="15.75" x14ac:dyDescent="0.2">
      <c r="B632" s="100"/>
      <c r="D632" s="925"/>
      <c r="E632" s="925"/>
      <c r="F632" s="925"/>
      <c r="G632" s="925"/>
      <c r="H632" s="968"/>
      <c r="I632" s="925"/>
      <c r="J632" s="420"/>
      <c r="K632" s="420"/>
      <c r="L632" s="420"/>
      <c r="M632" s="420"/>
      <c r="N632" s="420"/>
      <c r="O632" s="907"/>
      <c r="P632" s="420"/>
      <c r="Q632" s="439"/>
      <c r="R632" s="420"/>
      <c r="S632" s="420"/>
      <c r="T632" s="420"/>
      <c r="U632" s="890"/>
      <c r="V632" s="454"/>
      <c r="W632" s="454"/>
      <c r="X632" s="454"/>
      <c r="Y632" s="454"/>
      <c r="Z632" s="454"/>
      <c r="AA632" s="454"/>
      <c r="AB632" s="454"/>
      <c r="AC632" s="454"/>
      <c r="AD632" s="454"/>
      <c r="AE632" s="454"/>
      <c r="AF632" s="454"/>
      <c r="AG632" s="454"/>
      <c r="AH632" s="454"/>
      <c r="AI632" s="454"/>
      <c r="AJ632" s="454"/>
      <c r="AK632" s="454"/>
      <c r="AL632" s="454"/>
      <c r="AM632" s="454"/>
      <c r="AO632" s="463"/>
      <c r="AP632" s="463"/>
      <c r="AQ632" s="463"/>
      <c r="AR632" s="463"/>
      <c r="AS632" s="463"/>
      <c r="AT632" s="463"/>
    </row>
    <row r="633" spans="1:46" ht="15.75" x14ac:dyDescent="0.2">
      <c r="A633" s="954">
        <f>A625+1</f>
        <v>24</v>
      </c>
      <c r="B633" s="455" t="s">
        <v>518</v>
      </c>
      <c r="D633" s="925"/>
      <c r="E633" s="925"/>
      <c r="F633" s="925"/>
      <c r="G633" s="925"/>
      <c r="H633" s="1022"/>
      <c r="I633" s="499"/>
      <c r="J633" s="499"/>
      <c r="K633" s="454"/>
      <c r="L633" s="499"/>
      <c r="M633" s="499"/>
      <c r="N633" s="499"/>
      <c r="O633" s="1023"/>
      <c r="P633" s="499"/>
      <c r="Q633" s="439"/>
      <c r="R633" s="420"/>
      <c r="S633" s="420"/>
      <c r="T633" s="420"/>
      <c r="U633" s="890"/>
      <c r="V633" s="454"/>
      <c r="W633" s="454"/>
      <c r="X633" s="454"/>
      <c r="Y633" s="454"/>
      <c r="Z633" s="454"/>
      <c r="AA633" s="454"/>
      <c r="AB633" s="454"/>
      <c r="AC633" s="454"/>
      <c r="AD633" s="454"/>
      <c r="AE633" s="454"/>
      <c r="AF633" s="454"/>
      <c r="AG633" s="454"/>
      <c r="AH633" s="454"/>
      <c r="AI633" s="454"/>
      <c r="AJ633" s="454"/>
      <c r="AK633" s="454"/>
      <c r="AL633" s="454"/>
      <c r="AM633" s="454"/>
      <c r="AO633" s="463"/>
      <c r="AP633" s="463"/>
      <c r="AQ633" s="463"/>
      <c r="AR633" s="463"/>
      <c r="AS633" s="463"/>
      <c r="AT633" s="463"/>
    </row>
    <row r="634" spans="1:46" ht="15.75" x14ac:dyDescent="0.2">
      <c r="B634" s="100"/>
      <c r="D634" s="925"/>
      <c r="E634" s="925"/>
      <c r="F634" s="925"/>
      <c r="G634" s="925"/>
      <c r="H634" s="1022"/>
      <c r="I634" s="499"/>
      <c r="J634" s="499"/>
      <c r="K634" s="454"/>
      <c r="L634" s="499"/>
      <c r="M634" s="499"/>
      <c r="N634" s="499"/>
      <c r="O634" s="1023"/>
      <c r="P634" s="499"/>
      <c r="Q634" s="439"/>
      <c r="R634" s="420"/>
      <c r="S634" s="420"/>
      <c r="T634" s="420"/>
      <c r="U634" s="890"/>
      <c r="V634" s="454"/>
      <c r="W634" s="454"/>
      <c r="X634" s="454"/>
      <c r="Y634" s="454"/>
      <c r="Z634" s="454"/>
      <c r="AA634" s="454"/>
      <c r="AB634" s="454"/>
      <c r="AC634" s="454"/>
      <c r="AD634" s="454"/>
      <c r="AE634" s="454"/>
      <c r="AF634" s="454"/>
      <c r="AG634" s="454"/>
      <c r="AH634" s="454"/>
      <c r="AI634" s="454"/>
      <c r="AJ634" s="454"/>
      <c r="AK634" s="454"/>
      <c r="AL634" s="454"/>
      <c r="AM634" s="454"/>
      <c r="AO634" s="463"/>
      <c r="AP634" s="463"/>
      <c r="AQ634" s="463"/>
      <c r="AR634" s="463"/>
      <c r="AS634" s="463"/>
      <c r="AT634" s="463"/>
    </row>
    <row r="635" spans="1:46" ht="15.75" x14ac:dyDescent="0.2">
      <c r="B635" s="455" t="s">
        <v>519</v>
      </c>
      <c r="D635" s="925"/>
      <c r="E635" s="925"/>
      <c r="F635" s="925"/>
      <c r="G635" s="925"/>
      <c r="H635" s="1022"/>
      <c r="I635" s="499"/>
      <c r="J635" s="499"/>
      <c r="K635" s="454"/>
      <c r="L635" s="499"/>
      <c r="M635" s="499"/>
      <c r="N635" s="499"/>
      <c r="O635" s="1023"/>
      <c r="P635" s="499"/>
      <c r="Q635" s="439"/>
      <c r="R635" s="420"/>
      <c r="S635" s="420"/>
      <c r="T635" s="420"/>
      <c r="U635" s="890"/>
      <c r="V635" s="454"/>
      <c r="W635" s="454"/>
      <c r="X635" s="454"/>
      <c r="Y635" s="454"/>
      <c r="Z635" s="454"/>
      <c r="AA635" s="454"/>
      <c r="AB635" s="454"/>
      <c r="AC635" s="454"/>
      <c r="AD635" s="454"/>
      <c r="AE635" s="454"/>
      <c r="AF635" s="454"/>
      <c r="AG635" s="454"/>
      <c r="AH635" s="454"/>
      <c r="AI635" s="454"/>
      <c r="AJ635" s="454"/>
      <c r="AK635" s="454"/>
      <c r="AL635" s="454"/>
      <c r="AM635" s="454"/>
      <c r="AO635" s="463"/>
      <c r="AP635" s="463"/>
      <c r="AQ635" s="463"/>
      <c r="AR635" s="463"/>
      <c r="AS635" s="463"/>
      <c r="AT635" s="463"/>
    </row>
    <row r="636" spans="1:46" ht="15.75" x14ac:dyDescent="0.2">
      <c r="B636" s="100"/>
      <c r="D636" s="925"/>
      <c r="E636" s="925"/>
      <c r="F636" s="925"/>
      <c r="G636" s="925"/>
      <c r="H636" s="1022"/>
      <c r="I636" s="499"/>
      <c r="J636" s="499"/>
      <c r="K636" s="454"/>
      <c r="L636" s="499"/>
      <c r="M636" s="499"/>
      <c r="N636" s="499"/>
      <c r="O636" s="1023"/>
      <c r="P636" s="499"/>
      <c r="Q636" s="439"/>
      <c r="R636" s="420"/>
      <c r="S636" s="420"/>
      <c r="T636" s="420"/>
      <c r="U636" s="890"/>
      <c r="V636" s="454"/>
      <c r="W636" s="454"/>
      <c r="X636" s="454"/>
      <c r="Y636" s="454"/>
      <c r="Z636" s="454"/>
      <c r="AA636" s="454"/>
      <c r="AB636" s="454"/>
      <c r="AC636" s="454"/>
      <c r="AD636" s="454"/>
      <c r="AE636" s="454"/>
      <c r="AF636" s="454"/>
      <c r="AG636" s="454"/>
      <c r="AH636" s="454"/>
      <c r="AI636" s="454"/>
      <c r="AJ636" s="454"/>
      <c r="AK636" s="454"/>
      <c r="AL636" s="454"/>
      <c r="AM636" s="454"/>
      <c r="AO636" s="463"/>
      <c r="AP636" s="463"/>
      <c r="AQ636" s="463"/>
      <c r="AR636" s="463"/>
      <c r="AS636" s="463"/>
      <c r="AT636" s="463"/>
    </row>
    <row r="637" spans="1:46" ht="15.75" x14ac:dyDescent="0.2">
      <c r="B637" s="1140" t="s">
        <v>520</v>
      </c>
      <c r="C637" s="1140"/>
      <c r="D637" s="1140"/>
      <c r="E637" s="1140"/>
      <c r="F637" s="1140"/>
      <c r="G637" s="1140"/>
      <c r="H637" s="1140"/>
      <c r="I637" s="1140"/>
      <c r="J637" s="1140"/>
      <c r="K637" s="1140"/>
      <c r="L637" s="1140"/>
      <c r="M637" s="1024"/>
      <c r="N637" s="1024"/>
      <c r="O637" s="1025"/>
      <c r="P637" s="1024"/>
      <c r="Q637" s="439"/>
      <c r="R637" s="420"/>
      <c r="S637" s="420"/>
      <c r="T637" s="420"/>
      <c r="U637" s="890"/>
      <c r="V637" s="454"/>
      <c r="W637" s="454"/>
      <c r="X637" s="454"/>
      <c r="Y637" s="454"/>
      <c r="Z637" s="454"/>
      <c r="AA637" s="454"/>
      <c r="AB637" s="454"/>
      <c r="AC637" s="454"/>
      <c r="AD637" s="454"/>
      <c r="AE637" s="454"/>
      <c r="AF637" s="454"/>
      <c r="AG637" s="454"/>
      <c r="AH637" s="454"/>
      <c r="AI637" s="454"/>
      <c r="AJ637" s="454"/>
      <c r="AK637" s="454"/>
      <c r="AL637" s="454"/>
      <c r="AM637" s="454"/>
      <c r="AO637" s="463"/>
      <c r="AP637" s="463"/>
      <c r="AQ637" s="463"/>
      <c r="AR637" s="463"/>
      <c r="AS637" s="463"/>
      <c r="AT637" s="463"/>
    </row>
    <row r="638" spans="1:46" ht="15.75" x14ac:dyDescent="0.2">
      <c r="B638" s="1140"/>
      <c r="C638" s="1140"/>
      <c r="D638" s="1140"/>
      <c r="E638" s="1140"/>
      <c r="F638" s="1140"/>
      <c r="G638" s="1140"/>
      <c r="H638" s="1140"/>
      <c r="I638" s="1140"/>
      <c r="J638" s="1140"/>
      <c r="K638" s="1140"/>
      <c r="L638" s="1140"/>
      <c r="M638" s="1024"/>
      <c r="N638" s="1024"/>
      <c r="O638" s="1025"/>
      <c r="P638" s="1024"/>
      <c r="Q638" s="439"/>
      <c r="R638" s="420"/>
      <c r="S638" s="420"/>
      <c r="T638" s="420"/>
      <c r="U638" s="890"/>
      <c r="V638" s="454"/>
      <c r="W638" s="454"/>
      <c r="X638" s="454"/>
      <c r="Y638" s="454"/>
      <c r="Z638" s="454"/>
      <c r="AA638" s="454"/>
      <c r="AB638" s="454"/>
      <c r="AC638" s="454"/>
      <c r="AD638" s="454"/>
      <c r="AE638" s="454"/>
      <c r="AF638" s="454"/>
      <c r="AG638" s="454"/>
      <c r="AH638" s="454"/>
      <c r="AI638" s="454"/>
      <c r="AJ638" s="454"/>
      <c r="AK638" s="454"/>
      <c r="AL638" s="454"/>
      <c r="AM638" s="454"/>
      <c r="AO638" s="463"/>
      <c r="AP638" s="463"/>
      <c r="AQ638" s="463"/>
      <c r="AR638" s="463"/>
      <c r="AS638" s="463"/>
      <c r="AT638" s="463"/>
    </row>
    <row r="639" spans="1:46" ht="15.75" x14ac:dyDescent="0.2">
      <c r="B639" s="1140"/>
      <c r="C639" s="1140"/>
      <c r="D639" s="1140"/>
      <c r="E639" s="1140"/>
      <c r="F639" s="1140"/>
      <c r="G639" s="1140"/>
      <c r="H639" s="1140"/>
      <c r="I639" s="1140"/>
      <c r="J639" s="1140"/>
      <c r="K639" s="1140"/>
      <c r="L639" s="1140"/>
      <c r="M639" s="1024"/>
      <c r="N639" s="1024"/>
      <c r="O639" s="1025"/>
      <c r="P639" s="1024"/>
      <c r="Q639" s="439"/>
      <c r="R639" s="420"/>
      <c r="S639" s="420"/>
      <c r="T639" s="420"/>
      <c r="U639" s="890"/>
      <c r="V639" s="454"/>
      <c r="W639" s="454"/>
      <c r="X639" s="454"/>
      <c r="Y639" s="454"/>
      <c r="Z639" s="454"/>
      <c r="AA639" s="454"/>
      <c r="AB639" s="454"/>
      <c r="AC639" s="454"/>
      <c r="AD639" s="454"/>
      <c r="AE639" s="454"/>
      <c r="AF639" s="454"/>
      <c r="AG639" s="454"/>
      <c r="AH639" s="454"/>
      <c r="AI639" s="454"/>
      <c r="AJ639" s="454"/>
      <c r="AK639" s="454"/>
      <c r="AL639" s="454"/>
      <c r="AM639" s="454"/>
      <c r="AO639" s="463"/>
      <c r="AP639" s="463"/>
      <c r="AQ639" s="463"/>
      <c r="AR639" s="463"/>
      <c r="AS639" s="463"/>
      <c r="AT639" s="463"/>
    </row>
    <row r="640" spans="1:46" ht="15.75" x14ac:dyDescent="0.2">
      <c r="B640" s="1140"/>
      <c r="C640" s="1140"/>
      <c r="D640" s="1140"/>
      <c r="E640" s="1140"/>
      <c r="F640" s="1140"/>
      <c r="G640" s="1140"/>
      <c r="H640" s="1140"/>
      <c r="I640" s="1140"/>
      <c r="J640" s="1140"/>
      <c r="K640" s="1140"/>
      <c r="L640" s="1140"/>
      <c r="M640" s="1024"/>
      <c r="N640" s="1024"/>
      <c r="O640" s="1025"/>
      <c r="P640" s="1024"/>
      <c r="Q640" s="439"/>
      <c r="R640" s="420"/>
      <c r="S640" s="420"/>
      <c r="T640" s="420"/>
      <c r="U640" s="890"/>
      <c r="V640" s="454"/>
      <c r="W640" s="454"/>
      <c r="X640" s="454"/>
      <c r="Y640" s="454"/>
      <c r="Z640" s="454"/>
      <c r="AA640" s="454"/>
      <c r="AB640" s="454"/>
      <c r="AC640" s="454"/>
      <c r="AD640" s="454"/>
      <c r="AE640" s="454"/>
      <c r="AF640" s="454"/>
      <c r="AG640" s="454"/>
      <c r="AH640" s="454"/>
      <c r="AI640" s="454"/>
      <c r="AJ640" s="454"/>
      <c r="AK640" s="454"/>
      <c r="AL640" s="454"/>
      <c r="AM640" s="454"/>
      <c r="AO640" s="463"/>
      <c r="AP640" s="463"/>
      <c r="AQ640" s="463"/>
      <c r="AR640" s="463"/>
      <c r="AS640" s="463"/>
      <c r="AT640" s="463"/>
    </row>
    <row r="641" spans="2:46" ht="15.75" x14ac:dyDescent="0.2">
      <c r="B641" s="1140"/>
      <c r="C641" s="1140"/>
      <c r="D641" s="1140"/>
      <c r="E641" s="1140"/>
      <c r="F641" s="1140"/>
      <c r="G641" s="1140"/>
      <c r="H641" s="1140"/>
      <c r="I641" s="1140"/>
      <c r="J641" s="1140"/>
      <c r="K641" s="1140"/>
      <c r="L641" s="1140"/>
      <c r="M641" s="1024"/>
      <c r="N641" s="1024"/>
      <c r="O641" s="1025"/>
      <c r="P641" s="1024"/>
      <c r="Q641" s="439"/>
      <c r="R641" s="420"/>
      <c r="S641" s="420"/>
      <c r="T641" s="420"/>
      <c r="U641" s="890"/>
      <c r="V641" s="454"/>
      <c r="W641" s="454"/>
      <c r="X641" s="454"/>
      <c r="Y641" s="454"/>
      <c r="Z641" s="454"/>
      <c r="AA641" s="454"/>
      <c r="AB641" s="454"/>
      <c r="AC641" s="454"/>
      <c r="AD641" s="454"/>
      <c r="AE641" s="454"/>
      <c r="AF641" s="454"/>
      <c r="AG641" s="454"/>
      <c r="AH641" s="454"/>
      <c r="AI641" s="454"/>
      <c r="AJ641" s="454"/>
      <c r="AK641" s="454"/>
      <c r="AL641" s="454"/>
      <c r="AM641" s="454"/>
      <c r="AO641" s="463"/>
      <c r="AP641" s="463"/>
      <c r="AQ641" s="463"/>
      <c r="AR641" s="463"/>
      <c r="AS641" s="463"/>
      <c r="AT641" s="463"/>
    </row>
    <row r="642" spans="2:46" ht="15" customHeight="1" x14ac:dyDescent="0.2">
      <c r="B642" s="1140"/>
      <c r="C642" s="1140"/>
      <c r="D642" s="1140"/>
      <c r="E642" s="1140"/>
      <c r="F642" s="1140"/>
      <c r="G642" s="1140"/>
      <c r="H642" s="1140"/>
      <c r="I642" s="1140"/>
      <c r="J642" s="1140"/>
      <c r="K642" s="1140"/>
      <c r="L642" s="1140"/>
      <c r="M642" s="1024"/>
      <c r="N642" s="1024"/>
      <c r="O642" s="1025"/>
      <c r="P642" s="1024"/>
      <c r="Q642" s="439"/>
      <c r="R642" s="420"/>
      <c r="S642" s="420"/>
      <c r="T642" s="420"/>
      <c r="U642" s="890"/>
      <c r="V642" s="454"/>
      <c r="W642" s="454"/>
      <c r="X642" s="454"/>
      <c r="Y642" s="454"/>
      <c r="Z642" s="454"/>
      <c r="AA642" s="454"/>
      <c r="AB642" s="454"/>
      <c r="AC642" s="454"/>
      <c r="AD642" s="454"/>
      <c r="AE642" s="454"/>
      <c r="AF642" s="454"/>
      <c r="AG642" s="454"/>
      <c r="AH642" s="454"/>
      <c r="AI642" s="454"/>
      <c r="AJ642" s="454"/>
      <c r="AK642" s="454"/>
      <c r="AL642" s="454"/>
      <c r="AM642" s="454"/>
      <c r="AO642" s="463"/>
      <c r="AP642" s="463"/>
      <c r="AQ642" s="463"/>
      <c r="AR642" s="463"/>
      <c r="AS642" s="463"/>
      <c r="AT642" s="463"/>
    </row>
    <row r="643" spans="2:46" ht="15.75" x14ac:dyDescent="0.2">
      <c r="B643" s="100"/>
      <c r="D643" s="925"/>
      <c r="E643" s="925"/>
      <c r="F643" s="925"/>
      <c r="G643" s="925"/>
      <c r="H643" s="1022"/>
      <c r="I643" s="499"/>
      <c r="J643" s="499"/>
      <c r="K643" s="454"/>
      <c r="L643" s="499"/>
      <c r="M643" s="499"/>
      <c r="N643" s="499"/>
      <c r="O643" s="1023"/>
      <c r="P643" s="499"/>
      <c r="Q643" s="439"/>
      <c r="R643" s="420"/>
      <c r="S643" s="420"/>
      <c r="T643" s="420"/>
      <c r="U643" s="890"/>
      <c r="V643" s="454"/>
      <c r="W643" s="454"/>
      <c r="X643" s="454"/>
      <c r="Y643" s="454"/>
      <c r="Z643" s="454"/>
      <c r="AA643" s="454"/>
      <c r="AB643" s="454"/>
      <c r="AC643" s="454"/>
      <c r="AD643" s="454"/>
      <c r="AE643" s="454"/>
      <c r="AF643" s="454"/>
      <c r="AG643" s="454"/>
      <c r="AH643" s="454"/>
      <c r="AI643" s="454"/>
      <c r="AJ643" s="454"/>
      <c r="AK643" s="454"/>
      <c r="AL643" s="454"/>
      <c r="AM643" s="454"/>
      <c r="AO643" s="463"/>
      <c r="AP643" s="463"/>
      <c r="AQ643" s="463"/>
      <c r="AR643" s="463"/>
      <c r="AS643" s="463"/>
      <c r="AT643" s="463"/>
    </row>
    <row r="644" spans="2:46" ht="15.75" x14ac:dyDescent="0.2">
      <c r="B644" s="1140" t="s">
        <v>521</v>
      </c>
      <c r="C644" s="1140"/>
      <c r="D644" s="1140"/>
      <c r="E644" s="1140"/>
      <c r="F644" s="1140"/>
      <c r="G644" s="1140"/>
      <c r="H644" s="1140"/>
      <c r="I644" s="1140"/>
      <c r="J644" s="1140"/>
      <c r="K644" s="1140"/>
      <c r="L644" s="1140"/>
      <c r="M644" s="1024"/>
      <c r="N644" s="1024"/>
      <c r="O644" s="1025"/>
      <c r="P644" s="1024"/>
      <c r="Q644" s="439"/>
      <c r="R644" s="420"/>
      <c r="S644" s="420"/>
      <c r="T644" s="420"/>
      <c r="U644" s="890"/>
      <c r="V644" s="454"/>
      <c r="W644" s="454"/>
      <c r="X644" s="454"/>
      <c r="Y644" s="454"/>
      <c r="Z644" s="454"/>
      <c r="AA644" s="454"/>
      <c r="AB644" s="454"/>
      <c r="AC644" s="454"/>
      <c r="AD644" s="454"/>
      <c r="AE644" s="454"/>
      <c r="AF644" s="454"/>
      <c r="AG644" s="454"/>
      <c r="AH644" s="454"/>
      <c r="AI644" s="454"/>
      <c r="AJ644" s="454"/>
      <c r="AK644" s="454"/>
      <c r="AL644" s="454"/>
      <c r="AM644" s="454"/>
      <c r="AO644" s="463"/>
      <c r="AP644" s="463"/>
      <c r="AQ644" s="463"/>
      <c r="AR644" s="463"/>
      <c r="AS644" s="463"/>
      <c r="AT644" s="463"/>
    </row>
    <row r="645" spans="2:46" ht="15.75" x14ac:dyDescent="0.2">
      <c r="B645" s="1140"/>
      <c r="C645" s="1140"/>
      <c r="D645" s="1140"/>
      <c r="E645" s="1140"/>
      <c r="F645" s="1140"/>
      <c r="G645" s="1140"/>
      <c r="H645" s="1140"/>
      <c r="I645" s="1140"/>
      <c r="J645" s="1140"/>
      <c r="K645" s="1140"/>
      <c r="L645" s="1140"/>
      <c r="M645" s="1024"/>
      <c r="N645" s="1024"/>
      <c r="O645" s="1025"/>
      <c r="P645" s="1024"/>
      <c r="Q645" s="439"/>
      <c r="R645" s="420"/>
      <c r="S645" s="420"/>
      <c r="T645" s="420"/>
      <c r="U645" s="890"/>
      <c r="V645" s="454"/>
      <c r="W645" s="454"/>
      <c r="X645" s="454"/>
      <c r="Y645" s="454"/>
      <c r="Z645" s="454"/>
      <c r="AA645" s="454"/>
      <c r="AB645" s="454"/>
      <c r="AC645" s="454"/>
      <c r="AD645" s="454"/>
      <c r="AE645" s="454"/>
      <c r="AF645" s="454"/>
      <c r="AG645" s="454"/>
      <c r="AH645" s="454"/>
      <c r="AI645" s="454"/>
      <c r="AJ645" s="454"/>
      <c r="AK645" s="454"/>
      <c r="AL645" s="454"/>
      <c r="AM645" s="454"/>
      <c r="AO645" s="463"/>
      <c r="AP645" s="463"/>
      <c r="AQ645" s="463"/>
      <c r="AR645" s="463"/>
      <c r="AS645" s="463"/>
      <c r="AT645" s="463"/>
    </row>
    <row r="646" spans="2:46" ht="15.75" x14ac:dyDescent="0.2">
      <c r="B646" s="1140"/>
      <c r="C646" s="1140"/>
      <c r="D646" s="1140"/>
      <c r="E646" s="1140"/>
      <c r="F646" s="1140"/>
      <c r="G646" s="1140"/>
      <c r="H646" s="1140"/>
      <c r="I646" s="1140"/>
      <c r="J646" s="1140"/>
      <c r="K646" s="1140"/>
      <c r="L646" s="1140"/>
      <c r="M646" s="1024"/>
      <c r="N646" s="1024"/>
      <c r="O646" s="1025"/>
      <c r="P646" s="1024"/>
      <c r="Q646" s="439"/>
      <c r="R646" s="420"/>
      <c r="S646" s="420"/>
      <c r="T646" s="420"/>
      <c r="U646" s="890"/>
      <c r="V646" s="454"/>
      <c r="W646" s="454"/>
      <c r="X646" s="454"/>
      <c r="Y646" s="454"/>
      <c r="Z646" s="454"/>
      <c r="AA646" s="454"/>
      <c r="AB646" s="454"/>
      <c r="AC646" s="454"/>
      <c r="AD646" s="454"/>
      <c r="AE646" s="454"/>
      <c r="AF646" s="454"/>
      <c r="AG646" s="454"/>
      <c r="AH646" s="454"/>
      <c r="AI646" s="454"/>
      <c r="AJ646" s="454"/>
      <c r="AK646" s="454"/>
      <c r="AL646" s="454"/>
      <c r="AM646" s="454"/>
      <c r="AO646" s="463"/>
      <c r="AP646" s="463"/>
      <c r="AQ646" s="463"/>
      <c r="AR646" s="463"/>
      <c r="AS646" s="463"/>
      <c r="AT646" s="463"/>
    </row>
    <row r="647" spans="2:46" ht="15.75" x14ac:dyDescent="0.2">
      <c r="B647" s="1140"/>
      <c r="C647" s="1140"/>
      <c r="D647" s="1140"/>
      <c r="E647" s="1140"/>
      <c r="F647" s="1140"/>
      <c r="G647" s="1140"/>
      <c r="H647" s="1140"/>
      <c r="I647" s="1140"/>
      <c r="J647" s="1140"/>
      <c r="K647" s="1140"/>
      <c r="L647" s="1140"/>
      <c r="M647" s="1024"/>
      <c r="N647" s="1024"/>
      <c r="O647" s="1025"/>
      <c r="P647" s="1024"/>
      <c r="Q647" s="439"/>
      <c r="R647" s="420"/>
      <c r="S647" s="420"/>
      <c r="T647" s="420"/>
      <c r="U647" s="890"/>
      <c r="V647" s="454"/>
      <c r="W647" s="454"/>
      <c r="X647" s="454"/>
      <c r="Y647" s="454"/>
      <c r="Z647" s="454"/>
      <c r="AA647" s="454"/>
      <c r="AB647" s="454"/>
      <c r="AC647" s="454"/>
      <c r="AD647" s="454"/>
      <c r="AE647" s="454"/>
      <c r="AF647" s="454"/>
      <c r="AG647" s="454"/>
      <c r="AH647" s="454"/>
      <c r="AI647" s="454"/>
      <c r="AJ647" s="454"/>
      <c r="AK647" s="454"/>
      <c r="AL647" s="454"/>
      <c r="AM647" s="454"/>
      <c r="AO647" s="463"/>
      <c r="AP647" s="463"/>
      <c r="AQ647" s="463"/>
      <c r="AR647" s="463"/>
      <c r="AS647" s="463"/>
      <c r="AT647" s="463"/>
    </row>
    <row r="648" spans="2:46" ht="15.75" x14ac:dyDescent="0.2">
      <c r="B648" s="100"/>
      <c r="D648" s="925"/>
      <c r="E648" s="925"/>
      <c r="F648" s="925"/>
      <c r="G648" s="925"/>
      <c r="H648" s="1022"/>
      <c r="I648" s="499"/>
      <c r="J648" s="499"/>
      <c r="K648" s="454"/>
      <c r="L648" s="499"/>
      <c r="M648" s="499"/>
      <c r="N648" s="499"/>
      <c r="O648" s="1023"/>
      <c r="P648" s="499"/>
      <c r="Q648" s="439"/>
      <c r="R648" s="420"/>
      <c r="S648" s="420"/>
      <c r="T648" s="420"/>
      <c r="U648" s="890"/>
      <c r="V648" s="454"/>
      <c r="W648" s="454"/>
      <c r="X648" s="454"/>
      <c r="Y648" s="454"/>
      <c r="Z648" s="454"/>
      <c r="AA648" s="454"/>
      <c r="AB648" s="454"/>
      <c r="AC648" s="454"/>
      <c r="AD648" s="454"/>
      <c r="AE648" s="454"/>
      <c r="AF648" s="454"/>
      <c r="AG648" s="454"/>
      <c r="AH648" s="454"/>
      <c r="AI648" s="454"/>
      <c r="AJ648" s="454"/>
      <c r="AK648" s="454"/>
      <c r="AL648" s="454"/>
      <c r="AM648" s="454"/>
      <c r="AO648" s="463"/>
      <c r="AP648" s="463"/>
      <c r="AQ648" s="463"/>
      <c r="AR648" s="463"/>
      <c r="AS648" s="463"/>
      <c r="AT648" s="463"/>
    </row>
    <row r="649" spans="2:46" ht="15.75" x14ac:dyDescent="0.2">
      <c r="B649" s="100"/>
      <c r="D649" s="925"/>
      <c r="E649" s="925"/>
      <c r="F649" s="925"/>
      <c r="G649" s="925"/>
      <c r="H649" s="1022"/>
      <c r="I649" s="499"/>
      <c r="J649" s="499"/>
      <c r="K649" s="454"/>
      <c r="L649" s="499"/>
      <c r="M649" s="499"/>
      <c r="N649" s="499"/>
      <c r="O649" s="1023"/>
      <c r="P649" s="499"/>
      <c r="Q649" s="439"/>
      <c r="R649" s="420"/>
      <c r="S649" s="420"/>
      <c r="T649" s="420"/>
      <c r="U649" s="890"/>
      <c r="V649" s="454"/>
      <c r="W649" s="454"/>
      <c r="X649" s="454"/>
      <c r="Y649" s="454"/>
      <c r="Z649" s="454"/>
      <c r="AA649" s="454"/>
      <c r="AB649" s="454"/>
      <c r="AC649" s="454"/>
      <c r="AD649" s="454"/>
      <c r="AE649" s="454"/>
      <c r="AF649" s="454"/>
      <c r="AG649" s="454"/>
      <c r="AH649" s="454"/>
      <c r="AI649" s="454"/>
      <c r="AJ649" s="454"/>
      <c r="AK649" s="454"/>
      <c r="AL649" s="454"/>
      <c r="AM649" s="454"/>
      <c r="AO649" s="463"/>
      <c r="AP649" s="463"/>
      <c r="AQ649" s="463"/>
      <c r="AR649" s="463"/>
      <c r="AS649" s="463"/>
      <c r="AT649" s="463"/>
    </row>
    <row r="650" spans="2:46" ht="15.75" x14ac:dyDescent="0.2">
      <c r="B650" s="100"/>
      <c r="D650" s="925"/>
      <c r="E650" s="925"/>
      <c r="F650" s="925"/>
      <c r="G650" s="925"/>
      <c r="H650" s="1022"/>
      <c r="I650" s="499"/>
      <c r="J650" s="499"/>
      <c r="K650" s="454"/>
      <c r="L650" s="499"/>
      <c r="M650" s="499"/>
      <c r="N650" s="499"/>
      <c r="O650" s="1023"/>
      <c r="P650" s="499"/>
      <c r="Q650" s="439"/>
      <c r="R650" s="420"/>
      <c r="S650" s="420"/>
      <c r="T650" s="420"/>
      <c r="U650" s="890"/>
      <c r="V650" s="454"/>
      <c r="W650" s="454"/>
      <c r="X650" s="454"/>
      <c r="Y650" s="454"/>
      <c r="Z650" s="454"/>
      <c r="AA650" s="454"/>
      <c r="AB650" s="454"/>
      <c r="AC650" s="454"/>
      <c r="AD650" s="454"/>
      <c r="AE650" s="454"/>
      <c r="AF650" s="454"/>
      <c r="AG650" s="454"/>
      <c r="AH650" s="454"/>
      <c r="AI650" s="454"/>
      <c r="AJ650" s="454"/>
      <c r="AK650" s="454"/>
      <c r="AL650" s="454"/>
      <c r="AM650" s="454"/>
      <c r="AO650" s="463"/>
      <c r="AP650" s="463"/>
      <c r="AQ650" s="463"/>
      <c r="AR650" s="463"/>
      <c r="AS650" s="463"/>
      <c r="AT650" s="463"/>
    </row>
    <row r="651" spans="2:46" ht="15.75" x14ac:dyDescent="0.2">
      <c r="B651" s="100"/>
      <c r="D651" s="925"/>
      <c r="E651" s="925"/>
      <c r="F651" s="925"/>
      <c r="G651" s="925"/>
      <c r="H651" s="1022"/>
      <c r="I651" s="499"/>
      <c r="J651" s="499"/>
      <c r="K651" s="454"/>
      <c r="L651" s="499"/>
      <c r="M651" s="499"/>
      <c r="N651" s="499"/>
      <c r="O651" s="1023"/>
      <c r="P651" s="499"/>
      <c r="Q651" s="439"/>
      <c r="R651" s="420"/>
      <c r="S651" s="420"/>
      <c r="T651" s="420"/>
      <c r="U651" s="890"/>
      <c r="V651" s="454"/>
      <c r="W651" s="454"/>
      <c r="X651" s="454"/>
      <c r="Y651" s="454"/>
      <c r="Z651" s="454"/>
      <c r="AA651" s="454"/>
      <c r="AB651" s="454"/>
      <c r="AC651" s="454"/>
      <c r="AD651" s="454"/>
      <c r="AE651" s="454"/>
      <c r="AF651" s="454"/>
      <c r="AG651" s="454"/>
      <c r="AH651" s="454"/>
      <c r="AI651" s="454"/>
      <c r="AJ651" s="454"/>
      <c r="AK651" s="454"/>
      <c r="AL651" s="454"/>
      <c r="AM651" s="454"/>
      <c r="AO651" s="463"/>
      <c r="AP651" s="463"/>
      <c r="AQ651" s="463"/>
      <c r="AR651" s="463"/>
      <c r="AS651" s="463"/>
      <c r="AT651" s="463"/>
    </row>
    <row r="652" spans="2:46" ht="15.75" x14ac:dyDescent="0.2">
      <c r="B652" s="100"/>
      <c r="D652" s="925"/>
      <c r="E652" s="925"/>
      <c r="F652" s="925"/>
      <c r="G652" s="925"/>
      <c r="H652" s="1022"/>
      <c r="I652" s="499"/>
      <c r="J652" s="499"/>
      <c r="K652" s="454"/>
      <c r="L652" s="499"/>
      <c r="M652" s="499"/>
      <c r="N652" s="499"/>
      <c r="O652" s="1023"/>
      <c r="P652" s="499"/>
      <c r="Q652" s="439"/>
      <c r="R652" s="420"/>
      <c r="S652" s="420"/>
      <c r="T652" s="420"/>
      <c r="U652" s="890"/>
      <c r="V652" s="454"/>
      <c r="W652" s="454"/>
      <c r="X652" s="454"/>
      <c r="Y652" s="454"/>
      <c r="Z652" s="454"/>
      <c r="AA652" s="454"/>
      <c r="AB652" s="454"/>
      <c r="AC652" s="454"/>
      <c r="AD652" s="454"/>
      <c r="AE652" s="454"/>
      <c r="AF652" s="454"/>
      <c r="AG652" s="454"/>
      <c r="AH652" s="454"/>
      <c r="AI652" s="454"/>
      <c r="AJ652" s="454"/>
      <c r="AK652" s="454"/>
      <c r="AL652" s="454"/>
      <c r="AM652" s="454"/>
      <c r="AO652" s="463"/>
      <c r="AP652" s="463"/>
      <c r="AQ652" s="463"/>
      <c r="AR652" s="463"/>
      <c r="AS652" s="463"/>
      <c r="AT652" s="463"/>
    </row>
    <row r="653" spans="2:46" ht="15.75" x14ac:dyDescent="0.2">
      <c r="B653" s="100"/>
      <c r="D653" s="925"/>
      <c r="E653" s="925"/>
      <c r="F653" s="925"/>
      <c r="G653" s="925"/>
      <c r="H653" s="1022"/>
      <c r="I653" s="499"/>
      <c r="J653" s="499"/>
      <c r="K653" s="454"/>
      <c r="L653" s="499"/>
      <c r="M653" s="499"/>
      <c r="N653" s="499"/>
      <c r="O653" s="1023"/>
      <c r="P653" s="499"/>
      <c r="Q653" s="439"/>
      <c r="R653" s="420"/>
      <c r="S653" s="420"/>
      <c r="T653" s="420"/>
      <c r="U653" s="890"/>
      <c r="V653" s="454"/>
      <c r="W653" s="454"/>
      <c r="X653" s="454"/>
      <c r="Y653" s="454"/>
      <c r="Z653" s="454"/>
      <c r="AA653" s="454"/>
      <c r="AB653" s="454"/>
      <c r="AC653" s="454"/>
      <c r="AD653" s="454"/>
      <c r="AE653" s="454"/>
      <c r="AF653" s="454"/>
      <c r="AG653" s="454"/>
      <c r="AH653" s="454"/>
      <c r="AI653" s="454"/>
      <c r="AJ653" s="454"/>
      <c r="AK653" s="454"/>
      <c r="AL653" s="454"/>
      <c r="AM653" s="454"/>
      <c r="AO653" s="463"/>
      <c r="AP653" s="463"/>
      <c r="AQ653" s="463"/>
      <c r="AR653" s="463"/>
      <c r="AS653" s="463"/>
      <c r="AT653" s="463"/>
    </row>
    <row r="654" spans="2:46" ht="15.75" x14ac:dyDescent="0.2">
      <c r="B654" s="100"/>
      <c r="D654" s="925"/>
      <c r="E654" s="925"/>
      <c r="F654" s="925"/>
      <c r="G654" s="925"/>
      <c r="H654" s="1022"/>
      <c r="I654" s="499"/>
      <c r="J654" s="499"/>
      <c r="K654" s="454"/>
      <c r="L654" s="499"/>
      <c r="M654" s="499"/>
      <c r="N654" s="499"/>
      <c r="O654" s="1023"/>
      <c r="P654" s="499"/>
      <c r="Q654" s="439"/>
      <c r="R654" s="420"/>
      <c r="S654" s="420"/>
      <c r="T654" s="420"/>
      <c r="U654" s="890"/>
      <c r="V654" s="454"/>
      <c r="W654" s="454"/>
      <c r="X654" s="454"/>
      <c r="Y654" s="454"/>
      <c r="Z654" s="454"/>
      <c r="AA654" s="454"/>
      <c r="AB654" s="454"/>
      <c r="AC654" s="454"/>
      <c r="AD654" s="454"/>
      <c r="AE654" s="454"/>
      <c r="AF654" s="454"/>
      <c r="AG654" s="454"/>
      <c r="AH654" s="454"/>
      <c r="AI654" s="454"/>
      <c r="AJ654" s="454"/>
      <c r="AK654" s="454"/>
      <c r="AL654" s="454"/>
      <c r="AM654" s="454"/>
      <c r="AO654" s="463"/>
      <c r="AP654" s="463"/>
      <c r="AQ654" s="463"/>
      <c r="AR654" s="463"/>
      <c r="AS654" s="463"/>
      <c r="AT654" s="463"/>
    </row>
    <row r="655" spans="2:46" ht="15.75" x14ac:dyDescent="0.2">
      <c r="B655" s="100"/>
      <c r="D655" s="925"/>
      <c r="E655" s="925"/>
      <c r="F655" s="925"/>
      <c r="G655" s="925"/>
      <c r="H655" s="1022"/>
      <c r="I655" s="499"/>
      <c r="J655" s="499"/>
      <c r="K655" s="454"/>
      <c r="L655" s="499"/>
      <c r="M655" s="499"/>
      <c r="N655" s="499"/>
      <c r="O655" s="1023"/>
      <c r="P655" s="499"/>
      <c r="Q655" s="439"/>
      <c r="R655" s="420"/>
      <c r="S655" s="420"/>
      <c r="T655" s="420"/>
      <c r="U655" s="890"/>
      <c r="V655" s="454"/>
      <c r="W655" s="454"/>
      <c r="X655" s="454"/>
      <c r="Y655" s="454"/>
      <c r="Z655" s="454"/>
      <c r="AA655" s="454"/>
      <c r="AB655" s="454"/>
      <c r="AC655" s="454"/>
      <c r="AD655" s="454"/>
      <c r="AE655" s="454"/>
      <c r="AF655" s="454"/>
      <c r="AG655" s="454"/>
      <c r="AH655" s="454"/>
      <c r="AI655" s="454"/>
      <c r="AJ655" s="454"/>
      <c r="AK655" s="454"/>
      <c r="AL655" s="454"/>
      <c r="AM655" s="454"/>
      <c r="AO655" s="463"/>
      <c r="AP655" s="463"/>
      <c r="AQ655" s="463"/>
      <c r="AR655" s="463"/>
      <c r="AS655" s="463"/>
      <c r="AT655" s="463"/>
    </row>
    <row r="656" spans="2:46" ht="15.75" x14ac:dyDescent="0.2">
      <c r="B656" s="100"/>
      <c r="D656" s="925"/>
      <c r="E656" s="925"/>
      <c r="F656" s="925"/>
      <c r="G656" s="925"/>
      <c r="H656" s="1022"/>
      <c r="I656" s="499"/>
      <c r="J656" s="499"/>
      <c r="K656" s="454"/>
      <c r="L656" s="499"/>
      <c r="M656" s="499"/>
      <c r="N656" s="499"/>
      <c r="O656" s="1023"/>
      <c r="P656" s="499"/>
      <c r="Q656" s="439"/>
      <c r="R656" s="420"/>
      <c r="S656" s="420"/>
      <c r="T656" s="420"/>
      <c r="U656" s="890"/>
      <c r="V656" s="454"/>
      <c r="W656" s="454"/>
      <c r="X656" s="454"/>
      <c r="Y656" s="454"/>
      <c r="Z656" s="454"/>
      <c r="AA656" s="454"/>
      <c r="AB656" s="454"/>
      <c r="AC656" s="454"/>
      <c r="AD656" s="454"/>
      <c r="AE656" s="454"/>
      <c r="AF656" s="454"/>
      <c r="AG656" s="454"/>
      <c r="AH656" s="454"/>
      <c r="AI656" s="454"/>
      <c r="AJ656" s="454"/>
      <c r="AK656" s="454"/>
      <c r="AL656" s="454"/>
      <c r="AM656" s="454"/>
      <c r="AO656" s="463"/>
      <c r="AP656" s="463"/>
      <c r="AQ656" s="463"/>
      <c r="AR656" s="463"/>
      <c r="AS656" s="463"/>
      <c r="AT656" s="463"/>
    </row>
    <row r="657" spans="1:46" ht="15.75" x14ac:dyDescent="0.2">
      <c r="A657" s="954">
        <v>24</v>
      </c>
      <c r="B657" s="455" t="s">
        <v>1125</v>
      </c>
      <c r="D657" s="925"/>
      <c r="E657" s="925"/>
      <c r="F657" s="925"/>
      <c r="G657" s="925"/>
      <c r="H657" s="1022"/>
      <c r="I657" s="499"/>
      <c r="J657" s="499"/>
      <c r="K657" s="454"/>
      <c r="L657" s="499"/>
      <c r="M657" s="499"/>
      <c r="N657" s="499"/>
      <c r="O657" s="1023"/>
      <c r="P657" s="499"/>
      <c r="Q657" s="439"/>
      <c r="R657" s="420"/>
      <c r="S657" s="420"/>
      <c r="T657" s="420"/>
      <c r="U657" s="890"/>
      <c r="V657" s="454"/>
      <c r="W657" s="454"/>
      <c r="X657" s="454"/>
      <c r="Y657" s="454"/>
      <c r="Z657" s="454"/>
      <c r="AA657" s="454"/>
      <c r="AB657" s="454"/>
      <c r="AC657" s="454"/>
      <c r="AD657" s="454"/>
      <c r="AE657" s="454"/>
      <c r="AF657" s="454"/>
      <c r="AG657" s="454"/>
      <c r="AH657" s="454"/>
      <c r="AI657" s="454"/>
      <c r="AJ657" s="454"/>
      <c r="AK657" s="454"/>
      <c r="AL657" s="454"/>
      <c r="AM657" s="454"/>
      <c r="AO657" s="463"/>
      <c r="AP657" s="463"/>
      <c r="AQ657" s="463"/>
      <c r="AR657" s="463"/>
      <c r="AS657" s="463"/>
      <c r="AT657" s="463"/>
    </row>
    <row r="658" spans="1:46" ht="15.75" x14ac:dyDescent="0.2">
      <c r="B658" s="100"/>
      <c r="D658" s="925"/>
      <c r="E658" s="925"/>
      <c r="F658" s="925"/>
      <c r="G658" s="925"/>
      <c r="H658" s="1022"/>
      <c r="I658" s="499"/>
      <c r="J658" s="499"/>
      <c r="K658" s="454"/>
      <c r="L658" s="499"/>
      <c r="M658" s="499"/>
      <c r="N658" s="499"/>
      <c r="O658" s="1023"/>
      <c r="P658" s="499"/>
      <c r="Q658" s="439"/>
      <c r="R658" s="420"/>
      <c r="S658" s="420"/>
      <c r="T658" s="420"/>
      <c r="U658" s="890"/>
      <c r="V658" s="454"/>
      <c r="W658" s="454"/>
      <c r="X658" s="454"/>
      <c r="Y658" s="454"/>
      <c r="Z658" s="454"/>
      <c r="AA658" s="454"/>
      <c r="AB658" s="454"/>
      <c r="AC658" s="454"/>
      <c r="AD658" s="454"/>
      <c r="AE658" s="454"/>
      <c r="AF658" s="454"/>
      <c r="AG658" s="454"/>
      <c r="AH658" s="454"/>
      <c r="AI658" s="454"/>
      <c r="AJ658" s="454"/>
      <c r="AK658" s="454"/>
      <c r="AL658" s="454"/>
      <c r="AM658" s="454"/>
      <c r="AO658" s="463"/>
      <c r="AP658" s="463"/>
      <c r="AQ658" s="463"/>
      <c r="AR658" s="463"/>
      <c r="AS658" s="463"/>
      <c r="AT658" s="463"/>
    </row>
    <row r="659" spans="1:46" ht="15.75" x14ac:dyDescent="0.2">
      <c r="B659" s="100"/>
      <c r="D659" s="925"/>
      <c r="E659" s="925"/>
      <c r="F659" s="925"/>
      <c r="G659" s="925"/>
      <c r="H659" s="1022"/>
      <c r="I659" s="499"/>
      <c r="J659" s="499"/>
      <c r="K659" s="454"/>
      <c r="L659" s="499"/>
      <c r="M659" s="499"/>
      <c r="N659" s="499"/>
      <c r="O659" s="1023"/>
      <c r="P659" s="499"/>
      <c r="Q659" s="439"/>
      <c r="R659" s="420"/>
      <c r="S659" s="420"/>
      <c r="T659" s="420"/>
      <c r="U659" s="890"/>
      <c r="V659" s="454"/>
      <c r="W659" s="454"/>
      <c r="X659" s="454"/>
      <c r="Y659" s="454"/>
      <c r="Z659" s="454"/>
      <c r="AA659" s="454"/>
      <c r="AB659" s="454"/>
      <c r="AC659" s="454"/>
      <c r="AD659" s="454"/>
      <c r="AE659" s="454"/>
      <c r="AF659" s="454"/>
      <c r="AG659" s="454"/>
      <c r="AH659" s="454"/>
      <c r="AI659" s="454"/>
      <c r="AJ659" s="454"/>
      <c r="AK659" s="454"/>
      <c r="AL659" s="454"/>
      <c r="AM659" s="454"/>
      <c r="AO659" s="463"/>
      <c r="AP659" s="463"/>
      <c r="AQ659" s="463"/>
      <c r="AR659" s="463"/>
      <c r="AS659" s="463"/>
      <c r="AT659" s="463"/>
    </row>
    <row r="660" spans="1:46" ht="15.75" x14ac:dyDescent="0.2">
      <c r="B660" s="455" t="s">
        <v>523</v>
      </c>
      <c r="D660" s="925"/>
      <c r="E660" s="925"/>
      <c r="F660" s="925"/>
      <c r="G660" s="925"/>
      <c r="H660" s="1022"/>
      <c r="I660" s="499"/>
      <c r="J660" s="499"/>
      <c r="K660" s="454"/>
      <c r="L660" s="499"/>
      <c r="M660" s="499"/>
      <c r="N660" s="499"/>
      <c r="O660" s="1023"/>
      <c r="P660" s="499"/>
      <c r="Q660" s="439"/>
      <c r="R660" s="420"/>
      <c r="S660" s="420"/>
      <c r="T660" s="420"/>
      <c r="U660" s="890"/>
      <c r="V660" s="454"/>
      <c r="W660" s="454"/>
      <c r="X660" s="454"/>
      <c r="Y660" s="454"/>
      <c r="Z660" s="454"/>
      <c r="AA660" s="454"/>
      <c r="AB660" s="454"/>
      <c r="AC660" s="454"/>
      <c r="AD660" s="454"/>
      <c r="AE660" s="454"/>
      <c r="AF660" s="454"/>
      <c r="AG660" s="454"/>
      <c r="AH660" s="454"/>
      <c r="AI660" s="454"/>
      <c r="AJ660" s="454"/>
      <c r="AK660" s="454"/>
      <c r="AL660" s="454"/>
      <c r="AM660" s="454"/>
      <c r="AO660" s="463"/>
      <c r="AP660" s="463"/>
      <c r="AQ660" s="463"/>
      <c r="AR660" s="463"/>
      <c r="AS660" s="463"/>
      <c r="AT660" s="463"/>
    </row>
    <row r="661" spans="1:46" ht="15.75" x14ac:dyDescent="0.2">
      <c r="B661" s="100"/>
      <c r="D661" s="925"/>
      <c r="E661" s="925"/>
      <c r="F661" s="925"/>
      <c r="G661" s="925"/>
      <c r="H661" s="1022"/>
      <c r="I661" s="499"/>
      <c r="J661" s="499"/>
      <c r="K661" s="454"/>
      <c r="L661" s="499"/>
      <c r="M661" s="499"/>
      <c r="N661" s="499"/>
      <c r="O661" s="1023"/>
      <c r="P661" s="499"/>
      <c r="Q661" s="439"/>
      <c r="R661" s="420"/>
      <c r="S661" s="420"/>
      <c r="T661" s="420"/>
      <c r="U661" s="890"/>
      <c r="V661" s="454"/>
      <c r="W661" s="454"/>
      <c r="X661" s="454"/>
      <c r="Y661" s="454"/>
      <c r="Z661" s="454"/>
      <c r="AA661" s="454"/>
      <c r="AB661" s="454"/>
      <c r="AC661" s="454"/>
      <c r="AD661" s="454"/>
      <c r="AE661" s="454"/>
      <c r="AF661" s="454"/>
      <c r="AG661" s="454"/>
      <c r="AH661" s="454"/>
      <c r="AI661" s="454"/>
      <c r="AJ661" s="454"/>
      <c r="AK661" s="454"/>
      <c r="AL661" s="454"/>
      <c r="AM661" s="454"/>
      <c r="AO661" s="463"/>
      <c r="AP661" s="463"/>
      <c r="AQ661" s="463"/>
      <c r="AR661" s="463"/>
      <c r="AS661" s="463"/>
      <c r="AT661" s="463"/>
    </row>
    <row r="662" spans="1:46" ht="15.75" x14ac:dyDescent="0.2">
      <c r="B662" s="1140" t="s">
        <v>522</v>
      </c>
      <c r="C662" s="1140"/>
      <c r="D662" s="1140"/>
      <c r="E662" s="1140"/>
      <c r="F662" s="1140"/>
      <c r="G662" s="1140"/>
      <c r="H662" s="1140"/>
      <c r="I662" s="1140"/>
      <c r="J662" s="1140"/>
      <c r="K662" s="1140"/>
      <c r="L662" s="1140"/>
      <c r="M662" s="1024"/>
      <c r="N662" s="1024"/>
      <c r="O662" s="1025"/>
      <c r="P662" s="1024"/>
      <c r="Q662" s="439"/>
      <c r="R662" s="420"/>
      <c r="S662" s="420"/>
      <c r="T662" s="420"/>
      <c r="U662" s="890"/>
      <c r="V662" s="454"/>
      <c r="W662" s="454"/>
      <c r="X662" s="454"/>
      <c r="Y662" s="454"/>
      <c r="Z662" s="454"/>
      <c r="AA662" s="454"/>
      <c r="AB662" s="454"/>
      <c r="AC662" s="454"/>
      <c r="AD662" s="454"/>
      <c r="AE662" s="454"/>
      <c r="AF662" s="454"/>
      <c r="AG662" s="454"/>
      <c r="AH662" s="454"/>
      <c r="AI662" s="454"/>
      <c r="AJ662" s="454"/>
      <c r="AK662" s="454"/>
      <c r="AL662" s="454"/>
      <c r="AM662" s="454"/>
      <c r="AO662" s="463"/>
      <c r="AP662" s="463"/>
      <c r="AQ662" s="463"/>
      <c r="AR662" s="463"/>
      <c r="AS662" s="463"/>
      <c r="AT662" s="463"/>
    </row>
    <row r="663" spans="1:46" ht="15.75" x14ac:dyDescent="0.2">
      <c r="B663" s="1140"/>
      <c r="C663" s="1140"/>
      <c r="D663" s="1140"/>
      <c r="E663" s="1140"/>
      <c r="F663" s="1140"/>
      <c r="G663" s="1140"/>
      <c r="H663" s="1140"/>
      <c r="I663" s="1140"/>
      <c r="J663" s="1140"/>
      <c r="K663" s="1140"/>
      <c r="L663" s="1140"/>
      <c r="M663" s="1024"/>
      <c r="N663" s="1024"/>
      <c r="O663" s="1025"/>
      <c r="P663" s="1024"/>
      <c r="Q663" s="439"/>
      <c r="R663" s="420"/>
      <c r="S663" s="420"/>
      <c r="T663" s="420"/>
      <c r="U663" s="890"/>
      <c r="V663" s="454"/>
      <c r="W663" s="454"/>
      <c r="X663" s="454"/>
      <c r="Y663" s="454"/>
      <c r="Z663" s="454"/>
      <c r="AA663" s="454"/>
      <c r="AB663" s="454"/>
      <c r="AC663" s="454"/>
      <c r="AD663" s="454"/>
      <c r="AE663" s="454"/>
      <c r="AF663" s="454"/>
      <c r="AG663" s="454"/>
      <c r="AH663" s="454"/>
      <c r="AI663" s="454"/>
      <c r="AJ663" s="454"/>
      <c r="AK663" s="454"/>
      <c r="AL663" s="454"/>
      <c r="AM663" s="454"/>
      <c r="AO663" s="463"/>
      <c r="AP663" s="463"/>
      <c r="AQ663" s="463"/>
      <c r="AR663" s="463"/>
      <c r="AS663" s="463"/>
      <c r="AT663" s="463"/>
    </row>
    <row r="664" spans="1:46" ht="15.75" x14ac:dyDescent="0.2">
      <c r="B664" s="1140"/>
      <c r="C664" s="1140"/>
      <c r="D664" s="1140"/>
      <c r="E664" s="1140"/>
      <c r="F664" s="1140"/>
      <c r="G664" s="1140"/>
      <c r="H664" s="1140"/>
      <c r="I664" s="1140"/>
      <c r="J664" s="1140"/>
      <c r="K664" s="1140"/>
      <c r="L664" s="1140"/>
      <c r="M664" s="1024"/>
      <c r="N664" s="1024"/>
      <c r="O664" s="1025"/>
      <c r="P664" s="1024"/>
      <c r="Q664" s="439"/>
      <c r="R664" s="420"/>
      <c r="S664" s="420"/>
      <c r="T664" s="420"/>
      <c r="U664" s="890"/>
      <c r="V664" s="454"/>
      <c r="W664" s="454"/>
      <c r="X664" s="454"/>
      <c r="Y664" s="454"/>
      <c r="Z664" s="454"/>
      <c r="AA664" s="454"/>
      <c r="AB664" s="454"/>
      <c r="AC664" s="454"/>
      <c r="AD664" s="454"/>
      <c r="AE664" s="454"/>
      <c r="AF664" s="454"/>
      <c r="AG664" s="454"/>
      <c r="AH664" s="454"/>
      <c r="AI664" s="454"/>
      <c r="AJ664" s="454"/>
      <c r="AK664" s="454"/>
      <c r="AL664" s="454"/>
      <c r="AM664" s="454"/>
      <c r="AO664" s="463"/>
      <c r="AP664" s="463"/>
      <c r="AQ664" s="463"/>
      <c r="AR664" s="463"/>
      <c r="AS664" s="463"/>
      <c r="AT664" s="463"/>
    </row>
    <row r="665" spans="1:46" ht="15.75" x14ac:dyDescent="0.2">
      <c r="B665" s="1140"/>
      <c r="C665" s="1140"/>
      <c r="D665" s="1140"/>
      <c r="E665" s="1140"/>
      <c r="F665" s="1140"/>
      <c r="G665" s="1140"/>
      <c r="H665" s="1140"/>
      <c r="I665" s="1140"/>
      <c r="J665" s="1140"/>
      <c r="K665" s="1140"/>
      <c r="L665" s="1140"/>
      <c r="M665" s="1024"/>
      <c r="N665" s="1024"/>
      <c r="O665" s="1025"/>
      <c r="P665" s="1024"/>
      <c r="Q665" s="439"/>
      <c r="R665" s="420"/>
      <c r="S665" s="420"/>
      <c r="T665" s="420"/>
      <c r="U665" s="890"/>
      <c r="V665" s="454"/>
      <c r="W665" s="454"/>
      <c r="X665" s="454"/>
      <c r="Y665" s="454"/>
      <c r="Z665" s="454"/>
      <c r="AA665" s="454"/>
      <c r="AB665" s="454"/>
      <c r="AC665" s="454"/>
      <c r="AD665" s="454"/>
      <c r="AE665" s="454"/>
      <c r="AF665" s="454"/>
      <c r="AG665" s="454"/>
      <c r="AH665" s="454"/>
      <c r="AI665" s="454"/>
      <c r="AJ665" s="454"/>
      <c r="AK665" s="454"/>
      <c r="AL665" s="454"/>
      <c r="AM665" s="454"/>
      <c r="AO665" s="463"/>
      <c r="AP665" s="463"/>
      <c r="AQ665" s="463"/>
      <c r="AR665" s="463"/>
      <c r="AS665" s="463"/>
      <c r="AT665" s="463"/>
    </row>
    <row r="666" spans="1:46" ht="15.75" x14ac:dyDescent="0.2">
      <c r="B666" s="1140"/>
      <c r="C666" s="1140"/>
      <c r="D666" s="1140"/>
      <c r="E666" s="1140"/>
      <c r="F666" s="1140"/>
      <c r="G666" s="1140"/>
      <c r="H666" s="1140"/>
      <c r="I666" s="1140"/>
      <c r="J666" s="1140"/>
      <c r="K666" s="1140"/>
      <c r="L666" s="1140"/>
      <c r="M666" s="1024"/>
      <c r="N666" s="1024"/>
      <c r="O666" s="1025"/>
      <c r="P666" s="1024"/>
      <c r="Q666" s="439"/>
      <c r="R666" s="420"/>
      <c r="S666" s="420"/>
      <c r="T666" s="420"/>
      <c r="U666" s="890"/>
      <c r="V666" s="454"/>
      <c r="W666" s="454"/>
      <c r="X666" s="454"/>
      <c r="Y666" s="454"/>
      <c r="Z666" s="454"/>
      <c r="AA666" s="454"/>
      <c r="AB666" s="454"/>
      <c r="AC666" s="454"/>
      <c r="AD666" s="454"/>
      <c r="AE666" s="454"/>
      <c r="AF666" s="454"/>
      <c r="AG666" s="454"/>
      <c r="AH666" s="454"/>
      <c r="AI666" s="454"/>
      <c r="AJ666" s="454"/>
      <c r="AK666" s="454"/>
      <c r="AL666" s="454"/>
      <c r="AM666" s="454"/>
      <c r="AO666" s="463"/>
      <c r="AP666" s="463"/>
      <c r="AQ666" s="463"/>
      <c r="AR666" s="463"/>
      <c r="AS666" s="463"/>
      <c r="AT666" s="463"/>
    </row>
    <row r="667" spans="1:46" ht="15.75" x14ac:dyDescent="0.2">
      <c r="B667" s="1140"/>
      <c r="C667" s="1140"/>
      <c r="D667" s="1140"/>
      <c r="E667" s="1140"/>
      <c r="F667" s="1140"/>
      <c r="G667" s="1140"/>
      <c r="H667" s="1140"/>
      <c r="I667" s="1140"/>
      <c r="J667" s="1140"/>
      <c r="K667" s="1140"/>
      <c r="L667" s="1140"/>
      <c r="M667" s="1024"/>
      <c r="N667" s="1024"/>
      <c r="O667" s="1025"/>
      <c r="P667" s="1024"/>
      <c r="Q667" s="439"/>
      <c r="R667" s="420"/>
      <c r="S667" s="420"/>
      <c r="T667" s="420"/>
      <c r="U667" s="890"/>
      <c r="V667" s="454"/>
      <c r="W667" s="454"/>
      <c r="X667" s="454"/>
      <c r="Y667" s="454"/>
      <c r="Z667" s="454"/>
      <c r="AA667" s="454"/>
      <c r="AB667" s="454"/>
      <c r="AC667" s="454"/>
      <c r="AD667" s="454"/>
      <c r="AE667" s="454"/>
      <c r="AF667" s="454"/>
      <c r="AG667" s="454"/>
      <c r="AH667" s="454"/>
      <c r="AI667" s="454"/>
      <c r="AJ667" s="454"/>
      <c r="AK667" s="454"/>
      <c r="AL667" s="454"/>
      <c r="AM667" s="454"/>
      <c r="AO667" s="463"/>
      <c r="AP667" s="463"/>
      <c r="AQ667" s="463"/>
      <c r="AR667" s="463"/>
      <c r="AS667" s="463"/>
      <c r="AT667" s="463"/>
    </row>
    <row r="668" spans="1:46" ht="12" customHeight="1" x14ac:dyDescent="0.2">
      <c r="B668" s="1140"/>
      <c r="C668" s="1140"/>
      <c r="D668" s="1140"/>
      <c r="E668" s="1140"/>
      <c r="F668" s="1140"/>
      <c r="G668" s="1140"/>
      <c r="H668" s="1140"/>
      <c r="I668" s="1140"/>
      <c r="J668" s="1140"/>
      <c r="K668" s="1140"/>
      <c r="L668" s="1140"/>
      <c r="M668" s="1024"/>
      <c r="N668" s="1024"/>
      <c r="O668" s="1025"/>
      <c r="P668" s="1024"/>
      <c r="Q668" s="439"/>
      <c r="R668" s="420"/>
      <c r="S668" s="420"/>
      <c r="T668" s="420"/>
      <c r="U668" s="890"/>
      <c r="V668" s="454"/>
      <c r="W668" s="454"/>
      <c r="X668" s="454"/>
      <c r="Y668" s="454"/>
      <c r="Z668" s="454"/>
      <c r="AA668" s="454"/>
      <c r="AB668" s="454"/>
      <c r="AC668" s="454"/>
      <c r="AD668" s="454"/>
      <c r="AE668" s="454"/>
      <c r="AF668" s="454"/>
      <c r="AG668" s="454"/>
      <c r="AH668" s="454"/>
      <c r="AI668" s="454"/>
      <c r="AJ668" s="454"/>
      <c r="AK668" s="454"/>
      <c r="AL668" s="454"/>
      <c r="AM668" s="454"/>
      <c r="AO668" s="463"/>
      <c r="AP668" s="463"/>
      <c r="AQ668" s="463"/>
      <c r="AR668" s="463"/>
      <c r="AS668" s="463"/>
      <c r="AT668" s="463"/>
    </row>
    <row r="669" spans="1:46" ht="15.75" x14ac:dyDescent="0.2">
      <c r="B669" s="100"/>
      <c r="D669" s="925"/>
      <c r="E669" s="925"/>
      <c r="F669" s="925"/>
      <c r="G669" s="925"/>
      <c r="H669" s="1022"/>
      <c r="I669" s="499"/>
      <c r="J669" s="499"/>
      <c r="K669" s="454"/>
      <c r="L669" s="499"/>
      <c r="M669" s="499"/>
      <c r="N669" s="499"/>
      <c r="O669" s="1023"/>
      <c r="P669" s="499"/>
      <c r="Q669" s="439"/>
      <c r="R669" s="420"/>
      <c r="S669" s="420"/>
      <c r="T669" s="420"/>
      <c r="U669" s="890"/>
      <c r="V669" s="454"/>
      <c r="W669" s="454"/>
      <c r="X669" s="454"/>
      <c r="Y669" s="454"/>
      <c r="Z669" s="454"/>
      <c r="AA669" s="454"/>
      <c r="AB669" s="454"/>
      <c r="AC669" s="454"/>
      <c r="AD669" s="454"/>
      <c r="AE669" s="454"/>
      <c r="AF669" s="454"/>
      <c r="AG669" s="454"/>
      <c r="AH669" s="454"/>
      <c r="AI669" s="454"/>
      <c r="AJ669" s="454"/>
      <c r="AK669" s="454"/>
      <c r="AL669" s="454"/>
      <c r="AM669" s="454"/>
      <c r="AO669" s="463"/>
      <c r="AP669" s="463"/>
      <c r="AQ669" s="463"/>
      <c r="AR669" s="463"/>
      <c r="AS669" s="463"/>
      <c r="AT669" s="463"/>
    </row>
    <row r="670" spans="1:46" ht="15.75" x14ac:dyDescent="0.2">
      <c r="B670" s="1140" t="s">
        <v>524</v>
      </c>
      <c r="C670" s="1140"/>
      <c r="D670" s="1140"/>
      <c r="E670" s="1140"/>
      <c r="F670" s="1140"/>
      <c r="G670" s="1140"/>
      <c r="H670" s="1140"/>
      <c r="I670" s="1140"/>
      <c r="J670" s="1140"/>
      <c r="K670" s="1140"/>
      <c r="L670" s="1140"/>
      <c r="M670" s="1024"/>
      <c r="N670" s="1024"/>
      <c r="O670" s="1025"/>
      <c r="P670" s="1024"/>
      <c r="Q670" s="439"/>
      <c r="R670" s="420"/>
      <c r="S670" s="420"/>
      <c r="T670" s="420"/>
      <c r="U670" s="890"/>
      <c r="V670" s="454"/>
      <c r="W670" s="454"/>
      <c r="X670" s="454"/>
      <c r="Y670" s="454"/>
      <c r="Z670" s="454"/>
      <c r="AA670" s="454"/>
      <c r="AB670" s="454"/>
      <c r="AC670" s="454"/>
      <c r="AD670" s="454"/>
      <c r="AE670" s="454"/>
      <c r="AF670" s="454"/>
      <c r="AG670" s="454"/>
      <c r="AH670" s="454"/>
      <c r="AI670" s="454"/>
      <c r="AJ670" s="454"/>
      <c r="AK670" s="454"/>
      <c r="AL670" s="454"/>
      <c r="AM670" s="454"/>
      <c r="AO670" s="463"/>
      <c r="AP670" s="463"/>
      <c r="AQ670" s="463"/>
      <c r="AR670" s="463"/>
      <c r="AS670" s="463"/>
      <c r="AT670" s="463"/>
    </row>
    <row r="671" spans="1:46" ht="15.75" x14ac:dyDescent="0.2">
      <c r="B671" s="1140"/>
      <c r="C671" s="1140"/>
      <c r="D671" s="1140"/>
      <c r="E671" s="1140"/>
      <c r="F671" s="1140"/>
      <c r="G671" s="1140"/>
      <c r="H671" s="1140"/>
      <c r="I671" s="1140"/>
      <c r="J671" s="1140"/>
      <c r="K671" s="1140"/>
      <c r="L671" s="1140"/>
      <c r="M671" s="1024"/>
      <c r="N671" s="1024"/>
      <c r="O671" s="1025"/>
      <c r="P671" s="1024"/>
      <c r="Q671" s="439"/>
      <c r="R671" s="420"/>
      <c r="S671" s="420"/>
      <c r="T671" s="420"/>
      <c r="U671" s="890"/>
      <c r="V671" s="454"/>
      <c r="W671" s="454"/>
      <c r="X671" s="454"/>
      <c r="Y671" s="454"/>
      <c r="Z671" s="454"/>
      <c r="AA671" s="454"/>
      <c r="AB671" s="454"/>
      <c r="AC671" s="454"/>
      <c r="AD671" s="454"/>
      <c r="AE671" s="454"/>
      <c r="AF671" s="454"/>
      <c r="AG671" s="454"/>
      <c r="AH671" s="454"/>
      <c r="AI671" s="454"/>
      <c r="AJ671" s="454"/>
      <c r="AK671" s="454"/>
      <c r="AL671" s="454"/>
      <c r="AM671" s="454"/>
      <c r="AO671" s="463"/>
      <c r="AP671" s="463"/>
      <c r="AQ671" s="463"/>
      <c r="AR671" s="463"/>
      <c r="AS671" s="463"/>
      <c r="AT671" s="463"/>
    </row>
    <row r="672" spans="1:46" ht="15.75" x14ac:dyDescent="0.2">
      <c r="B672" s="1024"/>
      <c r="C672" s="1024"/>
      <c r="D672" s="1024"/>
      <c r="E672" s="1024"/>
      <c r="F672" s="1024"/>
      <c r="G672" s="1024"/>
      <c r="H672" s="1024"/>
      <c r="I672" s="1024"/>
      <c r="J672" s="1024"/>
      <c r="K672" s="1024"/>
      <c r="L672" s="1024"/>
      <c r="M672" s="1024"/>
      <c r="N672" s="1024"/>
      <c r="O672" s="1025"/>
      <c r="P672" s="1024"/>
      <c r="Q672" s="439"/>
      <c r="R672" s="420"/>
      <c r="S672" s="420"/>
      <c r="T672" s="420"/>
      <c r="U672" s="890"/>
      <c r="V672" s="454"/>
      <c r="W672" s="454"/>
      <c r="X672" s="454"/>
      <c r="Y672" s="454"/>
      <c r="Z672" s="454"/>
      <c r="AA672" s="454"/>
      <c r="AB672" s="454"/>
      <c r="AC672" s="454"/>
      <c r="AD672" s="454"/>
      <c r="AE672" s="454"/>
      <c r="AF672" s="454"/>
      <c r="AG672" s="454"/>
      <c r="AH672" s="454"/>
      <c r="AI672" s="454"/>
      <c r="AJ672" s="454"/>
      <c r="AK672" s="454"/>
      <c r="AL672" s="454"/>
      <c r="AM672" s="454"/>
      <c r="AO672" s="463"/>
      <c r="AP672" s="463"/>
      <c r="AQ672" s="463"/>
      <c r="AR672" s="463"/>
      <c r="AS672" s="463"/>
      <c r="AT672" s="463"/>
    </row>
    <row r="673" spans="1:46" ht="15.75" x14ac:dyDescent="0.25">
      <c r="B673" s="1117" t="s">
        <v>1127</v>
      </c>
      <c r="D673" s="1024"/>
      <c r="E673" s="1024"/>
      <c r="F673" s="1024"/>
      <c r="G673" s="1024"/>
      <c r="H673" s="1024"/>
      <c r="I673" s="1024"/>
      <c r="J673" s="1024"/>
      <c r="K673" s="1024"/>
      <c r="L673" s="1024"/>
      <c r="M673" s="1024"/>
      <c r="N673" s="1024"/>
      <c r="O673" s="1025"/>
      <c r="P673" s="1024"/>
      <c r="Q673" s="439"/>
      <c r="R673" s="420"/>
      <c r="S673" s="420"/>
      <c r="T673" s="420"/>
      <c r="U673" s="890"/>
      <c r="V673" s="454"/>
      <c r="W673" s="454"/>
      <c r="X673" s="454"/>
      <c r="Y673" s="454"/>
      <c r="Z673" s="454"/>
      <c r="AA673" s="454"/>
      <c r="AB673" s="454"/>
      <c r="AC673" s="454"/>
      <c r="AD673" s="454"/>
      <c r="AE673" s="454"/>
      <c r="AF673" s="454"/>
      <c r="AG673" s="454"/>
      <c r="AH673" s="454"/>
      <c r="AI673" s="454"/>
      <c r="AJ673" s="454"/>
      <c r="AK673" s="454"/>
      <c r="AL673" s="454"/>
      <c r="AM673" s="454"/>
      <c r="AO673" s="463"/>
      <c r="AP673" s="463"/>
      <c r="AQ673" s="463"/>
      <c r="AR673" s="463"/>
      <c r="AS673" s="463"/>
      <c r="AT673" s="463"/>
    </row>
    <row r="674" spans="1:46" ht="15.75" x14ac:dyDescent="0.2">
      <c r="B674" s="1024"/>
      <c r="C674" s="1024"/>
      <c r="D674" s="1024"/>
      <c r="E674" s="1024"/>
      <c r="F674" s="1024"/>
      <c r="G674" s="1024"/>
      <c r="H674" s="1024"/>
      <c r="I674" s="1024"/>
      <c r="J674" s="1024"/>
      <c r="K674" s="1024"/>
      <c r="L674" s="1024"/>
      <c r="M674" s="1024"/>
      <c r="N674" s="1024"/>
      <c r="O674" s="1025"/>
      <c r="P674" s="1024"/>
      <c r="Q674" s="439"/>
      <c r="R674" s="420"/>
      <c r="S674" s="420"/>
      <c r="T674" s="420"/>
      <c r="U674" s="890"/>
      <c r="V674" s="454"/>
      <c r="W674" s="454"/>
      <c r="X674" s="454"/>
      <c r="Y674" s="454"/>
      <c r="Z674" s="454"/>
      <c r="AA674" s="454"/>
      <c r="AB674" s="454"/>
      <c r="AC674" s="454"/>
      <c r="AD674" s="454"/>
      <c r="AE674" s="454"/>
      <c r="AF674" s="454"/>
      <c r="AG674" s="454"/>
      <c r="AH674" s="454"/>
      <c r="AI674" s="454"/>
      <c r="AJ674" s="454"/>
      <c r="AK674" s="454"/>
      <c r="AL674" s="454"/>
      <c r="AM674" s="454"/>
      <c r="AO674" s="463"/>
      <c r="AP674" s="463"/>
      <c r="AQ674" s="463"/>
      <c r="AR674" s="463"/>
      <c r="AS674" s="463"/>
      <c r="AT674" s="463"/>
    </row>
    <row r="675" spans="1:46" ht="15.75" customHeight="1" x14ac:dyDescent="0.2">
      <c r="B675" s="1146" t="s">
        <v>1128</v>
      </c>
      <c r="C675" s="1146"/>
      <c r="D675" s="1146"/>
      <c r="E675" s="1146"/>
      <c r="F675" s="1146"/>
      <c r="G675" s="1146"/>
      <c r="H675" s="1146"/>
      <c r="I675" s="1146"/>
      <c r="J675" s="1146"/>
      <c r="K675" s="1146"/>
      <c r="L675" s="1146"/>
      <c r="M675" s="1118"/>
      <c r="N675" s="1118"/>
      <c r="O675" s="1118"/>
      <c r="P675" s="1118"/>
      <c r="Q675" s="439"/>
      <c r="R675" s="420"/>
      <c r="S675" s="420"/>
      <c r="T675" s="420"/>
      <c r="U675" s="890"/>
      <c r="V675" s="454"/>
      <c r="W675" s="454"/>
      <c r="X675" s="454"/>
      <c r="Y675" s="454"/>
      <c r="Z675" s="454"/>
      <c r="AA675" s="454"/>
      <c r="AB675" s="454"/>
      <c r="AC675" s="454"/>
      <c r="AD675" s="454"/>
      <c r="AE675" s="454"/>
      <c r="AF675" s="454"/>
      <c r="AG675" s="454"/>
      <c r="AH675" s="454"/>
      <c r="AI675" s="454"/>
      <c r="AJ675" s="454"/>
      <c r="AK675" s="454"/>
      <c r="AL675" s="454"/>
      <c r="AM675" s="454"/>
      <c r="AO675" s="463"/>
      <c r="AP675" s="463"/>
      <c r="AQ675" s="463"/>
      <c r="AR675" s="463"/>
      <c r="AS675" s="463"/>
      <c r="AT675" s="463"/>
    </row>
    <row r="676" spans="1:46" ht="15.75" x14ac:dyDescent="0.2">
      <c r="B676" s="1146"/>
      <c r="C676" s="1146"/>
      <c r="D676" s="1146"/>
      <c r="E676" s="1146"/>
      <c r="F676" s="1146"/>
      <c r="G676" s="1146"/>
      <c r="H676" s="1146"/>
      <c r="I676" s="1146"/>
      <c r="J676" s="1146"/>
      <c r="K676" s="1146"/>
      <c r="L676" s="1146"/>
      <c r="M676" s="1118"/>
      <c r="N676" s="1118"/>
      <c r="O676" s="1118"/>
      <c r="P676" s="1118"/>
      <c r="Q676" s="439"/>
      <c r="R676" s="420"/>
      <c r="S676" s="420"/>
      <c r="T676" s="420"/>
      <c r="U676" s="890"/>
      <c r="V676" s="454"/>
      <c r="W676" s="454"/>
      <c r="X676" s="454"/>
      <c r="Y676" s="454"/>
      <c r="Z676" s="454"/>
      <c r="AA676" s="454"/>
      <c r="AB676" s="454"/>
      <c r="AC676" s="454"/>
      <c r="AD676" s="454"/>
      <c r="AE676" s="454"/>
      <c r="AF676" s="454"/>
      <c r="AG676" s="454"/>
      <c r="AH676" s="454"/>
      <c r="AI676" s="454"/>
      <c r="AJ676" s="454"/>
      <c r="AK676" s="454"/>
      <c r="AL676" s="454"/>
      <c r="AM676" s="454"/>
      <c r="AO676" s="463"/>
      <c r="AP676" s="463"/>
      <c r="AQ676" s="463"/>
      <c r="AR676" s="463"/>
      <c r="AS676" s="463"/>
      <c r="AT676" s="463"/>
    </row>
    <row r="677" spans="1:46" ht="15.75" x14ac:dyDescent="0.2">
      <c r="B677" s="1146"/>
      <c r="C677" s="1146"/>
      <c r="D677" s="1146"/>
      <c r="E677" s="1146"/>
      <c r="F677" s="1146"/>
      <c r="G677" s="1146"/>
      <c r="H677" s="1146"/>
      <c r="I677" s="1146"/>
      <c r="J677" s="1146"/>
      <c r="K677" s="1146"/>
      <c r="L677" s="1146"/>
      <c r="M677" s="1118"/>
      <c r="N677" s="1118"/>
      <c r="O677" s="1118"/>
      <c r="P677" s="1118"/>
      <c r="Q677" s="439"/>
      <c r="R677" s="420"/>
      <c r="S677" s="420"/>
      <c r="T677" s="420"/>
      <c r="U677" s="890"/>
      <c r="V677" s="454"/>
      <c r="W677" s="454"/>
      <c r="X677" s="454"/>
      <c r="Y677" s="454"/>
      <c r="Z677" s="454"/>
      <c r="AA677" s="454"/>
      <c r="AB677" s="454"/>
      <c r="AC677" s="454"/>
      <c r="AD677" s="454"/>
      <c r="AE677" s="454"/>
      <c r="AF677" s="454"/>
      <c r="AG677" s="454"/>
      <c r="AH677" s="454"/>
      <c r="AI677" s="454"/>
      <c r="AJ677" s="454"/>
      <c r="AK677" s="454"/>
      <c r="AL677" s="454"/>
      <c r="AM677" s="454"/>
      <c r="AO677" s="463"/>
      <c r="AP677" s="463"/>
      <c r="AQ677" s="463"/>
      <c r="AR677" s="463"/>
      <c r="AS677" s="463"/>
      <c r="AT677" s="463"/>
    </row>
    <row r="678" spans="1:46" ht="15.75" x14ac:dyDescent="0.2">
      <c r="B678" s="1146"/>
      <c r="C678" s="1146"/>
      <c r="D678" s="1146"/>
      <c r="E678" s="1146"/>
      <c r="F678" s="1146"/>
      <c r="G678" s="1146"/>
      <c r="H678" s="1146"/>
      <c r="I678" s="1146"/>
      <c r="J678" s="1146"/>
      <c r="K678" s="1146"/>
      <c r="L678" s="1146"/>
      <c r="M678" s="1118"/>
      <c r="N678" s="1118"/>
      <c r="O678" s="1118"/>
      <c r="P678" s="1118"/>
      <c r="Q678" s="439"/>
      <c r="R678" s="420"/>
      <c r="S678" s="420"/>
      <c r="T678" s="420"/>
      <c r="U678" s="890"/>
      <c r="V678" s="454"/>
      <c r="W678" s="454"/>
      <c r="X678" s="454"/>
      <c r="Y678" s="454"/>
      <c r="Z678" s="454"/>
      <c r="AA678" s="454"/>
      <c r="AB678" s="454"/>
      <c r="AC678" s="454"/>
      <c r="AD678" s="454"/>
      <c r="AE678" s="454"/>
      <c r="AF678" s="454"/>
      <c r="AG678" s="454"/>
      <c r="AH678" s="454"/>
      <c r="AI678" s="454"/>
      <c r="AJ678" s="454"/>
      <c r="AK678" s="454"/>
      <c r="AL678" s="454"/>
      <c r="AM678" s="454"/>
      <c r="AO678" s="463"/>
      <c r="AP678" s="463"/>
      <c r="AQ678" s="463"/>
      <c r="AR678" s="463"/>
      <c r="AS678" s="463"/>
      <c r="AT678" s="463"/>
    </row>
    <row r="679" spans="1:46" ht="15.75" x14ac:dyDescent="0.2">
      <c r="B679" s="1146"/>
      <c r="C679" s="1146"/>
      <c r="D679" s="1146"/>
      <c r="E679" s="1146"/>
      <c r="F679" s="1146"/>
      <c r="G679" s="1146"/>
      <c r="H679" s="1146"/>
      <c r="I679" s="1146"/>
      <c r="J679" s="1146"/>
      <c r="K679" s="1146"/>
      <c r="L679" s="1146"/>
      <c r="M679" s="1118"/>
      <c r="N679" s="1118"/>
      <c r="O679" s="1118"/>
      <c r="P679" s="1118"/>
      <c r="Q679" s="439"/>
      <c r="R679" s="420"/>
      <c r="S679" s="420"/>
      <c r="T679" s="420"/>
      <c r="U679" s="890"/>
      <c r="V679" s="454"/>
      <c r="W679" s="454"/>
      <c r="X679" s="454"/>
      <c r="Y679" s="454"/>
      <c r="Z679" s="454"/>
      <c r="AA679" s="454"/>
      <c r="AB679" s="454"/>
      <c r="AC679" s="454"/>
      <c r="AD679" s="454"/>
      <c r="AE679" s="454"/>
      <c r="AF679" s="454"/>
      <c r="AG679" s="454"/>
      <c r="AH679" s="454"/>
      <c r="AI679" s="454"/>
      <c r="AJ679" s="454"/>
      <c r="AK679" s="454"/>
      <c r="AL679" s="454"/>
      <c r="AM679" s="454"/>
      <c r="AO679" s="463"/>
      <c r="AP679" s="463"/>
      <c r="AQ679" s="463"/>
      <c r="AR679" s="463"/>
      <c r="AS679" s="463"/>
      <c r="AT679" s="463"/>
    </row>
    <row r="680" spans="1:46" ht="15.75" x14ac:dyDescent="0.2">
      <c r="B680" s="1146"/>
      <c r="C680" s="1146"/>
      <c r="D680" s="1146"/>
      <c r="E680" s="1146"/>
      <c r="F680" s="1146"/>
      <c r="G680" s="1146"/>
      <c r="H680" s="1146"/>
      <c r="I680" s="1146"/>
      <c r="J680" s="1146"/>
      <c r="K680" s="1146"/>
      <c r="L680" s="1146"/>
      <c r="M680" s="1118"/>
      <c r="N680" s="1118"/>
      <c r="O680" s="1118"/>
      <c r="P680" s="1118"/>
      <c r="Q680" s="439"/>
      <c r="R680" s="420"/>
      <c r="S680" s="420"/>
      <c r="T680" s="420"/>
      <c r="U680" s="890"/>
      <c r="V680" s="454"/>
      <c r="W680" s="454"/>
      <c r="X680" s="454"/>
      <c r="Y680" s="454"/>
      <c r="Z680" s="454"/>
      <c r="AA680" s="454"/>
      <c r="AB680" s="454"/>
      <c r="AC680" s="454"/>
      <c r="AD680" s="454"/>
      <c r="AE680" s="454"/>
      <c r="AF680" s="454"/>
      <c r="AG680" s="454"/>
      <c r="AH680" s="454"/>
      <c r="AI680" s="454"/>
      <c r="AJ680" s="454"/>
      <c r="AK680" s="454"/>
      <c r="AL680" s="454"/>
      <c r="AM680" s="454"/>
      <c r="AO680" s="463"/>
      <c r="AP680" s="463"/>
      <c r="AQ680" s="463"/>
      <c r="AR680" s="463"/>
      <c r="AS680" s="463"/>
      <c r="AT680" s="463"/>
    </row>
    <row r="681" spans="1:46" ht="15.75" x14ac:dyDescent="0.2">
      <c r="B681" s="1120"/>
      <c r="C681" s="1120"/>
      <c r="D681" s="1120"/>
      <c r="E681" s="1120"/>
      <c r="F681" s="1120"/>
      <c r="G681" s="1120"/>
      <c r="H681" s="1120"/>
      <c r="I681" s="1120"/>
      <c r="J681" s="1120"/>
      <c r="K681" s="1120"/>
      <c r="L681" s="1120"/>
      <c r="M681" s="1118"/>
      <c r="N681" s="1118"/>
      <c r="O681" s="1118"/>
      <c r="P681" s="1118"/>
      <c r="Q681" s="439"/>
      <c r="R681" s="420"/>
      <c r="S681" s="420"/>
      <c r="T681" s="420"/>
      <c r="U681" s="890"/>
      <c r="V681" s="454"/>
      <c r="W681" s="454"/>
      <c r="X681" s="454"/>
      <c r="Y681" s="454"/>
      <c r="Z681" s="454"/>
      <c r="AA681" s="454"/>
      <c r="AB681" s="454"/>
      <c r="AC681" s="454"/>
      <c r="AD681" s="454"/>
      <c r="AE681" s="454"/>
      <c r="AF681" s="454"/>
      <c r="AG681" s="454"/>
      <c r="AH681" s="454"/>
      <c r="AI681" s="454"/>
      <c r="AJ681" s="454"/>
      <c r="AK681" s="454"/>
      <c r="AL681" s="454"/>
      <c r="AM681" s="454"/>
      <c r="AO681" s="463"/>
      <c r="AP681" s="463"/>
      <c r="AQ681" s="463"/>
      <c r="AR681" s="463"/>
      <c r="AS681" s="463"/>
      <c r="AT681" s="463"/>
    </row>
    <row r="682" spans="1:46" ht="15.75" x14ac:dyDescent="0.25">
      <c r="A682" s="954">
        <f>A633+1</f>
        <v>25</v>
      </c>
      <c r="B682" s="1119" t="s">
        <v>1129</v>
      </c>
      <c r="C682" s="1121"/>
      <c r="D682" s="1121"/>
      <c r="E682" s="1121"/>
      <c r="F682" s="1121"/>
      <c r="G682" s="1121"/>
      <c r="H682" s="1121"/>
      <c r="I682" s="1121"/>
      <c r="J682" s="1122"/>
      <c r="K682" s="1121"/>
      <c r="L682" s="1121"/>
      <c r="M682" s="1121"/>
      <c r="N682" s="1121"/>
      <c r="O682" s="1121"/>
      <c r="P682" s="1122"/>
      <c r="Q682" s="439"/>
      <c r="R682" s="420"/>
      <c r="S682" s="420"/>
      <c r="T682" s="420"/>
      <c r="U682" s="890"/>
      <c r="V682" s="454"/>
      <c r="W682" s="454"/>
      <c r="X682" s="454"/>
      <c r="Y682" s="454"/>
      <c r="Z682" s="454"/>
      <c r="AA682" s="454"/>
      <c r="AB682" s="454"/>
      <c r="AC682" s="454"/>
      <c r="AD682" s="454"/>
      <c r="AE682" s="454"/>
      <c r="AF682" s="454"/>
      <c r="AG682" s="454"/>
      <c r="AH682" s="454"/>
      <c r="AI682" s="454"/>
      <c r="AJ682" s="454"/>
      <c r="AK682" s="454"/>
      <c r="AL682" s="454"/>
      <c r="AM682" s="454"/>
      <c r="AO682" s="463"/>
      <c r="AP682" s="463"/>
      <c r="AQ682" s="463"/>
      <c r="AR682" s="463"/>
      <c r="AS682" s="463"/>
      <c r="AT682" s="463"/>
    </row>
    <row r="683" spans="1:46" ht="15.75" x14ac:dyDescent="0.2">
      <c r="B683" s="1122"/>
      <c r="C683" s="1122"/>
      <c r="D683" s="1122"/>
      <c r="E683" s="1122"/>
      <c r="F683" s="1122"/>
      <c r="G683" s="1122"/>
      <c r="H683" s="1122"/>
      <c r="I683" s="1122"/>
      <c r="J683" s="1122"/>
      <c r="K683" s="1122"/>
      <c r="L683" s="1123"/>
      <c r="M683" s="1122"/>
      <c r="N683" s="1122"/>
      <c r="O683" s="1123"/>
      <c r="P683" s="1122"/>
      <c r="Q683" s="439"/>
      <c r="R683" s="420"/>
      <c r="S683" s="420"/>
      <c r="T683" s="420"/>
      <c r="U683" s="890"/>
      <c r="V683" s="454"/>
      <c r="W683" s="454"/>
      <c r="X683" s="454"/>
      <c r="Y683" s="454"/>
      <c r="Z683" s="454"/>
      <c r="AA683" s="454"/>
      <c r="AB683" s="454"/>
      <c r="AC683" s="454"/>
      <c r="AD683" s="454"/>
      <c r="AE683" s="454"/>
      <c r="AF683" s="454"/>
      <c r="AG683" s="454"/>
      <c r="AH683" s="454"/>
      <c r="AI683" s="454"/>
      <c r="AJ683" s="454"/>
      <c r="AK683" s="454"/>
      <c r="AL683" s="454"/>
      <c r="AM683" s="454"/>
      <c r="AO683" s="463"/>
      <c r="AP683" s="463"/>
      <c r="AQ683" s="463"/>
      <c r="AR683" s="463"/>
      <c r="AS683" s="463"/>
      <c r="AT683" s="463"/>
    </row>
    <row r="684" spans="1:46" ht="15.75" customHeight="1" x14ac:dyDescent="0.2">
      <c r="B684" s="1146" t="s">
        <v>1131</v>
      </c>
      <c r="C684" s="1146"/>
      <c r="D684" s="1146"/>
      <c r="E684" s="1146"/>
      <c r="F684" s="1146"/>
      <c r="G684" s="1146"/>
      <c r="H684" s="1146"/>
      <c r="I684" s="1146"/>
      <c r="J684" s="1146"/>
      <c r="K684" s="1146"/>
      <c r="L684" s="1146"/>
      <c r="M684" s="660"/>
      <c r="N684" s="660"/>
      <c r="O684" s="660"/>
      <c r="P684" s="660"/>
      <c r="Q684" s="439"/>
      <c r="R684" s="420"/>
      <c r="S684" s="420"/>
      <c r="T684" s="420"/>
      <c r="U684" s="890"/>
      <c r="V684" s="454"/>
      <c r="W684" s="454"/>
      <c r="X684" s="454"/>
      <c r="Y684" s="454"/>
      <c r="Z684" s="454"/>
      <c r="AA684" s="454"/>
      <c r="AB684" s="454"/>
      <c r="AC684" s="454"/>
      <c r="AD684" s="454"/>
      <c r="AE684" s="454"/>
      <c r="AF684" s="454"/>
      <c r="AG684" s="454"/>
      <c r="AH684" s="454"/>
      <c r="AI684" s="454"/>
      <c r="AJ684" s="454"/>
      <c r="AK684" s="454"/>
      <c r="AL684" s="454"/>
      <c r="AM684" s="454"/>
      <c r="AO684" s="463"/>
      <c r="AP684" s="463"/>
      <c r="AQ684" s="463"/>
      <c r="AR684" s="463"/>
      <c r="AS684" s="463"/>
      <c r="AT684" s="463"/>
    </row>
    <row r="685" spans="1:46" ht="15.75" x14ac:dyDescent="0.2">
      <c r="B685" s="1146"/>
      <c r="C685" s="1146"/>
      <c r="D685" s="1146"/>
      <c r="E685" s="1146"/>
      <c r="F685" s="1146"/>
      <c r="G685" s="1146"/>
      <c r="H685" s="1146"/>
      <c r="I685" s="1146"/>
      <c r="J685" s="1146"/>
      <c r="K685" s="1146"/>
      <c r="L685" s="1146"/>
      <c r="M685" s="660"/>
      <c r="N685" s="660"/>
      <c r="O685" s="660"/>
      <c r="P685" s="660"/>
      <c r="Q685" s="439"/>
      <c r="R685" s="420"/>
      <c r="S685" s="420"/>
      <c r="T685" s="420"/>
      <c r="U685" s="890"/>
      <c r="V685" s="454"/>
      <c r="W685" s="454"/>
      <c r="X685" s="454"/>
      <c r="Y685" s="454"/>
      <c r="Z685" s="454"/>
      <c r="AA685" s="454"/>
      <c r="AB685" s="454"/>
      <c r="AC685" s="454"/>
      <c r="AD685" s="454"/>
      <c r="AE685" s="454"/>
      <c r="AF685" s="454"/>
      <c r="AG685" s="454"/>
      <c r="AH685" s="454"/>
      <c r="AI685" s="454"/>
      <c r="AJ685" s="454"/>
      <c r="AK685" s="454"/>
      <c r="AL685" s="454"/>
      <c r="AM685" s="454"/>
      <c r="AO685" s="463"/>
      <c r="AP685" s="463"/>
      <c r="AQ685" s="463"/>
      <c r="AR685" s="463"/>
      <c r="AS685" s="463"/>
      <c r="AT685" s="463"/>
    </row>
    <row r="686" spans="1:46" ht="15.75" x14ac:dyDescent="0.2">
      <c r="B686" s="100"/>
      <c r="D686" s="925"/>
      <c r="E686" s="925"/>
      <c r="F686" s="925"/>
      <c r="G686" s="925"/>
      <c r="H686" s="1022"/>
      <c r="I686" s="499"/>
      <c r="J686" s="499"/>
      <c r="K686" s="454"/>
      <c r="L686" s="499"/>
      <c r="M686" s="499"/>
      <c r="N686" s="499"/>
      <c r="O686" s="1023"/>
      <c r="P686" s="499"/>
      <c r="Q686" s="439"/>
      <c r="R686" s="420"/>
      <c r="S686" s="420"/>
      <c r="T686" s="420"/>
      <c r="U686" s="890"/>
      <c r="V686" s="454"/>
      <c r="W686" s="454"/>
      <c r="X686" s="454"/>
      <c r="Y686" s="454"/>
      <c r="Z686" s="454"/>
      <c r="AA686" s="454"/>
      <c r="AB686" s="454"/>
      <c r="AC686" s="454"/>
      <c r="AD686" s="454"/>
      <c r="AE686" s="454"/>
      <c r="AF686" s="454"/>
      <c r="AG686" s="454"/>
      <c r="AH686" s="454"/>
      <c r="AI686" s="454"/>
      <c r="AJ686" s="454"/>
      <c r="AK686" s="454"/>
      <c r="AL686" s="454"/>
      <c r="AM686" s="454"/>
      <c r="AO686" s="463"/>
      <c r="AP686" s="463"/>
      <c r="AQ686" s="463"/>
      <c r="AR686" s="463"/>
      <c r="AS686" s="463"/>
      <c r="AT686" s="463"/>
    </row>
    <row r="687" spans="1:46" ht="15.75" x14ac:dyDescent="0.2">
      <c r="Q687" s="439"/>
    </row>
  </sheetData>
  <mergeCells count="119">
    <mergeCell ref="B662:L668"/>
    <mergeCell ref="B670:L671"/>
    <mergeCell ref="B443:L444"/>
    <mergeCell ref="F192:L192"/>
    <mergeCell ref="B644:L647"/>
    <mergeCell ref="F285:L285"/>
    <mergeCell ref="C293:D293"/>
    <mergeCell ref="C346:D346"/>
    <mergeCell ref="B637:L642"/>
    <mergeCell ref="B419:L420"/>
    <mergeCell ref="B207:B208"/>
    <mergeCell ref="C214:D215"/>
    <mergeCell ref="F214:F215"/>
    <mergeCell ref="H214:H215"/>
    <mergeCell ref="J214:J215"/>
    <mergeCell ref="H446:J447"/>
    <mergeCell ref="H449:J449"/>
    <mergeCell ref="H451:J451"/>
    <mergeCell ref="H454:J455"/>
    <mergeCell ref="H457:J457"/>
    <mergeCell ref="H459:J459"/>
    <mergeCell ref="B214:B215"/>
    <mergeCell ref="B256:B257"/>
    <mergeCell ref="B454:F455"/>
    <mergeCell ref="N1:O1"/>
    <mergeCell ref="C207:D208"/>
    <mergeCell ref="F207:F208"/>
    <mergeCell ref="H207:H208"/>
    <mergeCell ref="J207:J208"/>
    <mergeCell ref="L207:L208"/>
    <mergeCell ref="Y1:AA1"/>
    <mergeCell ref="B445:L445"/>
    <mergeCell ref="Q1:R1"/>
    <mergeCell ref="H247:H248"/>
    <mergeCell ref="J247:J248"/>
    <mergeCell ref="C259:D260"/>
    <mergeCell ref="F259:F260"/>
    <mergeCell ref="H259:H260"/>
    <mergeCell ref="J259:J260"/>
    <mergeCell ref="L259:L260"/>
    <mergeCell ref="C256:D257"/>
    <mergeCell ref="C216:D217"/>
    <mergeCell ref="F216:F217"/>
    <mergeCell ref="H216:H217"/>
    <mergeCell ref="J216:J217"/>
    <mergeCell ref="L216:L217"/>
    <mergeCell ref="H256:H257"/>
    <mergeCell ref="B88:L93"/>
    <mergeCell ref="L454:L455"/>
    <mergeCell ref="B446:F447"/>
    <mergeCell ref="L446:L447"/>
    <mergeCell ref="F135:L135"/>
    <mergeCell ref="F177:L177"/>
    <mergeCell ref="F157:L157"/>
    <mergeCell ref="F110:L110"/>
    <mergeCell ref="B436:C436"/>
    <mergeCell ref="C219:D220"/>
    <mergeCell ref="F219:F220"/>
    <mergeCell ref="H219:H220"/>
    <mergeCell ref="J219:J220"/>
    <mergeCell ref="L219:L220"/>
    <mergeCell ref="L214:L215"/>
    <mergeCell ref="B254:B255"/>
    <mergeCell ref="C254:D255"/>
    <mergeCell ref="F254:F255"/>
    <mergeCell ref="H254:H255"/>
    <mergeCell ref="J254:J255"/>
    <mergeCell ref="L254:L255"/>
    <mergeCell ref="B247:B248"/>
    <mergeCell ref="C247:D248"/>
    <mergeCell ref="F247:F248"/>
    <mergeCell ref="H353:H354"/>
    <mergeCell ref="J353:J354"/>
    <mergeCell ref="J256:J257"/>
    <mergeCell ref="L247:L248"/>
    <mergeCell ref="L256:L257"/>
    <mergeCell ref="L353:L354"/>
    <mergeCell ref="J312:J313"/>
    <mergeCell ref="L312:L313"/>
    <mergeCell ref="B307:B308"/>
    <mergeCell ref="B300:B301"/>
    <mergeCell ref="C312:D313"/>
    <mergeCell ref="F312:F313"/>
    <mergeCell ref="H312:H313"/>
    <mergeCell ref="C307:D308"/>
    <mergeCell ref="F307:F308"/>
    <mergeCell ref="H307:H308"/>
    <mergeCell ref="J307:J308"/>
    <mergeCell ref="L307:L308"/>
    <mergeCell ref="C300:D301"/>
    <mergeCell ref="F300:F301"/>
    <mergeCell ref="H300:H301"/>
    <mergeCell ref="J300:J301"/>
    <mergeCell ref="L300:L301"/>
    <mergeCell ref="F256:F257"/>
    <mergeCell ref="B675:L680"/>
    <mergeCell ref="B684:L685"/>
    <mergeCell ref="F123:L123"/>
    <mergeCell ref="F232:L232"/>
    <mergeCell ref="B70:L72"/>
    <mergeCell ref="B42:L52"/>
    <mergeCell ref="F338:L338"/>
    <mergeCell ref="L309:L310"/>
    <mergeCell ref="L360:L361"/>
    <mergeCell ref="C362:D363"/>
    <mergeCell ref="F362:F363"/>
    <mergeCell ref="H362:H363"/>
    <mergeCell ref="J362:J363"/>
    <mergeCell ref="L362:L363"/>
    <mergeCell ref="C360:D361"/>
    <mergeCell ref="F360:F361"/>
    <mergeCell ref="H360:H361"/>
    <mergeCell ref="J360:J361"/>
    <mergeCell ref="C309:D310"/>
    <mergeCell ref="F309:F310"/>
    <mergeCell ref="H309:H310"/>
    <mergeCell ref="J309:J310"/>
    <mergeCell ref="C353:D354"/>
    <mergeCell ref="F353:F354"/>
  </mergeCells>
  <phoneticPr fontId="0" type="noConversion"/>
  <pageMargins left="0.511811023622047" right="0.511811023622047" top="0.70866141732283505" bottom="0.98425196850393704" header="0.15748031496063" footer="0"/>
  <pageSetup paperSize="9" scale="80" firstPageNumber="9" orientation="portrait" useFirstPageNumber="1" r:id="rId1"/>
  <headerFooter alignWithMargins="0">
    <oddFooter>&amp;C&amp;P</oddFooter>
  </headerFooter>
  <rowBreaks count="11" manualBreakCount="11">
    <brk id="58" max="11" man="1"/>
    <brk id="120" max="11" man="1"/>
    <brk id="174" max="11" man="1"/>
    <brk id="228" max="11" man="1"/>
    <brk id="281" max="11" man="1"/>
    <brk id="334" max="11" man="1"/>
    <brk id="387" max="11" man="1"/>
    <brk id="464" max="11" man="1"/>
    <brk id="542" max="11" man="1"/>
    <brk id="598" max="11" man="1"/>
    <brk id="655" max="11" man="1"/>
  </row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AV568"/>
  <sheetViews>
    <sheetView view="pageBreakPreview" zoomScale="110" zoomScaleSheetLayoutView="110" workbookViewId="0">
      <selection activeCell="M13" sqref="M13"/>
    </sheetView>
  </sheetViews>
  <sheetFormatPr defaultColWidth="9.140625" defaultRowHeight="12.75" x14ac:dyDescent="0.2"/>
  <cols>
    <col min="1" max="1" width="4" style="97" customWidth="1"/>
    <col min="2" max="2" width="2.28515625" style="76" customWidth="1"/>
    <col min="3" max="3" width="9.85546875" style="76" customWidth="1"/>
    <col min="4" max="4" width="11.28515625" style="76" customWidth="1"/>
    <col min="5" max="5" width="0.85546875" style="76" customWidth="1"/>
    <col min="6" max="6" width="15.7109375" style="76" customWidth="1"/>
    <col min="7" max="7" width="0.85546875" style="76" customWidth="1"/>
    <col min="8" max="8" width="22.42578125" style="76" customWidth="1"/>
    <col min="9" max="9" width="0.85546875" style="76" customWidth="1"/>
    <col min="10" max="10" width="19.28515625" style="89" customWidth="1"/>
    <col min="11" max="11" width="0.85546875" style="89" customWidth="1"/>
    <col min="12" max="12" width="15.7109375" style="89" customWidth="1"/>
    <col min="13" max="13" width="15.42578125" style="89" customWidth="1"/>
    <col min="14" max="15" width="5" style="89" customWidth="1"/>
    <col min="16" max="16" width="15" style="89" customWidth="1"/>
    <col min="17" max="17" width="16.42578125" style="150" customWidth="1"/>
    <col min="18" max="18" width="1.42578125" style="90" customWidth="1"/>
    <col min="19" max="19" width="17.7109375" style="90" customWidth="1"/>
    <col min="20" max="20" width="0.85546875" style="90" customWidth="1"/>
    <col min="21" max="21" width="15.7109375" style="90" customWidth="1"/>
    <col min="22" max="22" width="0.85546875" style="90" customWidth="1"/>
    <col min="23" max="23" width="21.85546875" style="90" customWidth="1"/>
    <col min="24" max="24" width="0.85546875" style="90" customWidth="1"/>
    <col min="25" max="25" width="15.7109375" style="90" customWidth="1"/>
    <col min="26" max="26" width="0.85546875" style="90" customWidth="1"/>
    <col min="27" max="27" width="15.7109375" style="90" customWidth="1"/>
    <col min="28" max="28" width="0.85546875" style="90" customWidth="1"/>
    <col min="29" max="29" width="15.7109375" style="90" customWidth="1"/>
    <col min="30" max="30" width="1.7109375" style="90" customWidth="1"/>
    <col min="31" max="31" width="15.7109375" style="90" customWidth="1"/>
    <col min="32" max="32" width="1.7109375" style="90" customWidth="1"/>
    <col min="33" max="33" width="15.7109375" style="90" customWidth="1"/>
    <col min="34" max="34" width="0.85546875" style="79" customWidth="1"/>
    <col min="35" max="35" width="16.140625" style="76" customWidth="1"/>
    <col min="36" max="36" width="3" style="76" customWidth="1"/>
    <col min="37" max="37" width="16.28515625" style="89" bestFit="1" customWidth="1"/>
    <col min="38" max="38" width="13.28515625" style="89" customWidth="1"/>
    <col min="39" max="39" width="15.85546875" style="89" bestFit="1" customWidth="1"/>
    <col min="40" max="40" width="10.28515625" style="89" bestFit="1" customWidth="1"/>
    <col min="41" max="41" width="16.140625" style="89" bestFit="1" customWidth="1"/>
    <col min="42" max="42" width="4.42578125" style="89" bestFit="1" customWidth="1"/>
    <col min="43" max="16384" width="9.140625" style="76"/>
  </cols>
  <sheetData>
    <row r="1" spans="1:48" ht="12.75" customHeight="1" x14ac:dyDescent="0.2">
      <c r="A1" s="83" t="str">
        <f>Neraca!A1</f>
        <v>PERUSAHAAN DAERAH PARKIR MAKASSAR RAYA</v>
      </c>
      <c r="B1" s="83"/>
      <c r="C1" s="83"/>
      <c r="D1" s="83"/>
      <c r="E1" s="83"/>
      <c r="F1" s="83"/>
      <c r="G1" s="83"/>
      <c r="H1" s="83"/>
      <c r="I1" s="83"/>
      <c r="J1" s="83"/>
      <c r="K1" s="83"/>
      <c r="L1" s="83"/>
      <c r="M1" s="83"/>
      <c r="N1" s="83"/>
      <c r="O1" s="83"/>
      <c r="P1" s="83"/>
      <c r="Q1" s="367" t="s">
        <v>439</v>
      </c>
      <c r="R1" s="368"/>
      <c r="S1" s="368"/>
      <c r="T1" s="87"/>
      <c r="U1" s="1185" t="s">
        <v>233</v>
      </c>
      <c r="V1" s="1186"/>
      <c r="W1" s="1186"/>
      <c r="X1" s="87"/>
      <c r="Y1" s="87"/>
      <c r="Z1" s="87"/>
      <c r="AA1" s="87"/>
      <c r="AB1" s="87"/>
      <c r="AC1" s="87"/>
      <c r="AD1" s="87"/>
      <c r="AE1" s="87"/>
      <c r="AF1" s="87"/>
      <c r="AG1" s="87"/>
      <c r="AH1" s="87"/>
      <c r="AI1" s="88"/>
    </row>
    <row r="2" spans="1:48" ht="12.75" customHeight="1" x14ac:dyDescent="0.2">
      <c r="A2" s="83" t="s">
        <v>57</v>
      </c>
      <c r="B2" s="83"/>
      <c r="C2" s="83"/>
      <c r="D2" s="83"/>
      <c r="E2" s="83"/>
      <c r="F2" s="83"/>
      <c r="G2" s="83"/>
      <c r="H2" s="83"/>
      <c r="I2" s="83"/>
      <c r="J2" s="83"/>
      <c r="K2" s="83"/>
      <c r="L2" s="83"/>
      <c r="M2" s="83"/>
      <c r="N2" s="83"/>
      <c r="O2" s="83"/>
      <c r="P2" s="83"/>
      <c r="Q2" s="130" t="e">
        <f>J36+J49+J68+J77+J84+J94+L126+J153+J259+J101+J109</f>
        <v>#REF!</v>
      </c>
      <c r="R2" s="347"/>
      <c r="S2" s="130" t="e">
        <f>J166+J186+J198+J233+J251+J267+L337+J370+J323+J315+J354</f>
        <v>#REF!</v>
      </c>
      <c r="T2" s="88"/>
      <c r="U2" s="130" t="e">
        <f>L36+L49+L68+L77+L84+L94+L101+L109+L144+L153+L259</f>
        <v>#REF!</v>
      </c>
      <c r="V2" s="168"/>
      <c r="W2" s="130" t="e">
        <f>L166+L186+L198+L233+L267+L315+L323+L348+L370</f>
        <v>#REF!</v>
      </c>
      <c r="X2" s="132"/>
      <c r="Y2" s="132"/>
      <c r="Z2" s="132"/>
      <c r="AA2" s="132"/>
      <c r="AB2" s="132"/>
      <c r="AC2" s="132"/>
      <c r="AD2" s="132"/>
      <c r="AE2" s="132"/>
      <c r="AF2" s="132"/>
      <c r="AG2" s="132"/>
      <c r="AH2" s="132"/>
      <c r="AI2" s="131"/>
      <c r="AJ2" s="131"/>
      <c r="AK2" s="135"/>
      <c r="AL2" s="135"/>
      <c r="AM2" s="135"/>
      <c r="AN2" s="135"/>
      <c r="AO2" s="135"/>
      <c r="AP2" s="135"/>
      <c r="AQ2" s="131"/>
      <c r="AR2" s="131"/>
      <c r="AS2" s="131"/>
      <c r="AT2" s="131"/>
      <c r="AU2" s="131"/>
      <c r="AV2" s="131"/>
    </row>
    <row r="3" spans="1:48" ht="12.75" customHeight="1" x14ac:dyDescent="0.2">
      <c r="A3" s="83" t="str">
        <f>'Laba Rugi'!A3</f>
        <v>Untuk Tahun yang Berakhir Pada 31 Desember 2021 dan 2020</v>
      </c>
      <c r="B3" s="83"/>
      <c r="C3" s="83"/>
      <c r="D3" s="83"/>
      <c r="E3" s="83"/>
      <c r="F3" s="83"/>
      <c r="G3" s="83"/>
      <c r="H3" s="83"/>
      <c r="I3" s="83"/>
      <c r="J3" s="83"/>
      <c r="K3" s="83"/>
      <c r="L3" s="83"/>
      <c r="M3" s="83"/>
      <c r="N3" s="83"/>
      <c r="O3" s="83"/>
      <c r="P3" s="83"/>
      <c r="Q3" s="140"/>
      <c r="R3" s="140"/>
      <c r="S3" s="237" t="e">
        <f>Q2-S2</f>
        <v>#REF!</v>
      </c>
      <c r="T3" s="169"/>
      <c r="U3" s="169"/>
      <c r="V3" s="140"/>
      <c r="W3" s="237" t="e">
        <f>U2-W2</f>
        <v>#REF!</v>
      </c>
      <c r="X3" s="132"/>
      <c r="Y3" s="132"/>
      <c r="Z3" s="132"/>
      <c r="AA3" s="132"/>
      <c r="AB3" s="132"/>
      <c r="AC3" s="132"/>
      <c r="AD3" s="132"/>
      <c r="AE3" s="132"/>
      <c r="AF3" s="132"/>
      <c r="AG3" s="132"/>
      <c r="AH3" s="132"/>
      <c r="AI3" s="131"/>
      <c r="AJ3" s="131"/>
      <c r="AK3" s="135"/>
      <c r="AL3" s="135"/>
      <c r="AM3" s="135"/>
      <c r="AN3" s="135"/>
      <c r="AO3" s="135"/>
      <c r="AP3" s="135"/>
      <c r="AQ3" s="131"/>
      <c r="AR3" s="131"/>
      <c r="AS3" s="131"/>
      <c r="AT3" s="131"/>
      <c r="AU3" s="131"/>
      <c r="AV3" s="131"/>
    </row>
    <row r="4" spans="1:48" ht="12.75" customHeight="1" x14ac:dyDescent="0.2">
      <c r="A4" s="207" t="s">
        <v>160</v>
      </c>
      <c r="B4" s="207"/>
      <c r="C4" s="207"/>
      <c r="D4" s="207"/>
      <c r="E4" s="207"/>
      <c r="F4" s="207"/>
      <c r="G4" s="207"/>
      <c r="H4" s="207"/>
      <c r="I4" s="207"/>
      <c r="J4" s="207"/>
      <c r="K4" s="207"/>
      <c r="L4" s="207"/>
      <c r="M4" s="273"/>
      <c r="N4" s="273"/>
      <c r="O4" s="273"/>
      <c r="P4" s="273"/>
      <c r="Q4" s="141"/>
      <c r="R4" s="142"/>
      <c r="S4" s="146"/>
      <c r="T4" s="139"/>
      <c r="U4" s="139"/>
      <c r="V4" s="133"/>
      <c r="W4" s="246"/>
      <c r="X4" s="133"/>
      <c r="Y4" s="133"/>
      <c r="Z4" s="133"/>
      <c r="AA4" s="133"/>
      <c r="AB4" s="133"/>
      <c r="AC4" s="133"/>
      <c r="AD4" s="133"/>
      <c r="AE4" s="133"/>
      <c r="AF4" s="133"/>
      <c r="AG4" s="133"/>
      <c r="AH4" s="133"/>
      <c r="AI4" s="131"/>
      <c r="AJ4" s="131"/>
      <c r="AK4" s="136"/>
      <c r="AL4" s="136"/>
      <c r="AM4" s="136"/>
      <c r="AN4" s="136"/>
      <c r="AO4" s="136"/>
      <c r="AP4" s="136"/>
      <c r="AQ4" s="131"/>
      <c r="AR4" s="131"/>
      <c r="AS4" s="131"/>
      <c r="AT4" s="131"/>
      <c r="AU4" s="131"/>
      <c r="AV4" s="131"/>
    </row>
    <row r="5" spans="1:48" ht="12.75" customHeight="1" x14ac:dyDescent="0.2">
      <c r="A5" s="76"/>
      <c r="D5" s="83"/>
      <c r="E5" s="83"/>
      <c r="F5" s="83"/>
      <c r="G5" s="83"/>
      <c r="H5" s="83"/>
      <c r="I5" s="83"/>
      <c r="Q5" s="142"/>
      <c r="R5" s="133"/>
      <c r="S5" s="139"/>
      <c r="T5" s="139"/>
      <c r="U5" s="80"/>
      <c r="V5" s="133"/>
      <c r="W5" s="169"/>
      <c r="X5" s="133"/>
      <c r="Y5" s="133"/>
      <c r="Z5" s="133"/>
      <c r="AA5" s="133"/>
      <c r="AB5" s="133"/>
      <c r="AC5" s="133"/>
      <c r="AD5" s="133"/>
      <c r="AE5" s="133"/>
      <c r="AF5" s="133"/>
      <c r="AG5" s="133"/>
      <c r="AH5" s="133"/>
      <c r="AI5" s="131"/>
      <c r="AJ5" s="131"/>
      <c r="AK5" s="136"/>
      <c r="AL5" s="136"/>
      <c r="AM5" s="136"/>
      <c r="AN5" s="136"/>
      <c r="AO5" s="136"/>
      <c r="AP5" s="136"/>
      <c r="AQ5" s="131"/>
      <c r="AR5" s="131"/>
      <c r="AS5" s="131"/>
      <c r="AT5" s="131"/>
      <c r="AU5" s="131"/>
      <c r="AV5" s="131"/>
    </row>
    <row r="6" spans="1:48" ht="12.75" customHeight="1" x14ac:dyDescent="0.2">
      <c r="A6" s="86"/>
      <c r="D6" s="83"/>
      <c r="E6" s="83"/>
      <c r="F6" s="83"/>
      <c r="G6" s="83"/>
      <c r="H6" s="83"/>
      <c r="I6" s="83"/>
      <c r="K6" s="80"/>
      <c r="L6" s="166"/>
      <c r="M6" s="166"/>
      <c r="N6" s="166"/>
      <c r="O6" s="166"/>
      <c r="P6" s="166"/>
      <c r="Q6" s="143"/>
      <c r="R6" s="134"/>
      <c r="S6" s="134"/>
      <c r="T6" s="134"/>
      <c r="U6" s="134"/>
      <c r="V6" s="134"/>
      <c r="W6" s="133"/>
      <c r="X6" s="133"/>
      <c r="Y6" s="133"/>
      <c r="Z6" s="133"/>
      <c r="AA6" s="133"/>
      <c r="AB6" s="133"/>
      <c r="AC6" s="133"/>
      <c r="AD6" s="133"/>
      <c r="AE6" s="133"/>
      <c r="AF6" s="133"/>
      <c r="AG6" s="133"/>
      <c r="AH6" s="133"/>
      <c r="AI6" s="131"/>
      <c r="AJ6" s="131"/>
      <c r="AK6" s="136"/>
      <c r="AL6" s="136"/>
      <c r="AM6" s="136"/>
      <c r="AN6" s="136"/>
      <c r="AO6" s="136"/>
      <c r="AP6" s="136"/>
      <c r="AQ6" s="131"/>
      <c r="AR6" s="131"/>
      <c r="AS6" s="131"/>
      <c r="AT6" s="131"/>
      <c r="AU6" s="131"/>
      <c r="AV6" s="131"/>
    </row>
    <row r="7" spans="1:48" ht="12.75" customHeight="1" x14ac:dyDescent="0.2">
      <c r="A7" s="85">
        <v>4</v>
      </c>
      <c r="B7" s="85" t="s">
        <v>182</v>
      </c>
      <c r="C7" s="85"/>
      <c r="D7" s="85"/>
      <c r="E7" s="85"/>
      <c r="F7" s="85"/>
      <c r="G7" s="85"/>
      <c r="H7" s="85"/>
      <c r="I7" s="85"/>
      <c r="J7" s="279" t="s">
        <v>439</v>
      </c>
      <c r="K7" s="120"/>
      <c r="L7" s="279" t="s">
        <v>233</v>
      </c>
      <c r="M7" s="241" t="s">
        <v>360</v>
      </c>
      <c r="N7" s="241" t="s">
        <v>357</v>
      </c>
      <c r="O7" s="241" t="s">
        <v>358</v>
      </c>
      <c r="P7" s="241" t="s">
        <v>359</v>
      </c>
      <c r="Q7" s="144"/>
      <c r="R7" s="91"/>
      <c r="S7" s="91"/>
      <c r="T7" s="91"/>
      <c r="U7" s="91"/>
      <c r="V7" s="91"/>
      <c r="W7" s="91"/>
      <c r="X7" s="91"/>
      <c r="Y7" s="91"/>
      <c r="Z7" s="91"/>
      <c r="AA7" s="91"/>
      <c r="AB7" s="91"/>
      <c r="AC7" s="91"/>
      <c r="AD7" s="91"/>
      <c r="AE7" s="91"/>
      <c r="AF7" s="91"/>
      <c r="AG7" s="91"/>
      <c r="AH7" s="91"/>
      <c r="AK7" s="80"/>
      <c r="AL7" s="80"/>
      <c r="AM7" s="80"/>
      <c r="AN7" s="80"/>
      <c r="AO7" s="80"/>
      <c r="AP7" s="80"/>
    </row>
    <row r="8" spans="1:48" ht="12.75" customHeight="1" x14ac:dyDescent="0.2">
      <c r="A8" s="85"/>
      <c r="B8" s="83"/>
      <c r="C8" s="83"/>
      <c r="D8" s="83"/>
      <c r="E8" s="83"/>
      <c r="F8" s="83"/>
      <c r="G8" s="83"/>
      <c r="H8" s="83"/>
      <c r="I8" s="83"/>
      <c r="J8" s="120"/>
      <c r="K8" s="120"/>
      <c r="L8" s="120"/>
      <c r="M8" s="248"/>
      <c r="N8" s="248"/>
      <c r="O8" s="248"/>
      <c r="P8" s="248"/>
      <c r="Q8" s="145"/>
      <c r="R8" s="93"/>
      <c r="S8" s="93"/>
      <c r="T8" s="93"/>
      <c r="U8" s="93"/>
      <c r="V8" s="93"/>
      <c r="W8" s="93"/>
      <c r="X8" s="93"/>
      <c r="Y8" s="93"/>
      <c r="Z8" s="93"/>
      <c r="AA8" s="93"/>
      <c r="AB8" s="93"/>
      <c r="AC8" s="93"/>
      <c r="AD8" s="93"/>
      <c r="AE8" s="93"/>
      <c r="AF8" s="93"/>
      <c r="AG8" s="93"/>
      <c r="AH8" s="93"/>
      <c r="AK8" s="80"/>
      <c r="AL8" s="80"/>
      <c r="AM8" s="80"/>
      <c r="AN8" s="80"/>
      <c r="AO8" s="80"/>
      <c r="AP8" s="80"/>
    </row>
    <row r="9" spans="1:48" ht="12.75" customHeight="1" x14ac:dyDescent="0.2">
      <c r="A9" s="85"/>
      <c r="B9" s="83" t="s">
        <v>180</v>
      </c>
      <c r="D9" s="83"/>
      <c r="E9" s="83"/>
      <c r="F9" s="83"/>
      <c r="G9" s="83"/>
      <c r="H9" s="83"/>
      <c r="I9" s="83"/>
      <c r="J9" s="119"/>
      <c r="K9" s="102"/>
      <c r="L9" s="119"/>
      <c r="M9" s="249"/>
      <c r="N9" s="249"/>
      <c r="O9" s="249"/>
      <c r="P9" s="249"/>
      <c r="Q9" s="157"/>
      <c r="R9" s="94"/>
      <c r="S9" s="94"/>
      <c r="T9" s="94"/>
      <c r="U9" s="94"/>
      <c r="V9" s="94"/>
      <c r="W9" s="94"/>
      <c r="X9" s="94"/>
      <c r="Y9" s="94"/>
      <c r="Z9" s="94"/>
      <c r="AA9" s="94"/>
      <c r="AB9" s="94"/>
      <c r="AC9" s="94"/>
      <c r="AD9" s="94"/>
      <c r="AE9" s="94"/>
      <c r="AF9" s="94"/>
      <c r="AG9" s="94"/>
      <c r="AH9" s="94"/>
      <c r="AK9" s="80"/>
      <c r="AL9" s="80"/>
      <c r="AM9" s="80"/>
      <c r="AN9" s="80"/>
      <c r="AO9" s="80"/>
      <c r="AP9" s="80"/>
    </row>
    <row r="10" spans="1:48" ht="12.75" customHeight="1" x14ac:dyDescent="0.2">
      <c r="A10" s="98"/>
      <c r="B10" s="218" t="s">
        <v>429</v>
      </c>
      <c r="D10" s="217"/>
      <c r="E10" s="217"/>
      <c r="F10" s="217"/>
      <c r="G10" s="217"/>
      <c r="H10" s="217"/>
      <c r="I10" s="217"/>
      <c r="J10" s="281" t="e">
        <f>#REF!</f>
        <v>#REF!</v>
      </c>
      <c r="K10" s="282"/>
      <c r="L10" s="128" t="e">
        <f>#REF!</f>
        <v>#REF!</v>
      </c>
      <c r="M10" s="252"/>
      <c r="N10" s="252"/>
      <c r="O10" s="252"/>
      <c r="P10" s="252"/>
      <c r="Q10" s="163"/>
      <c r="R10" s="84"/>
      <c r="S10" s="84"/>
      <c r="T10" s="84"/>
      <c r="U10" s="84"/>
      <c r="V10" s="84"/>
      <c r="W10" s="84"/>
      <c r="X10" s="84"/>
      <c r="Y10" s="84"/>
      <c r="Z10" s="84"/>
      <c r="AA10" s="84"/>
      <c r="AB10" s="84"/>
      <c r="AC10" s="84"/>
      <c r="AD10" s="84"/>
      <c r="AE10" s="84"/>
      <c r="AF10" s="84"/>
      <c r="AG10" s="84"/>
      <c r="AH10" s="84"/>
      <c r="AK10" s="80"/>
      <c r="AL10" s="80"/>
      <c r="AM10" s="80"/>
      <c r="AN10" s="80"/>
      <c r="AO10" s="80"/>
      <c r="AP10" s="80"/>
    </row>
    <row r="11" spans="1:48" ht="12.75" customHeight="1" x14ac:dyDescent="0.2">
      <c r="A11" s="98"/>
      <c r="B11" s="218" t="s">
        <v>430</v>
      </c>
      <c r="D11" s="217"/>
      <c r="E11" s="217"/>
      <c r="F11" s="217"/>
      <c r="G11" s="217"/>
      <c r="H11" s="217"/>
      <c r="I11" s="217"/>
      <c r="J11" s="281" t="e">
        <f>#REF!</f>
        <v>#REF!</v>
      </c>
      <c r="K11" s="282"/>
      <c r="L11" s="128">
        <v>132300</v>
      </c>
      <c r="M11" s="252"/>
      <c r="N11" s="252"/>
      <c r="O11" s="252"/>
      <c r="P11" s="252"/>
      <c r="Q11" s="163"/>
      <c r="R11" s="84"/>
      <c r="S11" s="84"/>
      <c r="T11" s="84"/>
      <c r="U11" s="84"/>
      <c r="V11" s="84"/>
      <c r="W11" s="84"/>
      <c r="X11" s="84"/>
      <c r="Y11" s="84"/>
      <c r="Z11" s="84"/>
      <c r="AA11" s="84"/>
      <c r="AB11" s="84"/>
      <c r="AC11" s="84"/>
      <c r="AD11" s="84"/>
      <c r="AE11" s="84"/>
      <c r="AF11" s="84"/>
      <c r="AG11" s="84"/>
      <c r="AH11" s="84"/>
      <c r="AK11" s="80"/>
      <c r="AL11" s="80"/>
      <c r="AM11" s="80"/>
      <c r="AN11" s="80"/>
      <c r="AO11" s="80"/>
      <c r="AP11" s="80"/>
    </row>
    <row r="12" spans="1:48" ht="12.75" customHeight="1" x14ac:dyDescent="0.2">
      <c r="A12" s="98"/>
      <c r="B12" s="218" t="s">
        <v>431</v>
      </c>
      <c r="D12" s="217"/>
      <c r="E12" s="217"/>
      <c r="F12" s="217"/>
      <c r="G12" s="217"/>
      <c r="H12" s="217"/>
      <c r="I12" s="217"/>
      <c r="J12" s="281" t="e">
        <f>#REF!</f>
        <v>#REF!</v>
      </c>
      <c r="K12" s="282"/>
      <c r="L12" s="128" t="e">
        <f>#REF!</f>
        <v>#REF!</v>
      </c>
      <c r="M12" s="252"/>
      <c r="N12" s="252"/>
      <c r="O12" s="252"/>
      <c r="P12" s="252"/>
      <c r="Q12" s="163"/>
      <c r="R12" s="84"/>
      <c r="S12" s="84"/>
      <c r="T12" s="84"/>
      <c r="U12" s="84"/>
      <c r="V12" s="84"/>
      <c r="W12" s="84"/>
      <c r="X12" s="84"/>
      <c r="Y12" s="84"/>
      <c r="Z12" s="84"/>
      <c r="AA12" s="84"/>
      <c r="AB12" s="84"/>
      <c r="AC12" s="84"/>
      <c r="AD12" s="84"/>
      <c r="AE12" s="84"/>
      <c r="AF12" s="84"/>
      <c r="AG12" s="84"/>
      <c r="AH12" s="84"/>
      <c r="AK12" s="80"/>
      <c r="AL12" s="80"/>
      <c r="AM12" s="80"/>
      <c r="AN12" s="80"/>
      <c r="AO12" s="80"/>
      <c r="AP12" s="80"/>
    </row>
    <row r="13" spans="1:48" ht="12.75" customHeight="1" x14ac:dyDescent="0.2">
      <c r="A13" s="98"/>
      <c r="B13" s="218" t="s">
        <v>432</v>
      </c>
      <c r="D13" s="217"/>
      <c r="E13" s="217"/>
      <c r="F13" s="217"/>
      <c r="G13" s="217"/>
      <c r="H13" s="217"/>
      <c r="I13" s="217"/>
      <c r="J13" s="281" t="e">
        <f>#REF!</f>
        <v>#REF!</v>
      </c>
      <c r="K13" s="282"/>
      <c r="L13" s="128" t="e">
        <f>#REF!</f>
        <v>#REF!</v>
      </c>
      <c r="M13" s="83" t="s">
        <v>517</v>
      </c>
      <c r="N13" s="252"/>
      <c r="O13" s="252"/>
      <c r="P13" s="252"/>
      <c r="Q13" s="163"/>
      <c r="R13" s="84"/>
      <c r="S13" s="84"/>
      <c r="T13" s="84"/>
      <c r="U13" s="84"/>
      <c r="V13" s="84"/>
      <c r="W13" s="84"/>
      <c r="X13" s="84"/>
      <c r="Y13" s="84"/>
      <c r="Z13" s="84"/>
      <c r="AA13" s="84"/>
      <c r="AB13" s="84"/>
      <c r="AC13" s="84"/>
      <c r="AD13" s="84"/>
      <c r="AE13" s="84"/>
      <c r="AF13" s="84"/>
      <c r="AG13" s="84"/>
      <c r="AH13" s="84"/>
      <c r="AK13" s="80"/>
      <c r="AL13" s="80"/>
      <c r="AM13" s="80"/>
      <c r="AN13" s="80"/>
      <c r="AO13" s="80"/>
      <c r="AP13" s="80"/>
    </row>
    <row r="14" spans="1:48" ht="12" customHeight="1" x14ac:dyDescent="0.2">
      <c r="A14" s="98"/>
      <c r="B14" s="218" t="s">
        <v>433</v>
      </c>
      <c r="D14" s="217"/>
      <c r="E14" s="217"/>
      <c r="F14" s="217"/>
      <c r="G14" s="217"/>
      <c r="H14" s="217"/>
      <c r="I14" s="217"/>
      <c r="J14" s="281" t="e">
        <f>#REF!</f>
        <v>#REF!</v>
      </c>
      <c r="K14" s="282"/>
      <c r="L14" s="128" t="e">
        <f>#REF!</f>
        <v>#REF!</v>
      </c>
      <c r="M14" s="252"/>
      <c r="N14" s="252"/>
      <c r="O14" s="252"/>
      <c r="P14" s="252"/>
      <c r="Q14" s="163"/>
      <c r="R14" s="84"/>
      <c r="S14" s="84"/>
      <c r="T14" s="84"/>
      <c r="U14" s="84"/>
      <c r="V14" s="84"/>
      <c r="W14" s="84"/>
      <c r="X14" s="84"/>
      <c r="Y14" s="84"/>
      <c r="Z14" s="84"/>
      <c r="AA14" s="84"/>
      <c r="AB14" s="84"/>
      <c r="AC14" s="84"/>
      <c r="AD14" s="84"/>
      <c r="AE14" s="84"/>
      <c r="AF14" s="84"/>
      <c r="AG14" s="84"/>
      <c r="AH14" s="84"/>
      <c r="AK14" s="80"/>
      <c r="AL14" s="80"/>
      <c r="AM14" s="80"/>
      <c r="AN14" s="80"/>
      <c r="AO14" s="80"/>
      <c r="AP14" s="80"/>
    </row>
    <row r="15" spans="1:48" ht="12" customHeight="1" x14ac:dyDescent="0.2">
      <c r="A15" s="98"/>
      <c r="B15" s="346" t="s">
        <v>198</v>
      </c>
      <c r="D15" s="217"/>
      <c r="E15" s="217"/>
      <c r="F15" s="217"/>
      <c r="G15" s="217"/>
      <c r="H15" s="217"/>
      <c r="I15" s="217"/>
      <c r="J15" s="281"/>
      <c r="K15" s="282"/>
      <c r="L15" s="128" t="e">
        <f>#REF!</f>
        <v>#REF!</v>
      </c>
      <c r="M15" s="252"/>
      <c r="N15" s="252"/>
      <c r="O15" s="252"/>
      <c r="P15" s="252"/>
      <c r="Q15" s="163"/>
      <c r="R15" s="84"/>
      <c r="S15" s="84"/>
      <c r="T15" s="84"/>
      <c r="U15" s="84"/>
      <c r="V15" s="84"/>
      <c r="W15" s="84"/>
      <c r="X15" s="84"/>
      <c r="Y15" s="84"/>
      <c r="Z15" s="84"/>
      <c r="AA15" s="84"/>
      <c r="AB15" s="84"/>
      <c r="AC15" s="84"/>
      <c r="AD15" s="84"/>
      <c r="AE15" s="84"/>
      <c r="AF15" s="84"/>
      <c r="AG15" s="84"/>
      <c r="AH15" s="84"/>
      <c r="AK15" s="80"/>
      <c r="AL15" s="80"/>
      <c r="AM15" s="80"/>
      <c r="AN15" s="80"/>
      <c r="AO15" s="80"/>
      <c r="AP15" s="80"/>
    </row>
    <row r="16" spans="1:48" ht="12" customHeight="1" x14ac:dyDescent="0.2">
      <c r="A16" s="98"/>
      <c r="B16" s="218" t="s">
        <v>199</v>
      </c>
      <c r="D16" s="217"/>
      <c r="E16" s="217"/>
      <c r="F16" s="217"/>
      <c r="G16" s="217"/>
      <c r="H16" s="217"/>
      <c r="I16" s="217"/>
      <c r="J16" s="281"/>
      <c r="K16" s="282"/>
      <c r="L16" s="128" t="e">
        <f>#REF!</f>
        <v>#REF!</v>
      </c>
      <c r="M16" s="252"/>
      <c r="N16" s="252"/>
      <c r="O16" s="252"/>
      <c r="P16" s="252"/>
      <c r="Q16" s="163"/>
      <c r="R16" s="84"/>
      <c r="S16" s="84"/>
      <c r="T16" s="84"/>
      <c r="U16" s="84"/>
      <c r="V16" s="84"/>
      <c r="W16" s="84"/>
      <c r="X16" s="84"/>
      <c r="Y16" s="84"/>
      <c r="Z16" s="84"/>
      <c r="AA16" s="84"/>
      <c r="AB16" s="84"/>
      <c r="AC16" s="84"/>
      <c r="AD16" s="84"/>
      <c r="AE16" s="84"/>
      <c r="AF16" s="84"/>
      <c r="AG16" s="84"/>
      <c r="AH16" s="84"/>
      <c r="AK16" s="80"/>
      <c r="AL16" s="80"/>
      <c r="AM16" s="80"/>
      <c r="AN16" s="80"/>
      <c r="AO16" s="80"/>
      <c r="AP16" s="80"/>
    </row>
    <row r="17" spans="1:42" ht="12" customHeight="1" x14ac:dyDescent="0.2">
      <c r="A17" s="98"/>
      <c r="B17" s="218" t="s">
        <v>200</v>
      </c>
      <c r="D17" s="217"/>
      <c r="E17" s="217"/>
      <c r="F17" s="217"/>
      <c r="G17" s="217"/>
      <c r="H17" s="217"/>
      <c r="I17" s="217"/>
      <c r="J17" s="281"/>
      <c r="K17" s="282"/>
      <c r="L17" s="128" t="e">
        <f>#REF!</f>
        <v>#REF!</v>
      </c>
      <c r="M17" s="252"/>
      <c r="N17" s="252"/>
      <c r="O17" s="252"/>
      <c r="P17" s="252"/>
      <c r="Q17" s="163"/>
      <c r="R17" s="84"/>
      <c r="S17" s="84"/>
      <c r="T17" s="84"/>
      <c r="U17" s="84"/>
      <c r="V17" s="84"/>
      <c r="W17" s="84"/>
      <c r="X17" s="84"/>
      <c r="Y17" s="84"/>
      <c r="Z17" s="84"/>
      <c r="AA17" s="84"/>
      <c r="AB17" s="84"/>
      <c r="AC17" s="84"/>
      <c r="AD17" s="84"/>
      <c r="AE17" s="84"/>
      <c r="AF17" s="84"/>
      <c r="AG17" s="84"/>
      <c r="AH17" s="84"/>
      <c r="AK17" s="80"/>
      <c r="AL17" s="80"/>
      <c r="AM17" s="80"/>
      <c r="AN17" s="80"/>
      <c r="AO17" s="80"/>
      <c r="AP17" s="80"/>
    </row>
    <row r="18" spans="1:42" ht="12" customHeight="1" x14ac:dyDescent="0.2">
      <c r="A18" s="98"/>
      <c r="B18" s="218" t="s">
        <v>201</v>
      </c>
      <c r="D18" s="217"/>
      <c r="E18" s="217"/>
      <c r="F18" s="217"/>
      <c r="G18" s="217"/>
      <c r="H18" s="217"/>
      <c r="I18" s="217"/>
      <c r="J18" s="281"/>
      <c r="K18" s="282"/>
      <c r="L18" s="128" t="e">
        <f>#REF!</f>
        <v>#REF!</v>
      </c>
      <c r="M18" s="252"/>
      <c r="N18" s="252"/>
      <c r="O18" s="252"/>
      <c r="P18" s="252"/>
      <c r="Q18" s="163"/>
      <c r="R18" s="84"/>
      <c r="S18" s="84"/>
      <c r="T18" s="84"/>
      <c r="U18" s="84"/>
      <c r="V18" s="84"/>
      <c r="W18" s="84"/>
      <c r="X18" s="84"/>
      <c r="Y18" s="84"/>
      <c r="Z18" s="84"/>
      <c r="AA18" s="84"/>
      <c r="AB18" s="84"/>
      <c r="AC18" s="84"/>
      <c r="AD18" s="84"/>
      <c r="AE18" s="84"/>
      <c r="AF18" s="84"/>
      <c r="AG18" s="84"/>
      <c r="AH18" s="84"/>
      <c r="AK18" s="80"/>
      <c r="AL18" s="80"/>
      <c r="AM18" s="80"/>
      <c r="AN18" s="80"/>
      <c r="AO18" s="80"/>
      <c r="AP18" s="80"/>
    </row>
    <row r="19" spans="1:42" ht="12" customHeight="1" x14ac:dyDescent="0.2">
      <c r="A19" s="98"/>
      <c r="B19" s="218"/>
      <c r="D19" s="217"/>
      <c r="E19" s="217"/>
      <c r="F19" s="217"/>
      <c r="G19" s="217"/>
      <c r="H19" s="217"/>
      <c r="I19" s="217"/>
      <c r="J19" s="281"/>
      <c r="K19" s="282"/>
      <c r="L19" s="128"/>
      <c r="M19" s="252"/>
      <c r="N19" s="252"/>
      <c r="O19" s="252"/>
      <c r="P19" s="252"/>
      <c r="Q19" s="163"/>
      <c r="R19" s="84"/>
      <c r="S19" s="84"/>
      <c r="T19" s="84"/>
      <c r="U19" s="84"/>
      <c r="V19" s="84"/>
      <c r="W19" s="84"/>
      <c r="X19" s="84"/>
      <c r="Y19" s="84"/>
      <c r="Z19" s="84"/>
      <c r="AA19" s="84"/>
      <c r="AB19" s="84"/>
      <c r="AC19" s="84"/>
      <c r="AD19" s="84"/>
      <c r="AE19" s="84"/>
      <c r="AF19" s="84"/>
      <c r="AG19" s="84"/>
      <c r="AH19" s="84"/>
      <c r="AK19" s="80"/>
      <c r="AL19" s="80"/>
      <c r="AM19" s="80"/>
      <c r="AN19" s="80"/>
      <c r="AO19" s="80"/>
      <c r="AP19" s="80"/>
    </row>
    <row r="20" spans="1:42" ht="6" customHeight="1" x14ac:dyDescent="0.2">
      <c r="A20" s="98"/>
      <c r="B20" s="218"/>
      <c r="D20" s="217"/>
      <c r="E20" s="217"/>
      <c r="F20" s="217"/>
      <c r="G20" s="217"/>
      <c r="H20" s="217"/>
      <c r="I20" s="217"/>
      <c r="J20" s="281"/>
      <c r="K20" s="282"/>
      <c r="L20" s="281"/>
      <c r="M20" s="251"/>
      <c r="N20" s="251"/>
      <c r="O20" s="251"/>
      <c r="P20" s="251"/>
      <c r="Q20" s="163"/>
      <c r="R20" s="84"/>
      <c r="S20" s="84"/>
      <c r="T20" s="84"/>
      <c r="U20" s="84"/>
      <c r="V20" s="84"/>
      <c r="W20" s="84"/>
      <c r="X20" s="84"/>
      <c r="Y20" s="84"/>
      <c r="Z20" s="84"/>
      <c r="AA20" s="84"/>
      <c r="AB20" s="84"/>
      <c r="AC20" s="84"/>
      <c r="AD20" s="84"/>
      <c r="AE20" s="84"/>
      <c r="AF20" s="84"/>
      <c r="AG20" s="84"/>
      <c r="AH20" s="84"/>
      <c r="AK20" s="80"/>
      <c r="AL20" s="80"/>
      <c r="AM20" s="80"/>
      <c r="AN20" s="80"/>
      <c r="AO20" s="80"/>
      <c r="AP20" s="80"/>
    </row>
    <row r="21" spans="1:42" ht="12.75" customHeight="1" x14ac:dyDescent="0.2">
      <c r="A21" s="98"/>
      <c r="B21" s="283" t="s">
        <v>254</v>
      </c>
      <c r="D21" s="217"/>
      <c r="E21" s="217"/>
      <c r="F21" s="217"/>
      <c r="G21" s="217"/>
      <c r="H21" s="217"/>
      <c r="I21" s="217"/>
      <c r="J21" s="330" t="e">
        <f>SUM(J10:J14)</f>
        <v>#REF!</v>
      </c>
      <c r="K21" s="282"/>
      <c r="L21" s="330" t="e">
        <f>SUM(L10:L18)</f>
        <v>#REF!</v>
      </c>
      <c r="M21" s="76"/>
      <c r="N21" s="76"/>
      <c r="O21" s="76"/>
      <c r="P21" s="76"/>
      <c r="Q21" s="76"/>
      <c r="R21" s="76"/>
      <c r="S21" s="76"/>
      <c r="T21" s="84"/>
      <c r="U21" s="84"/>
      <c r="V21" s="84"/>
      <c r="W21" s="84"/>
      <c r="X21" s="84"/>
      <c r="Y21" s="84"/>
      <c r="Z21" s="84"/>
      <c r="AA21" s="84"/>
      <c r="AB21" s="84"/>
      <c r="AC21" s="84"/>
      <c r="AD21" s="84"/>
      <c r="AE21" s="84"/>
      <c r="AF21" s="84"/>
      <c r="AG21" s="84"/>
      <c r="AH21" s="84"/>
      <c r="AK21" s="80"/>
      <c r="AL21" s="80"/>
      <c r="AM21" s="80"/>
      <c r="AN21" s="80"/>
      <c r="AO21" s="80"/>
      <c r="AP21" s="80"/>
    </row>
    <row r="22" spans="1:42" ht="12.75" customHeight="1" x14ac:dyDescent="0.2">
      <c r="A22" s="98"/>
      <c r="B22" s="218"/>
      <c r="D22" s="217"/>
      <c r="E22" s="217"/>
      <c r="F22" s="217"/>
      <c r="G22" s="217"/>
      <c r="H22" s="217"/>
      <c r="I22" s="217"/>
      <c r="J22" s="281"/>
      <c r="K22" s="282"/>
      <c r="L22" s="281"/>
      <c r="M22" s="251"/>
      <c r="N22" s="251"/>
      <c r="O22" s="251"/>
      <c r="P22" s="251"/>
      <c r="Q22" s="163"/>
      <c r="R22" s="84"/>
      <c r="S22" s="84"/>
      <c r="T22" s="84"/>
      <c r="U22" s="84"/>
      <c r="V22" s="84"/>
      <c r="W22" s="84"/>
      <c r="X22" s="84"/>
      <c r="Y22" s="84"/>
      <c r="Z22" s="84"/>
      <c r="AA22" s="84"/>
      <c r="AB22" s="84"/>
      <c r="AC22" s="84"/>
      <c r="AD22" s="84"/>
      <c r="AE22" s="84"/>
      <c r="AF22" s="84"/>
      <c r="AG22" s="84"/>
      <c r="AH22" s="84"/>
      <c r="AK22" s="80"/>
      <c r="AL22" s="80"/>
      <c r="AM22" s="80"/>
      <c r="AN22" s="80"/>
      <c r="AO22" s="80"/>
      <c r="AP22" s="80"/>
    </row>
    <row r="23" spans="1:42" ht="12.75" customHeight="1" x14ac:dyDescent="0.2">
      <c r="A23" s="85"/>
      <c r="B23" s="83" t="s">
        <v>181</v>
      </c>
      <c r="D23" s="83"/>
      <c r="E23" s="83"/>
      <c r="F23" s="83"/>
      <c r="G23" s="83"/>
      <c r="H23" s="83"/>
      <c r="I23" s="83"/>
      <c r="J23" s="119"/>
      <c r="K23" s="102"/>
      <c r="L23" s="80"/>
      <c r="M23" s="241" t="s">
        <v>360</v>
      </c>
      <c r="N23" s="241" t="s">
        <v>357</v>
      </c>
      <c r="O23" s="241" t="s">
        <v>358</v>
      </c>
      <c r="P23" s="241" t="s">
        <v>359</v>
      </c>
      <c r="Q23" s="148"/>
      <c r="R23" s="164"/>
      <c r="S23" s="164"/>
      <c r="T23" s="94"/>
      <c r="U23" s="94"/>
      <c r="V23" s="94"/>
      <c r="W23" s="94"/>
      <c r="X23" s="94"/>
      <c r="Y23" s="94"/>
      <c r="Z23" s="94"/>
      <c r="AA23" s="94"/>
      <c r="AB23" s="94"/>
      <c r="AC23" s="94"/>
      <c r="AD23" s="94"/>
      <c r="AE23" s="94"/>
      <c r="AF23" s="94"/>
      <c r="AG23" s="94"/>
      <c r="AH23" s="94"/>
      <c r="AI23" s="80"/>
      <c r="AJ23" s="80"/>
      <c r="AK23" s="80"/>
      <c r="AL23" s="80"/>
      <c r="AM23" s="80"/>
      <c r="AN23" s="80"/>
      <c r="AO23" s="80"/>
      <c r="AP23" s="80"/>
    </row>
    <row r="24" spans="1:42" ht="12.75" customHeight="1" x14ac:dyDescent="0.2">
      <c r="A24" s="85"/>
      <c r="B24" s="78" t="s">
        <v>202</v>
      </c>
      <c r="C24" s="78"/>
      <c r="D24" s="78"/>
      <c r="E24" s="225"/>
      <c r="F24" s="225"/>
      <c r="G24" s="225"/>
      <c r="H24" s="83"/>
      <c r="I24" s="83"/>
      <c r="J24" s="197" t="e">
        <f>#REF!</f>
        <v>#REF!</v>
      </c>
      <c r="K24" s="102"/>
      <c r="L24" s="284">
        <v>1232540.3500000001</v>
      </c>
      <c r="M24" s="248"/>
      <c r="N24" s="248"/>
      <c r="O24" s="248"/>
      <c r="P24" s="248"/>
      <c r="Q24" s="148"/>
      <c r="R24" s="164"/>
      <c r="S24" s="164"/>
      <c r="T24" s="94"/>
      <c r="U24" s="94"/>
      <c r="V24" s="94"/>
      <c r="W24" s="94"/>
      <c r="X24" s="94"/>
      <c r="Y24" s="94"/>
      <c r="Z24" s="94"/>
      <c r="AA24" s="94"/>
      <c r="AB24" s="94"/>
      <c r="AC24" s="94"/>
      <c r="AD24" s="94"/>
      <c r="AE24" s="94"/>
      <c r="AF24" s="94"/>
      <c r="AG24" s="94"/>
      <c r="AH24" s="94"/>
      <c r="AI24" s="80"/>
      <c r="AJ24" s="80"/>
      <c r="AK24" s="80"/>
      <c r="AL24" s="80"/>
      <c r="AM24" s="80"/>
      <c r="AN24" s="80"/>
      <c r="AO24" s="80"/>
      <c r="AP24" s="80"/>
    </row>
    <row r="25" spans="1:42" ht="12.75" customHeight="1" x14ac:dyDescent="0.2">
      <c r="A25" s="85"/>
      <c r="B25" s="78" t="s">
        <v>203</v>
      </c>
      <c r="C25" s="78"/>
      <c r="D25" s="78"/>
      <c r="E25" s="225"/>
      <c r="F25" s="225"/>
      <c r="G25" s="225"/>
      <c r="H25" s="83"/>
      <c r="I25" s="83"/>
      <c r="J25" s="197" t="e">
        <f>#REF!</f>
        <v>#REF!</v>
      </c>
      <c r="K25" s="102"/>
      <c r="L25" s="284">
        <v>4697663</v>
      </c>
      <c r="M25" s="249"/>
      <c r="N25" s="249"/>
      <c r="O25" s="249"/>
      <c r="P25" s="249"/>
      <c r="Q25" s="148"/>
      <c r="R25" s="164"/>
      <c r="S25" s="164"/>
      <c r="T25" s="94"/>
      <c r="U25" s="94"/>
      <c r="V25" s="94"/>
      <c r="W25" s="94"/>
      <c r="X25" s="94"/>
      <c r="Y25" s="94"/>
      <c r="Z25" s="94"/>
      <c r="AA25" s="94"/>
      <c r="AB25" s="94"/>
      <c r="AC25" s="94"/>
      <c r="AD25" s="94"/>
      <c r="AE25" s="94"/>
      <c r="AF25" s="94"/>
      <c r="AG25" s="94"/>
      <c r="AH25" s="94"/>
      <c r="AI25" s="80"/>
      <c r="AJ25" s="80"/>
      <c r="AK25" s="80"/>
      <c r="AL25" s="80"/>
      <c r="AM25" s="80"/>
      <c r="AN25" s="80"/>
      <c r="AO25" s="80"/>
      <c r="AP25" s="80"/>
    </row>
    <row r="26" spans="1:42" ht="12.75" customHeight="1" x14ac:dyDescent="0.2">
      <c r="A26" s="85"/>
      <c r="B26" s="78" t="s">
        <v>204</v>
      </c>
      <c r="C26" s="78"/>
      <c r="D26" s="78"/>
      <c r="E26" s="225"/>
      <c r="F26" s="225"/>
      <c r="G26" s="225"/>
      <c r="H26" s="83"/>
      <c r="I26" s="83"/>
      <c r="J26" s="197" t="e">
        <f>#REF!</f>
        <v>#REF!</v>
      </c>
      <c r="K26" s="102"/>
      <c r="L26" s="284">
        <v>113031972</v>
      </c>
      <c r="M26" s="255"/>
      <c r="N26" s="255"/>
      <c r="O26" s="255"/>
      <c r="P26" s="255"/>
      <c r="Q26" s="148"/>
      <c r="R26" s="164"/>
      <c r="S26" s="164"/>
      <c r="T26" s="94"/>
      <c r="U26" s="94"/>
      <c r="V26" s="94"/>
      <c r="W26" s="94"/>
      <c r="X26" s="94"/>
      <c r="Y26" s="94"/>
      <c r="Z26" s="94"/>
      <c r="AA26" s="94"/>
      <c r="AB26" s="94"/>
      <c r="AC26" s="94"/>
      <c r="AD26" s="94"/>
      <c r="AE26" s="94"/>
      <c r="AF26" s="94"/>
      <c r="AG26" s="94"/>
      <c r="AH26" s="94"/>
      <c r="AI26" s="80"/>
      <c r="AJ26" s="80"/>
      <c r="AK26" s="80"/>
      <c r="AL26" s="80"/>
      <c r="AM26" s="80"/>
      <c r="AN26" s="80"/>
      <c r="AO26" s="80"/>
      <c r="AP26" s="80"/>
    </row>
    <row r="27" spans="1:42" ht="12.75" customHeight="1" x14ac:dyDescent="0.2">
      <c r="A27" s="85"/>
      <c r="B27" s="78" t="s">
        <v>205</v>
      </c>
      <c r="C27" s="78"/>
      <c r="D27" s="78"/>
      <c r="E27" s="225"/>
      <c r="F27" s="225"/>
      <c r="G27" s="225"/>
      <c r="H27" s="83"/>
      <c r="I27" s="83"/>
      <c r="J27" s="197" t="e">
        <f>#REF!</f>
        <v>#REF!</v>
      </c>
      <c r="K27" s="102"/>
      <c r="L27" s="284">
        <v>66335508</v>
      </c>
      <c r="M27" s="255"/>
      <c r="N27" s="255"/>
      <c r="O27" s="255"/>
      <c r="P27" s="255"/>
      <c r="Q27" s="148"/>
      <c r="R27" s="164"/>
      <c r="S27" s="164"/>
      <c r="T27" s="94"/>
      <c r="U27" s="94"/>
      <c r="V27" s="94"/>
      <c r="W27" s="94"/>
      <c r="X27" s="94"/>
      <c r="Y27" s="94"/>
      <c r="Z27" s="94"/>
      <c r="AA27" s="94"/>
      <c r="AB27" s="94"/>
      <c r="AC27" s="94"/>
      <c r="AD27" s="94"/>
      <c r="AE27" s="94"/>
      <c r="AF27" s="94"/>
      <c r="AG27" s="94"/>
      <c r="AH27" s="94"/>
      <c r="AI27" s="80"/>
      <c r="AJ27" s="80"/>
      <c r="AK27" s="80"/>
      <c r="AL27" s="80"/>
      <c r="AM27" s="80"/>
      <c r="AN27" s="80"/>
      <c r="AO27" s="80"/>
      <c r="AP27" s="80"/>
    </row>
    <row r="28" spans="1:42" ht="12.75" customHeight="1" x14ac:dyDescent="0.2">
      <c r="A28" s="85"/>
      <c r="B28" s="78" t="s">
        <v>206</v>
      </c>
      <c r="C28" s="78"/>
      <c r="D28" s="78"/>
      <c r="E28" s="225"/>
      <c r="F28" s="225"/>
      <c r="G28" s="225"/>
      <c r="H28" s="83"/>
      <c r="I28" s="83"/>
      <c r="J28" s="197" t="e">
        <f>#REF!</f>
        <v>#REF!</v>
      </c>
      <c r="K28" s="102"/>
      <c r="L28" s="284">
        <v>81191127</v>
      </c>
      <c r="M28" s="255"/>
      <c r="N28" s="255"/>
      <c r="O28" s="255"/>
      <c r="P28" s="255"/>
      <c r="Q28" s="148"/>
      <c r="R28" s="164"/>
      <c r="S28" s="164"/>
      <c r="T28" s="94"/>
      <c r="U28" s="94"/>
      <c r="V28" s="94"/>
      <c r="W28" s="94"/>
      <c r="X28" s="94"/>
      <c r="Y28" s="94"/>
      <c r="Z28" s="94"/>
      <c r="AA28" s="94"/>
      <c r="AB28" s="94"/>
      <c r="AC28" s="94"/>
      <c r="AD28" s="94"/>
      <c r="AE28" s="94"/>
      <c r="AF28" s="94"/>
      <c r="AG28" s="94"/>
      <c r="AH28" s="94"/>
      <c r="AI28" s="80"/>
      <c r="AJ28" s="80"/>
      <c r="AK28" s="80"/>
      <c r="AL28" s="80"/>
      <c r="AM28" s="80"/>
      <c r="AN28" s="80"/>
      <c r="AO28" s="80"/>
      <c r="AP28" s="80"/>
    </row>
    <row r="29" spans="1:42" ht="12.75" customHeight="1" x14ac:dyDescent="0.2">
      <c r="A29" s="85"/>
      <c r="B29" s="78" t="s">
        <v>207</v>
      </c>
      <c r="C29" s="78"/>
      <c r="D29" s="78"/>
      <c r="E29" s="225"/>
      <c r="F29" s="225"/>
      <c r="G29" s="225"/>
      <c r="H29" s="83"/>
      <c r="I29" s="83"/>
      <c r="J29" s="197">
        <v>37908075</v>
      </c>
      <c r="K29" s="102"/>
      <c r="L29" s="284">
        <v>522768615</v>
      </c>
      <c r="M29" s="255"/>
      <c r="N29" s="255"/>
      <c r="O29" s="255"/>
      <c r="P29" s="255"/>
      <c r="Q29" s="148"/>
      <c r="R29" s="164"/>
      <c r="S29" s="164"/>
      <c r="T29" s="94"/>
      <c r="U29" s="94"/>
      <c r="V29" s="94"/>
      <c r="W29" s="94"/>
      <c r="X29" s="94"/>
      <c r="Y29" s="94"/>
      <c r="Z29" s="94"/>
      <c r="AA29" s="94"/>
      <c r="AB29" s="94"/>
      <c r="AC29" s="94"/>
      <c r="AD29" s="94"/>
      <c r="AE29" s="94"/>
      <c r="AF29" s="94"/>
      <c r="AG29" s="94"/>
      <c r="AH29" s="94"/>
      <c r="AI29" s="80"/>
      <c r="AJ29" s="80"/>
      <c r="AK29" s="80"/>
      <c r="AL29" s="80"/>
      <c r="AM29" s="80"/>
      <c r="AN29" s="80"/>
      <c r="AO29" s="80"/>
      <c r="AP29" s="80"/>
    </row>
    <row r="30" spans="1:42" ht="12.75" customHeight="1" x14ac:dyDescent="0.2">
      <c r="A30" s="85"/>
      <c r="B30" s="78" t="s">
        <v>208</v>
      </c>
      <c r="C30" s="78"/>
      <c r="D30" s="78"/>
      <c r="E30" s="225"/>
      <c r="F30" s="225"/>
      <c r="G30" s="225"/>
      <c r="H30" s="83"/>
      <c r="I30" s="83"/>
      <c r="J30" s="197" t="e">
        <f>#REF!</f>
        <v>#REF!</v>
      </c>
      <c r="K30" s="102"/>
      <c r="L30" s="284">
        <v>496832799.76999998</v>
      </c>
      <c r="M30" s="255"/>
      <c r="N30" s="255"/>
      <c r="O30" s="255"/>
      <c r="P30" s="255"/>
      <c r="Q30" s="148"/>
      <c r="R30" s="164"/>
      <c r="S30" s="164"/>
      <c r="T30" s="94"/>
      <c r="U30" s="94"/>
      <c r="V30" s="94"/>
      <c r="W30" s="94"/>
      <c r="X30" s="94"/>
      <c r="Y30" s="94"/>
      <c r="Z30" s="94"/>
      <c r="AA30" s="94"/>
      <c r="AB30" s="94"/>
      <c r="AC30" s="94"/>
      <c r="AD30" s="94"/>
      <c r="AE30" s="94"/>
      <c r="AF30" s="94"/>
      <c r="AG30" s="94"/>
      <c r="AH30" s="94"/>
      <c r="AI30" s="80"/>
      <c r="AJ30" s="80"/>
      <c r="AK30" s="80"/>
      <c r="AL30" s="80"/>
      <c r="AM30" s="80"/>
      <c r="AN30" s="80"/>
      <c r="AO30" s="80"/>
      <c r="AP30" s="80"/>
    </row>
    <row r="31" spans="1:42" ht="12.75" customHeight="1" x14ac:dyDescent="0.2">
      <c r="A31" s="85"/>
      <c r="B31" s="78" t="s">
        <v>434</v>
      </c>
      <c r="C31" s="78"/>
      <c r="D31" s="78"/>
      <c r="E31" s="225"/>
      <c r="F31" s="225"/>
      <c r="G31" s="225"/>
      <c r="H31" s="83"/>
      <c r="I31" s="83"/>
      <c r="J31" s="197" t="e">
        <f>#REF!</f>
        <v>#REF!</v>
      </c>
      <c r="K31" s="102"/>
      <c r="L31" s="284">
        <v>0</v>
      </c>
      <c r="M31" s="255"/>
      <c r="N31" s="255"/>
      <c r="O31" s="255"/>
      <c r="P31" s="255"/>
      <c r="Q31" s="148"/>
      <c r="R31" s="164"/>
      <c r="S31" s="164"/>
      <c r="T31" s="94"/>
      <c r="U31" s="94"/>
      <c r="V31" s="94"/>
      <c r="W31" s="94"/>
      <c r="X31" s="94"/>
      <c r="Y31" s="94"/>
      <c r="Z31" s="94"/>
      <c r="AA31" s="94"/>
      <c r="AB31" s="94"/>
      <c r="AC31" s="94"/>
      <c r="AD31" s="94"/>
      <c r="AE31" s="94"/>
      <c r="AF31" s="94"/>
      <c r="AG31" s="94"/>
      <c r="AH31" s="94"/>
      <c r="AI31" s="80"/>
      <c r="AJ31" s="80"/>
      <c r="AK31" s="80"/>
      <c r="AL31" s="80"/>
      <c r="AM31" s="80"/>
      <c r="AN31" s="80"/>
      <c r="AO31" s="80"/>
      <c r="AP31" s="80"/>
    </row>
    <row r="32" spans="1:42" ht="12.75" customHeight="1" x14ac:dyDescent="0.2">
      <c r="A32" s="85"/>
      <c r="B32" s="78" t="s">
        <v>435</v>
      </c>
      <c r="C32" s="78"/>
      <c r="D32" s="78"/>
      <c r="E32" s="225"/>
      <c r="F32" s="225"/>
      <c r="G32" s="225"/>
      <c r="H32" s="83"/>
      <c r="I32" s="83"/>
      <c r="J32" s="197" t="e">
        <f>#REF!</f>
        <v>#REF!</v>
      </c>
      <c r="K32" s="102"/>
      <c r="L32" s="284">
        <v>0</v>
      </c>
      <c r="M32" s="255"/>
      <c r="N32" s="255"/>
      <c r="O32" s="255"/>
      <c r="P32" s="255"/>
      <c r="Q32" s="148"/>
      <c r="R32" s="164"/>
      <c r="S32" s="164"/>
      <c r="T32" s="94"/>
      <c r="U32" s="94"/>
      <c r="V32" s="94"/>
      <c r="W32" s="94"/>
      <c r="X32" s="94"/>
      <c r="Y32" s="94"/>
      <c r="Z32" s="94"/>
      <c r="AA32" s="94"/>
      <c r="AB32" s="94"/>
      <c r="AC32" s="94"/>
      <c r="AD32" s="94"/>
      <c r="AE32" s="94"/>
      <c r="AF32" s="94"/>
      <c r="AG32" s="94"/>
      <c r="AH32" s="94"/>
      <c r="AI32" s="80"/>
      <c r="AJ32" s="80"/>
      <c r="AK32" s="80"/>
      <c r="AL32" s="80"/>
      <c r="AM32" s="80"/>
      <c r="AN32" s="80"/>
      <c r="AO32" s="80"/>
      <c r="AP32" s="80"/>
    </row>
    <row r="33" spans="1:42" ht="6" customHeight="1" x14ac:dyDescent="0.2">
      <c r="A33" s="85"/>
      <c r="B33" s="218"/>
      <c r="D33" s="83"/>
      <c r="E33" s="83"/>
      <c r="F33" s="83"/>
      <c r="G33" s="83"/>
      <c r="H33" s="83"/>
      <c r="I33" s="83"/>
      <c r="J33" s="80"/>
      <c r="K33" s="102"/>
      <c r="L33" s="80"/>
      <c r="M33" s="253"/>
      <c r="N33" s="253"/>
      <c r="O33" s="253"/>
      <c r="P33" s="253"/>
      <c r="Q33" s="148"/>
      <c r="R33" s="164"/>
      <c r="S33" s="164"/>
      <c r="T33" s="94"/>
      <c r="U33" s="94"/>
      <c r="V33" s="94"/>
      <c r="W33" s="94"/>
      <c r="X33" s="94"/>
      <c r="Y33" s="94"/>
      <c r="Z33" s="94"/>
      <c r="AA33" s="94"/>
      <c r="AB33" s="94"/>
      <c r="AC33" s="94"/>
      <c r="AD33" s="94"/>
      <c r="AE33" s="94"/>
      <c r="AF33" s="94"/>
      <c r="AG33" s="94"/>
      <c r="AH33" s="94"/>
      <c r="AI33" s="80"/>
      <c r="AJ33" s="80"/>
      <c r="AK33" s="80"/>
      <c r="AL33" s="80"/>
      <c r="AM33" s="80"/>
      <c r="AN33" s="80"/>
      <c r="AO33" s="80"/>
      <c r="AP33" s="80"/>
    </row>
    <row r="34" spans="1:42" ht="12.75" customHeight="1" x14ac:dyDescent="0.2">
      <c r="A34" s="85"/>
      <c r="B34" s="283" t="s">
        <v>255</v>
      </c>
      <c r="D34" s="83"/>
      <c r="E34" s="83"/>
      <c r="F34" s="83"/>
      <c r="G34" s="83"/>
      <c r="H34" s="83"/>
      <c r="I34" s="83"/>
      <c r="J34" s="331" t="e">
        <f>SUM(J24:J32)</f>
        <v>#REF!</v>
      </c>
      <c r="K34" s="102"/>
      <c r="L34" s="331">
        <f>SUM(L24:L32)</f>
        <v>1286090225.1199999</v>
      </c>
      <c r="M34" s="348" t="s">
        <v>447</v>
      </c>
      <c r="N34" s="348"/>
      <c r="O34" s="348"/>
      <c r="P34" s="348"/>
      <c r="Q34" s="348"/>
      <c r="R34" s="84"/>
      <c r="S34" s="84"/>
      <c r="T34" s="94"/>
      <c r="U34" s="94"/>
      <c r="V34" s="94"/>
      <c r="W34" s="94"/>
      <c r="X34" s="94"/>
      <c r="Y34" s="94"/>
      <c r="Z34" s="94"/>
      <c r="AA34" s="94"/>
      <c r="AB34" s="94"/>
      <c r="AC34" s="94"/>
      <c r="AD34" s="94"/>
      <c r="AE34" s="94"/>
      <c r="AF34" s="94"/>
      <c r="AG34" s="94"/>
      <c r="AH34" s="94"/>
      <c r="AI34" s="80"/>
      <c r="AJ34" s="80"/>
      <c r="AK34" s="80"/>
      <c r="AL34" s="80"/>
      <c r="AM34" s="80"/>
      <c r="AN34" s="80"/>
      <c r="AO34" s="80"/>
      <c r="AP34" s="80"/>
    </row>
    <row r="35" spans="1:42" ht="12.75" customHeight="1" x14ac:dyDescent="0.2">
      <c r="A35" s="85"/>
      <c r="B35" s="218"/>
      <c r="D35" s="83"/>
      <c r="E35" s="83"/>
      <c r="F35" s="83"/>
      <c r="G35" s="83"/>
      <c r="H35" s="83"/>
      <c r="I35" s="83"/>
      <c r="J35" s="80"/>
      <c r="K35" s="102"/>
      <c r="L35" s="80"/>
      <c r="M35" s="253"/>
      <c r="N35" s="253"/>
      <c r="O35" s="253"/>
      <c r="P35" s="253"/>
      <c r="Q35" s="148"/>
      <c r="R35" s="164"/>
      <c r="S35" s="164"/>
      <c r="T35" s="94"/>
      <c r="U35" s="94"/>
      <c r="V35" s="94"/>
      <c r="W35" s="94"/>
      <c r="X35" s="94"/>
      <c r="Y35" s="94"/>
      <c r="Z35" s="94"/>
      <c r="AA35" s="94"/>
      <c r="AB35" s="94"/>
      <c r="AC35" s="94"/>
      <c r="AD35" s="94"/>
      <c r="AE35" s="94"/>
      <c r="AF35" s="94"/>
      <c r="AG35" s="94"/>
      <c r="AH35" s="94"/>
      <c r="AI35" s="80"/>
      <c r="AJ35" s="80"/>
      <c r="AK35" s="80"/>
      <c r="AL35" s="80"/>
      <c r="AM35" s="80"/>
      <c r="AN35" s="80"/>
      <c r="AO35" s="80"/>
      <c r="AP35" s="80"/>
    </row>
    <row r="36" spans="1:42" ht="12.75" customHeight="1" thickBot="1" x14ac:dyDescent="0.25">
      <c r="A36" s="85"/>
      <c r="B36" s="283" t="s">
        <v>234</v>
      </c>
      <c r="D36" s="83"/>
      <c r="E36" s="83"/>
      <c r="F36" s="83"/>
      <c r="G36" s="83"/>
      <c r="H36" s="83"/>
      <c r="I36" s="83"/>
      <c r="J36" s="356" t="e">
        <f>J21+J34</f>
        <v>#REF!</v>
      </c>
      <c r="K36" s="102"/>
      <c r="L36" s="104" t="e">
        <f>L21+L34</f>
        <v>#REF!</v>
      </c>
      <c r="M36" s="250"/>
      <c r="N36" s="250"/>
      <c r="O36" s="250"/>
      <c r="P36" s="250"/>
      <c r="Q36" s="223"/>
      <c r="R36" s="164"/>
      <c r="S36" s="164"/>
      <c r="T36" s="94"/>
      <c r="U36" s="94"/>
      <c r="V36" s="94"/>
      <c r="W36" s="94"/>
      <c r="X36" s="94"/>
      <c r="Y36" s="94"/>
      <c r="Z36" s="94"/>
      <c r="AA36" s="94"/>
      <c r="AB36" s="94"/>
      <c r="AC36" s="94"/>
      <c r="AD36" s="94"/>
      <c r="AE36" s="94"/>
      <c r="AF36" s="94"/>
      <c r="AG36" s="94"/>
      <c r="AH36" s="94"/>
      <c r="AI36" s="80"/>
      <c r="AJ36" s="80"/>
      <c r="AK36" s="80"/>
      <c r="AL36" s="80"/>
      <c r="AM36" s="80"/>
      <c r="AN36" s="80"/>
      <c r="AO36" s="80"/>
      <c r="AP36" s="80"/>
    </row>
    <row r="37" spans="1:42" ht="12.75" customHeight="1" thickTop="1" x14ac:dyDescent="0.2">
      <c r="A37" s="85"/>
      <c r="B37" s="83"/>
      <c r="C37" s="83"/>
      <c r="D37" s="83"/>
      <c r="E37" s="83"/>
      <c r="F37" s="83"/>
      <c r="G37" s="83"/>
      <c r="H37" s="83"/>
      <c r="I37" s="83"/>
      <c r="J37" s="119"/>
      <c r="K37" s="102"/>
      <c r="L37" s="119"/>
      <c r="M37" s="119"/>
      <c r="N37" s="119"/>
      <c r="O37" s="119"/>
      <c r="P37" s="119"/>
      <c r="Q37" s="148"/>
      <c r="R37" s="164"/>
      <c r="S37" s="164"/>
      <c r="T37" s="94"/>
      <c r="U37" s="94"/>
      <c r="V37" s="94"/>
      <c r="W37" s="94"/>
      <c r="X37" s="94"/>
      <c r="Y37" s="94"/>
      <c r="Z37" s="94"/>
      <c r="AA37" s="94"/>
      <c r="AB37" s="94"/>
      <c r="AC37" s="94"/>
      <c r="AD37" s="94"/>
      <c r="AE37" s="94"/>
      <c r="AF37" s="94"/>
      <c r="AG37" s="94"/>
      <c r="AH37" s="94"/>
      <c r="AK37" s="80"/>
      <c r="AL37" s="80"/>
      <c r="AM37" s="80"/>
      <c r="AN37" s="80"/>
      <c r="AO37" s="80"/>
      <c r="AP37" s="80"/>
    </row>
    <row r="38" spans="1:42" ht="12.75" customHeight="1" x14ac:dyDescent="0.2">
      <c r="A38" s="85"/>
      <c r="B38" s="83"/>
      <c r="C38" s="83"/>
      <c r="D38" s="83"/>
      <c r="E38" s="83"/>
      <c r="F38" s="83"/>
      <c r="G38" s="83"/>
      <c r="H38" s="83"/>
      <c r="I38" s="83"/>
      <c r="J38" s="119"/>
      <c r="K38" s="102"/>
      <c r="L38" s="119"/>
      <c r="M38" s="119"/>
      <c r="N38" s="119"/>
      <c r="O38" s="119"/>
      <c r="P38" s="119"/>
      <c r="Q38" s="148"/>
      <c r="R38" s="164"/>
      <c r="S38" s="164"/>
      <c r="T38" s="94"/>
      <c r="U38" s="94"/>
      <c r="V38" s="94"/>
      <c r="W38" s="94"/>
      <c r="X38" s="94"/>
      <c r="Y38" s="94"/>
      <c r="Z38" s="94"/>
      <c r="AA38" s="94"/>
      <c r="AB38" s="94"/>
      <c r="AC38" s="94"/>
      <c r="AD38" s="94"/>
      <c r="AE38" s="94"/>
      <c r="AF38" s="94"/>
      <c r="AG38" s="94"/>
      <c r="AH38" s="94"/>
      <c r="AK38" s="80"/>
      <c r="AL38" s="80"/>
      <c r="AM38" s="80"/>
      <c r="AN38" s="80"/>
      <c r="AO38" s="80"/>
      <c r="AP38" s="80"/>
    </row>
    <row r="39" spans="1:42" ht="12.75" customHeight="1" x14ac:dyDescent="0.2">
      <c r="A39" s="85">
        <f>A7+1</f>
        <v>5</v>
      </c>
      <c r="B39" s="85" t="s">
        <v>260</v>
      </c>
      <c r="C39" s="83"/>
      <c r="D39" s="83"/>
      <c r="E39" s="83"/>
      <c r="F39" s="83"/>
      <c r="G39" s="83"/>
      <c r="H39" s="83"/>
      <c r="I39" s="83"/>
      <c r="J39" s="118" t="str">
        <f>J7</f>
        <v>2020</v>
      </c>
      <c r="K39" s="120"/>
      <c r="L39" s="118" t="str">
        <f>L7</f>
        <v>2019</v>
      </c>
      <c r="M39" s="241" t="s">
        <v>360</v>
      </c>
      <c r="N39" s="241" t="s">
        <v>357</v>
      </c>
      <c r="O39" s="241" t="s">
        <v>358</v>
      </c>
      <c r="P39" s="241" t="s">
        <v>359</v>
      </c>
      <c r="Q39" s="164"/>
      <c r="R39" s="164"/>
      <c r="S39" s="76"/>
      <c r="T39" s="94"/>
      <c r="U39" s="94"/>
      <c r="V39" s="94"/>
      <c r="W39" s="94"/>
      <c r="X39" s="94"/>
      <c r="Y39" s="94"/>
      <c r="Z39" s="94"/>
      <c r="AA39" s="94"/>
      <c r="AB39" s="94"/>
      <c r="AC39" s="94"/>
      <c r="AD39" s="94"/>
      <c r="AE39" s="94"/>
      <c r="AF39" s="94"/>
      <c r="AG39" s="94"/>
      <c r="AH39" s="94"/>
      <c r="AK39" s="80"/>
      <c r="AL39" s="80"/>
      <c r="AM39" s="80"/>
      <c r="AN39" s="80"/>
      <c r="AO39" s="80"/>
      <c r="AP39" s="80"/>
    </row>
    <row r="40" spans="1:42" ht="12.75" customHeight="1" x14ac:dyDescent="0.2">
      <c r="A40" s="85"/>
      <c r="B40" s="85"/>
      <c r="C40" s="83"/>
      <c r="D40" s="83"/>
      <c r="E40" s="83"/>
      <c r="F40" s="83"/>
      <c r="G40" s="83"/>
      <c r="H40" s="83"/>
      <c r="I40" s="83"/>
      <c r="J40" s="120"/>
      <c r="K40" s="120"/>
      <c r="L40" s="120"/>
      <c r="M40" s="248"/>
      <c r="N40" s="248"/>
      <c r="O40" s="248"/>
      <c r="P40" s="248"/>
      <c r="Q40" s="164"/>
      <c r="R40" s="164"/>
      <c r="S40" s="76"/>
      <c r="T40" s="94"/>
      <c r="U40" s="94"/>
      <c r="V40" s="94"/>
      <c r="W40" s="94"/>
      <c r="X40" s="94"/>
      <c r="Y40" s="94"/>
      <c r="Z40" s="94"/>
      <c r="AA40" s="94"/>
      <c r="AB40" s="94"/>
      <c r="AC40" s="94"/>
      <c r="AD40" s="94"/>
      <c r="AE40" s="94"/>
      <c r="AF40" s="94"/>
      <c r="AG40" s="94"/>
      <c r="AH40" s="94"/>
      <c r="AK40" s="80"/>
      <c r="AL40" s="80"/>
      <c r="AM40" s="80"/>
      <c r="AN40" s="80"/>
      <c r="AO40" s="80"/>
      <c r="AP40" s="80"/>
    </row>
    <row r="41" spans="1:42" ht="12.75" customHeight="1" x14ac:dyDescent="0.2">
      <c r="A41" s="85"/>
      <c r="B41" s="346" t="s">
        <v>258</v>
      </c>
      <c r="C41" s="83"/>
      <c r="D41" s="83"/>
      <c r="E41" s="83"/>
      <c r="F41" s="83"/>
      <c r="G41" s="83"/>
      <c r="H41" s="83"/>
      <c r="I41" s="83"/>
      <c r="J41" s="212" t="e">
        <f>#REF!</f>
        <v>#REF!</v>
      </c>
      <c r="K41" s="120"/>
      <c r="L41" s="225" t="e">
        <f>#REF!</f>
        <v>#REF!</v>
      </c>
      <c r="M41" s="249"/>
      <c r="N41" s="249"/>
      <c r="O41" s="249"/>
      <c r="P41" s="249"/>
      <c r="Q41" s="164"/>
      <c r="R41" s="164"/>
      <c r="S41" s="76"/>
      <c r="T41" s="94"/>
      <c r="U41" s="94"/>
      <c r="V41" s="94"/>
      <c r="W41" s="94"/>
      <c r="X41" s="94"/>
      <c r="Y41" s="94"/>
      <c r="Z41" s="94"/>
      <c r="AA41" s="94"/>
      <c r="AB41" s="94"/>
      <c r="AC41" s="94"/>
      <c r="AD41" s="94"/>
      <c r="AE41" s="94"/>
      <c r="AF41" s="94"/>
      <c r="AG41" s="94"/>
      <c r="AH41" s="94"/>
      <c r="AK41" s="80"/>
      <c r="AL41" s="80"/>
      <c r="AM41" s="80"/>
      <c r="AN41" s="80"/>
      <c r="AO41" s="80"/>
      <c r="AP41" s="80"/>
    </row>
    <row r="42" spans="1:42" ht="12.75" customHeight="1" x14ac:dyDescent="0.2">
      <c r="A42" s="85"/>
      <c r="B42" s="346" t="s">
        <v>450</v>
      </c>
      <c r="C42" s="83"/>
      <c r="D42" s="83"/>
      <c r="E42" s="83"/>
      <c r="F42" s="83"/>
      <c r="G42" s="83"/>
      <c r="H42" s="83"/>
      <c r="I42" s="83"/>
      <c r="J42" s="212" t="e">
        <f>#REF!</f>
        <v>#REF!</v>
      </c>
      <c r="K42" s="120"/>
      <c r="L42" s="120">
        <v>0</v>
      </c>
      <c r="M42" s="248"/>
      <c r="N42" s="248"/>
      <c r="O42" s="248"/>
      <c r="P42" s="248"/>
      <c r="Q42" s="164"/>
      <c r="R42" s="164"/>
      <c r="S42" s="76"/>
      <c r="T42" s="94"/>
      <c r="U42" s="94"/>
      <c r="V42" s="94"/>
      <c r="W42" s="94"/>
      <c r="X42" s="94"/>
      <c r="Y42" s="94"/>
      <c r="Z42" s="94"/>
      <c r="AA42" s="94"/>
      <c r="AB42" s="94"/>
      <c r="AC42" s="94"/>
      <c r="AD42" s="94"/>
      <c r="AE42" s="94"/>
      <c r="AF42" s="94"/>
      <c r="AG42" s="94"/>
      <c r="AH42" s="94"/>
      <c r="AK42" s="80"/>
      <c r="AL42" s="80"/>
      <c r="AM42" s="80"/>
      <c r="AN42" s="80"/>
      <c r="AO42" s="80"/>
      <c r="AP42" s="80"/>
    </row>
    <row r="43" spans="1:42" ht="12.75" customHeight="1" x14ac:dyDescent="0.2">
      <c r="A43" s="85"/>
      <c r="B43" s="346" t="s">
        <v>451</v>
      </c>
      <c r="C43" s="83"/>
      <c r="D43" s="83"/>
      <c r="E43" s="83"/>
      <c r="F43" s="83"/>
      <c r="G43" s="83"/>
      <c r="H43" s="83"/>
      <c r="I43" s="83"/>
      <c r="J43" s="212" t="e">
        <f>#REF!</f>
        <v>#REF!</v>
      </c>
      <c r="K43" s="120"/>
      <c r="L43" s="120">
        <v>0</v>
      </c>
      <c r="M43" s="248"/>
      <c r="N43" s="248"/>
      <c r="O43" s="248"/>
      <c r="P43" s="248"/>
      <c r="Q43" s="164"/>
      <c r="R43" s="164"/>
      <c r="S43" s="76"/>
      <c r="T43" s="94"/>
      <c r="U43" s="94"/>
      <c r="V43" s="94"/>
      <c r="W43" s="94"/>
      <c r="X43" s="94"/>
      <c r="Y43" s="94"/>
      <c r="Z43" s="94"/>
      <c r="AA43" s="94"/>
      <c r="AB43" s="94"/>
      <c r="AC43" s="94"/>
      <c r="AD43" s="94"/>
      <c r="AE43" s="94"/>
      <c r="AF43" s="94"/>
      <c r="AG43" s="94"/>
      <c r="AH43" s="94"/>
      <c r="AK43" s="80"/>
      <c r="AL43" s="80"/>
      <c r="AM43" s="80"/>
      <c r="AN43" s="80"/>
      <c r="AO43" s="80"/>
      <c r="AP43" s="80"/>
    </row>
    <row r="44" spans="1:42" s="391" customFormat="1" ht="12.75" customHeight="1" x14ac:dyDescent="0.2">
      <c r="A44" s="383"/>
      <c r="B44" s="384" t="s">
        <v>452</v>
      </c>
      <c r="C44" s="385"/>
      <c r="D44" s="385"/>
      <c r="E44" s="385"/>
      <c r="F44" s="385"/>
      <c r="G44" s="385"/>
      <c r="H44" s="385"/>
      <c r="I44" s="385"/>
      <c r="J44" s="386" t="e">
        <f>#REF!</f>
        <v>#REF!</v>
      </c>
      <c r="K44" s="387"/>
      <c r="L44" s="387">
        <v>0</v>
      </c>
      <c r="M44" s="388" t="s">
        <v>484</v>
      </c>
      <c r="N44" s="389"/>
      <c r="O44" s="389"/>
      <c r="P44" s="389"/>
      <c r="Q44" s="390" t="s">
        <v>514</v>
      </c>
      <c r="R44" s="390"/>
      <c r="T44" s="390"/>
      <c r="U44" s="390"/>
      <c r="V44" s="390"/>
      <c r="W44" s="390"/>
      <c r="X44" s="390"/>
      <c r="Y44" s="390"/>
      <c r="Z44" s="390"/>
      <c r="AA44" s="390"/>
      <c r="AB44" s="390"/>
      <c r="AC44" s="390"/>
      <c r="AD44" s="390"/>
      <c r="AE44" s="390"/>
      <c r="AF44" s="390"/>
      <c r="AG44" s="390"/>
      <c r="AH44" s="390"/>
      <c r="AK44" s="392"/>
      <c r="AL44" s="392"/>
      <c r="AM44" s="392"/>
      <c r="AN44" s="392"/>
      <c r="AO44" s="392"/>
      <c r="AP44" s="392"/>
    </row>
    <row r="45" spans="1:42" s="391" customFormat="1" ht="12.75" customHeight="1" x14ac:dyDescent="0.2">
      <c r="A45" s="383"/>
      <c r="B45" s="384" t="s">
        <v>453</v>
      </c>
      <c r="C45" s="385"/>
      <c r="D45" s="385"/>
      <c r="E45" s="385"/>
      <c r="F45" s="385"/>
      <c r="G45" s="385"/>
      <c r="H45" s="385"/>
      <c r="I45" s="385"/>
      <c r="J45" s="386" t="e">
        <f>#REF!</f>
        <v>#REF!</v>
      </c>
      <c r="K45" s="387"/>
      <c r="L45" s="387">
        <v>0</v>
      </c>
      <c r="M45" s="388" t="s">
        <v>484</v>
      </c>
      <c r="N45" s="389"/>
      <c r="O45" s="389"/>
      <c r="P45" s="389"/>
      <c r="Q45" s="390" t="s">
        <v>514</v>
      </c>
      <c r="R45" s="390"/>
      <c r="T45" s="390"/>
      <c r="U45" s="390"/>
      <c r="V45" s="390"/>
      <c r="W45" s="390"/>
      <c r="X45" s="390"/>
      <c r="Y45" s="390"/>
      <c r="Z45" s="390"/>
      <c r="AA45" s="390"/>
      <c r="AB45" s="390"/>
      <c r="AC45" s="390"/>
      <c r="AD45" s="390"/>
      <c r="AE45" s="390"/>
      <c r="AF45" s="390"/>
      <c r="AG45" s="390"/>
      <c r="AH45" s="390"/>
      <c r="AK45" s="392"/>
      <c r="AL45" s="392"/>
      <c r="AM45" s="392"/>
      <c r="AN45" s="392"/>
      <c r="AO45" s="392"/>
      <c r="AP45" s="392"/>
    </row>
    <row r="46" spans="1:42" ht="12.75" customHeight="1" x14ac:dyDescent="0.2">
      <c r="A46" s="85"/>
      <c r="B46" s="346" t="s">
        <v>454</v>
      </c>
      <c r="C46" s="83"/>
      <c r="D46" s="83"/>
      <c r="E46" s="83"/>
      <c r="F46" s="83"/>
      <c r="G46" s="83"/>
      <c r="H46" s="83"/>
      <c r="I46" s="83"/>
      <c r="J46" s="393" t="e">
        <f>#REF!</f>
        <v>#REF!</v>
      </c>
      <c r="K46" s="220"/>
      <c r="L46" s="220">
        <v>0</v>
      </c>
      <c r="M46" s="394" t="s">
        <v>510</v>
      </c>
      <c r="N46" s="358"/>
      <c r="O46" s="358"/>
      <c r="P46" s="76"/>
      <c r="Q46" s="358" t="s">
        <v>491</v>
      </c>
      <c r="R46" s="164"/>
      <c r="S46" s="76"/>
      <c r="T46" s="164"/>
      <c r="U46" s="164"/>
      <c r="V46" s="164"/>
      <c r="W46" s="164"/>
      <c r="X46" s="164"/>
      <c r="Y46" s="164"/>
      <c r="Z46" s="164"/>
      <c r="AA46" s="164"/>
      <c r="AB46" s="164"/>
      <c r="AC46" s="164"/>
      <c r="AD46" s="164"/>
      <c r="AE46" s="164"/>
      <c r="AF46" s="164"/>
      <c r="AG46" s="164"/>
      <c r="AH46" s="164"/>
      <c r="AK46" s="96"/>
      <c r="AL46" s="96"/>
      <c r="AM46" s="96"/>
      <c r="AN46" s="96"/>
      <c r="AO46" s="96"/>
      <c r="AP46" s="96"/>
    </row>
    <row r="47" spans="1:42" ht="12.75" customHeight="1" x14ac:dyDescent="0.2">
      <c r="A47" s="85"/>
      <c r="B47" s="85"/>
      <c r="C47" s="83"/>
      <c r="D47" s="83"/>
      <c r="E47" s="83"/>
      <c r="F47" s="83"/>
      <c r="G47" s="83"/>
      <c r="H47" s="83"/>
      <c r="I47" s="83"/>
      <c r="J47" s="120"/>
      <c r="K47" s="120"/>
      <c r="L47" s="120"/>
      <c r="M47" s="248"/>
      <c r="N47" s="248"/>
      <c r="O47" s="248"/>
      <c r="P47" s="248"/>
      <c r="Q47" s="164"/>
      <c r="R47" s="164"/>
      <c r="S47" s="76"/>
      <c r="T47" s="94"/>
      <c r="U47" s="94"/>
      <c r="V47" s="94"/>
      <c r="W47" s="94"/>
      <c r="X47" s="94"/>
      <c r="Y47" s="94"/>
      <c r="Z47" s="94"/>
      <c r="AA47" s="94"/>
      <c r="AB47" s="94"/>
      <c r="AC47" s="94"/>
      <c r="AD47" s="94"/>
      <c r="AE47" s="94"/>
      <c r="AF47" s="94"/>
      <c r="AG47" s="94"/>
      <c r="AH47" s="94"/>
      <c r="AK47" s="80"/>
      <c r="AL47" s="80"/>
      <c r="AM47" s="80"/>
      <c r="AN47" s="80"/>
      <c r="AO47" s="80"/>
      <c r="AP47" s="80"/>
    </row>
    <row r="48" spans="1:42" ht="6" customHeight="1" x14ac:dyDescent="0.2">
      <c r="A48" s="85"/>
      <c r="B48" s="78"/>
      <c r="C48" s="78"/>
      <c r="D48" s="78"/>
      <c r="E48" s="83"/>
      <c r="F48" s="83"/>
      <c r="G48" s="83"/>
      <c r="H48" s="83"/>
      <c r="I48" s="83"/>
      <c r="J48" s="212"/>
      <c r="K48" s="122"/>
      <c r="L48" s="225"/>
      <c r="M48" s="225"/>
      <c r="N48" s="225"/>
      <c r="O48" s="225"/>
      <c r="P48" s="225"/>
      <c r="Q48" s="148"/>
      <c r="R48" s="76"/>
      <c r="S48" s="76"/>
      <c r="T48" s="94"/>
      <c r="U48" s="94"/>
      <c r="V48" s="94"/>
      <c r="W48" s="94"/>
      <c r="X48" s="94"/>
      <c r="Y48" s="94"/>
      <c r="Z48" s="94"/>
      <c r="AA48" s="94"/>
      <c r="AB48" s="94"/>
      <c r="AC48" s="94"/>
      <c r="AD48" s="94"/>
      <c r="AE48" s="94"/>
      <c r="AF48" s="94"/>
      <c r="AG48" s="94"/>
      <c r="AH48" s="94"/>
      <c r="AK48" s="80"/>
      <c r="AL48" s="80"/>
      <c r="AM48" s="80"/>
      <c r="AN48" s="80"/>
      <c r="AO48" s="80"/>
      <c r="AP48" s="80"/>
    </row>
    <row r="49" spans="1:42" ht="12.75" customHeight="1" thickBot="1" x14ac:dyDescent="0.25">
      <c r="A49" s="85"/>
      <c r="B49" s="86" t="s">
        <v>284</v>
      </c>
      <c r="D49" s="82"/>
      <c r="E49" s="82"/>
      <c r="F49" s="83"/>
      <c r="G49" s="83"/>
      <c r="H49" s="83"/>
      <c r="I49" s="83"/>
      <c r="J49" s="340" t="e">
        <f>SUM(J41:J47)</f>
        <v>#REF!</v>
      </c>
      <c r="K49" s="102"/>
      <c r="L49" s="104" t="e">
        <f>SUM(L41:L47)</f>
        <v>#REF!</v>
      </c>
      <c r="M49" s="349"/>
      <c r="N49" s="102"/>
      <c r="O49" s="102"/>
      <c r="P49" s="102"/>
      <c r="Q49" s="96"/>
      <c r="R49" s="76"/>
      <c r="S49" s="76"/>
      <c r="T49" s="266"/>
      <c r="U49" s="247"/>
      <c r="V49" s="94"/>
      <c r="W49" s="94"/>
      <c r="X49" s="94"/>
      <c r="Y49" s="94"/>
      <c r="Z49" s="94"/>
      <c r="AA49" s="94"/>
      <c r="AB49" s="94"/>
      <c r="AC49" s="94"/>
      <c r="AD49" s="94"/>
      <c r="AE49" s="94"/>
      <c r="AF49" s="94"/>
      <c r="AG49" s="94"/>
      <c r="AH49" s="94"/>
      <c r="AK49" s="80"/>
      <c r="AL49" s="80"/>
      <c r="AM49" s="80"/>
      <c r="AN49" s="80"/>
      <c r="AO49" s="80"/>
      <c r="AP49" s="80"/>
    </row>
    <row r="50" spans="1:42" ht="12.75" customHeight="1" thickTop="1" x14ac:dyDescent="0.2">
      <c r="A50" s="85"/>
      <c r="B50" s="86"/>
      <c r="D50" s="82"/>
      <c r="E50" s="82"/>
      <c r="F50" s="83"/>
      <c r="G50" s="83"/>
      <c r="H50" s="83"/>
      <c r="I50" s="83"/>
      <c r="J50" s="102"/>
      <c r="K50" s="102"/>
      <c r="L50" s="102"/>
      <c r="M50" s="350"/>
      <c r="N50" s="76"/>
      <c r="O50" s="76"/>
      <c r="P50" s="102"/>
      <c r="Q50" s="223"/>
      <c r="R50" s="76"/>
      <c r="S50" s="76"/>
      <c r="T50" s="94"/>
      <c r="U50" s="94"/>
      <c r="V50" s="94"/>
      <c r="W50" s="94"/>
      <c r="X50" s="94"/>
      <c r="Y50" s="94"/>
      <c r="Z50" s="94"/>
      <c r="AA50" s="94"/>
      <c r="AB50" s="94"/>
      <c r="AC50" s="94"/>
      <c r="AD50" s="94"/>
      <c r="AE50" s="94"/>
      <c r="AF50" s="94"/>
      <c r="AG50" s="94"/>
      <c r="AH50" s="94"/>
      <c r="AK50" s="80"/>
      <c r="AL50" s="80"/>
      <c r="AM50" s="80"/>
      <c r="AN50" s="80"/>
      <c r="AO50" s="80"/>
      <c r="AP50" s="80"/>
    </row>
    <row r="51" spans="1:42" ht="12.75" customHeight="1" x14ac:dyDescent="0.2">
      <c r="A51" s="85"/>
      <c r="B51" s="83" t="s">
        <v>412</v>
      </c>
      <c r="J51" s="80"/>
      <c r="K51" s="80"/>
      <c r="L51" s="80"/>
      <c r="M51" s="349"/>
      <c r="N51" s="102"/>
      <c r="O51" s="102"/>
      <c r="P51" s="102"/>
      <c r="Q51" s="223"/>
      <c r="R51" s="76"/>
      <c r="S51" s="76"/>
      <c r="T51" s="94"/>
      <c r="U51" s="94"/>
      <c r="V51" s="94"/>
      <c r="W51" s="94"/>
      <c r="X51" s="94"/>
      <c r="Y51" s="94"/>
      <c r="Z51" s="94"/>
      <c r="AA51" s="94"/>
      <c r="AB51" s="94"/>
      <c r="AC51" s="94"/>
      <c r="AD51" s="94"/>
      <c r="AE51" s="94"/>
      <c r="AF51" s="94"/>
      <c r="AG51" s="94"/>
      <c r="AH51" s="94"/>
      <c r="AK51" s="80"/>
      <c r="AL51" s="80"/>
      <c r="AM51" s="80"/>
      <c r="AN51" s="80"/>
      <c r="AO51" s="80"/>
      <c r="AP51" s="80"/>
    </row>
    <row r="52" spans="1:42" ht="6" customHeight="1" x14ac:dyDescent="0.2">
      <c r="A52" s="85"/>
      <c r="B52" s="83"/>
      <c r="J52" s="80"/>
      <c r="K52" s="80"/>
      <c r="L52" s="80"/>
      <c r="M52" s="102"/>
      <c r="N52" s="102"/>
      <c r="O52" s="102"/>
      <c r="P52" s="102"/>
      <c r="Q52" s="223"/>
      <c r="R52" s="76"/>
      <c r="S52" s="76"/>
      <c r="T52" s="94"/>
      <c r="U52" s="94"/>
      <c r="V52" s="94"/>
      <c r="W52" s="94"/>
      <c r="X52" s="94"/>
      <c r="Y52" s="94"/>
      <c r="Z52" s="94"/>
      <c r="AA52" s="94"/>
      <c r="AB52" s="94"/>
      <c r="AC52" s="94"/>
      <c r="AD52" s="94"/>
      <c r="AE52" s="94"/>
      <c r="AF52" s="94"/>
      <c r="AG52" s="94"/>
      <c r="AH52" s="94"/>
      <c r="AK52" s="80"/>
      <c r="AL52" s="80"/>
      <c r="AM52" s="80"/>
      <c r="AN52" s="80"/>
      <c r="AO52" s="80"/>
      <c r="AP52" s="80"/>
    </row>
    <row r="53" spans="1:42" ht="12.75" customHeight="1" x14ac:dyDescent="0.2">
      <c r="A53" s="85"/>
      <c r="J53" s="240" t="str">
        <f>J7</f>
        <v>2020</v>
      </c>
      <c r="K53" s="80"/>
      <c r="L53" s="240" t="str">
        <f>L7</f>
        <v>2019</v>
      </c>
      <c r="M53" s="102"/>
      <c r="N53" s="102"/>
      <c r="O53" s="102"/>
      <c r="P53" s="102"/>
      <c r="Q53" s="223"/>
      <c r="R53" s="76"/>
      <c r="S53" s="76"/>
      <c r="T53" s="94"/>
      <c r="U53" s="94"/>
      <c r="V53" s="94"/>
      <c r="W53" s="94"/>
      <c r="X53" s="94"/>
      <c r="Y53" s="94"/>
      <c r="Z53" s="94"/>
      <c r="AA53" s="94"/>
      <c r="AB53" s="94"/>
      <c r="AC53" s="94"/>
      <c r="AD53" s="94"/>
      <c r="AE53" s="94"/>
      <c r="AF53" s="94"/>
      <c r="AG53" s="94"/>
      <c r="AH53" s="94"/>
      <c r="AK53" s="80"/>
      <c r="AL53" s="80"/>
      <c r="AM53" s="80"/>
      <c r="AN53" s="80"/>
      <c r="AO53" s="80"/>
      <c r="AP53" s="80"/>
    </row>
    <row r="54" spans="1:42" ht="12.75" customHeight="1" x14ac:dyDescent="0.2">
      <c r="A54" s="85"/>
      <c r="B54" s="76" t="s">
        <v>366</v>
      </c>
      <c r="J54" s="80"/>
      <c r="K54" s="80"/>
      <c r="L54" s="80">
        <v>0</v>
      </c>
      <c r="M54" s="102"/>
      <c r="N54" s="102"/>
      <c r="O54" s="102"/>
      <c r="P54" s="102"/>
      <c r="Q54" s="223"/>
      <c r="R54" s="76"/>
      <c r="S54" s="76"/>
      <c r="T54" s="94"/>
      <c r="U54" s="94"/>
      <c r="V54" s="94"/>
      <c r="W54" s="94"/>
      <c r="X54" s="94"/>
      <c r="Y54" s="94"/>
      <c r="Z54" s="94"/>
      <c r="AA54" s="94"/>
      <c r="AB54" s="94"/>
      <c r="AC54" s="94"/>
      <c r="AD54" s="94"/>
      <c r="AE54" s="94"/>
      <c r="AF54" s="94"/>
      <c r="AG54" s="94"/>
      <c r="AH54" s="94"/>
      <c r="AK54" s="80"/>
      <c r="AL54" s="80"/>
      <c r="AM54" s="80"/>
      <c r="AN54" s="80"/>
      <c r="AO54" s="80"/>
      <c r="AP54" s="80"/>
    </row>
    <row r="55" spans="1:42" ht="12.75" customHeight="1" x14ac:dyDescent="0.2">
      <c r="A55" s="85"/>
      <c r="B55" s="76" t="s">
        <v>367</v>
      </c>
      <c r="J55" s="80"/>
      <c r="K55" s="80"/>
      <c r="L55" s="80"/>
      <c r="M55" s="102"/>
      <c r="N55" s="102"/>
      <c r="O55" s="102"/>
      <c r="P55" s="102"/>
      <c r="Q55" s="223"/>
      <c r="R55" s="76"/>
      <c r="S55" s="76"/>
      <c r="T55" s="94"/>
      <c r="U55" s="94"/>
      <c r="V55" s="94"/>
      <c r="W55" s="94"/>
      <c r="X55" s="94"/>
      <c r="Y55" s="94"/>
      <c r="Z55" s="94"/>
      <c r="AA55" s="94"/>
      <c r="AB55" s="94"/>
      <c r="AC55" s="94"/>
      <c r="AD55" s="94"/>
      <c r="AE55" s="94"/>
      <c r="AF55" s="94"/>
      <c r="AG55" s="94"/>
      <c r="AH55" s="94"/>
      <c r="AK55" s="80"/>
      <c r="AL55" s="80"/>
      <c r="AM55" s="80"/>
      <c r="AN55" s="80"/>
      <c r="AO55" s="80"/>
      <c r="AP55" s="80"/>
    </row>
    <row r="56" spans="1:42" ht="12.75" customHeight="1" x14ac:dyDescent="0.2">
      <c r="A56" s="85"/>
      <c r="B56" s="76" t="s">
        <v>368</v>
      </c>
      <c r="J56" s="80"/>
      <c r="K56" s="80"/>
      <c r="L56" s="80">
        <v>0</v>
      </c>
      <c r="M56" s="102"/>
      <c r="N56" s="102"/>
      <c r="O56" s="102"/>
      <c r="P56" s="102"/>
      <c r="Q56" s="223"/>
      <c r="R56" s="76"/>
      <c r="S56" s="76"/>
      <c r="T56" s="94"/>
      <c r="U56" s="94"/>
      <c r="V56" s="94"/>
      <c r="W56" s="94"/>
      <c r="X56" s="94"/>
      <c r="Y56" s="94"/>
      <c r="Z56" s="94"/>
      <c r="AA56" s="94"/>
      <c r="AB56" s="94"/>
      <c r="AC56" s="94"/>
      <c r="AD56" s="94"/>
      <c r="AE56" s="94"/>
      <c r="AF56" s="94"/>
      <c r="AG56" s="94"/>
      <c r="AH56" s="94"/>
      <c r="AK56" s="80"/>
      <c r="AL56" s="80"/>
      <c r="AM56" s="80"/>
      <c r="AN56" s="80"/>
      <c r="AO56" s="80"/>
      <c r="AP56" s="80"/>
    </row>
    <row r="57" spans="1:42" ht="12.75" customHeight="1" x14ac:dyDescent="0.2">
      <c r="A57" s="85"/>
      <c r="B57" s="76" t="s">
        <v>369</v>
      </c>
      <c r="J57" s="80"/>
      <c r="K57" s="80"/>
      <c r="L57" s="80">
        <v>0</v>
      </c>
      <c r="M57" s="102"/>
      <c r="N57" s="102"/>
      <c r="O57" s="102"/>
      <c r="P57" s="102"/>
      <c r="Q57" s="223"/>
      <c r="R57" s="76"/>
      <c r="S57" s="76"/>
      <c r="T57" s="94"/>
      <c r="U57" s="94"/>
      <c r="V57" s="94"/>
      <c r="W57" s="94"/>
      <c r="X57" s="94"/>
      <c r="Y57" s="94"/>
      <c r="Z57" s="94"/>
      <c r="AA57" s="94"/>
      <c r="AB57" s="94"/>
      <c r="AC57" s="94"/>
      <c r="AD57" s="94"/>
      <c r="AE57" s="94"/>
      <c r="AF57" s="94"/>
      <c r="AG57" s="94"/>
      <c r="AH57" s="94"/>
      <c r="AK57" s="80"/>
      <c r="AL57" s="80"/>
      <c r="AM57" s="80"/>
      <c r="AN57" s="80"/>
      <c r="AO57" s="80"/>
      <c r="AP57" s="80"/>
    </row>
    <row r="58" spans="1:42" ht="12.75" customHeight="1" x14ac:dyDescent="0.2">
      <c r="A58" s="85"/>
      <c r="B58" s="76" t="s">
        <v>370</v>
      </c>
      <c r="J58" s="80"/>
      <c r="K58" s="80"/>
      <c r="L58" s="80">
        <v>0</v>
      </c>
      <c r="M58" s="102"/>
      <c r="N58" s="102"/>
      <c r="O58" s="102"/>
      <c r="P58" s="102"/>
      <c r="Q58" s="223"/>
      <c r="R58" s="76"/>
      <c r="S58" s="76"/>
      <c r="T58" s="94"/>
      <c r="U58" s="94"/>
      <c r="V58" s="94"/>
      <c r="W58" s="94"/>
      <c r="X58" s="94"/>
      <c r="Y58" s="94"/>
      <c r="Z58" s="94"/>
      <c r="AA58" s="94"/>
      <c r="AB58" s="94"/>
      <c r="AC58" s="94"/>
      <c r="AD58" s="94"/>
      <c r="AE58" s="94"/>
      <c r="AF58" s="94"/>
      <c r="AG58" s="94"/>
      <c r="AH58" s="94"/>
      <c r="AK58" s="80"/>
      <c r="AL58" s="80"/>
      <c r="AM58" s="80"/>
      <c r="AN58" s="80"/>
      <c r="AO58" s="80"/>
      <c r="AP58" s="80"/>
    </row>
    <row r="59" spans="1:42" ht="12.75" customHeight="1" x14ac:dyDescent="0.2">
      <c r="A59" s="85"/>
      <c r="B59" s="76" t="s">
        <v>371</v>
      </c>
      <c r="J59" s="80"/>
      <c r="K59" s="80"/>
      <c r="L59" s="80">
        <v>0</v>
      </c>
      <c r="M59" s="102"/>
      <c r="N59" s="102"/>
      <c r="O59" s="102"/>
      <c r="P59" s="102"/>
      <c r="Q59" s="223"/>
      <c r="R59" s="76"/>
      <c r="S59" s="76"/>
      <c r="T59" s="94"/>
      <c r="U59" s="94"/>
      <c r="V59" s="94"/>
      <c r="W59" s="94"/>
      <c r="X59" s="94"/>
      <c r="Y59" s="94"/>
      <c r="Z59" s="94"/>
      <c r="AA59" s="94"/>
      <c r="AB59" s="94"/>
      <c r="AC59" s="94"/>
      <c r="AD59" s="94"/>
      <c r="AE59" s="94"/>
      <c r="AF59" s="94"/>
      <c r="AG59" s="94"/>
      <c r="AH59" s="94"/>
      <c r="AK59" s="80"/>
      <c r="AL59" s="80"/>
      <c r="AM59" s="80"/>
      <c r="AN59" s="80"/>
      <c r="AO59" s="80"/>
      <c r="AP59" s="80"/>
    </row>
    <row r="60" spans="1:42" ht="6" customHeight="1" x14ac:dyDescent="0.2">
      <c r="A60" s="85"/>
      <c r="J60" s="80"/>
      <c r="K60" s="80"/>
      <c r="L60" s="80"/>
      <c r="M60" s="102"/>
      <c r="N60" s="102"/>
      <c r="O60" s="102"/>
      <c r="P60" s="102"/>
      <c r="Q60" s="223"/>
      <c r="R60" s="76"/>
      <c r="S60" s="76"/>
      <c r="T60" s="94"/>
      <c r="U60" s="94"/>
      <c r="V60" s="94"/>
      <c r="W60" s="94"/>
      <c r="X60" s="94"/>
      <c r="Y60" s="94"/>
      <c r="Z60" s="94"/>
      <c r="AA60" s="94"/>
      <c r="AB60" s="94"/>
      <c r="AC60" s="94"/>
      <c r="AD60" s="94"/>
      <c r="AE60" s="94"/>
      <c r="AF60" s="94"/>
      <c r="AG60" s="94"/>
      <c r="AH60" s="94"/>
      <c r="AK60" s="80"/>
      <c r="AL60" s="80"/>
      <c r="AM60" s="80"/>
      <c r="AN60" s="80"/>
      <c r="AO60" s="80"/>
      <c r="AP60" s="80"/>
    </row>
    <row r="61" spans="1:42" ht="12.75" customHeight="1" thickBot="1" x14ac:dyDescent="0.25">
      <c r="A61" s="85"/>
      <c r="B61" s="83" t="s">
        <v>16</v>
      </c>
      <c r="J61" s="224">
        <f>SUM(J54:J60)</f>
        <v>0</v>
      </c>
      <c r="K61" s="80"/>
      <c r="L61" s="224">
        <f>SUM(L54:L60)</f>
        <v>0</v>
      </c>
      <c r="M61" s="349"/>
      <c r="N61" s="102"/>
      <c r="O61" s="102"/>
      <c r="P61" s="119"/>
      <c r="Q61" s="148"/>
      <c r="R61" s="164"/>
      <c r="S61" s="164"/>
      <c r="T61" s="94"/>
      <c r="U61" s="94"/>
      <c r="V61" s="94"/>
      <c r="W61" s="94"/>
      <c r="X61" s="94"/>
      <c r="Y61" s="94"/>
      <c r="Z61" s="94"/>
      <c r="AA61" s="94"/>
      <c r="AB61" s="94"/>
      <c r="AC61" s="94"/>
      <c r="AD61" s="94"/>
      <c r="AE61" s="94"/>
      <c r="AF61" s="94"/>
      <c r="AG61" s="94"/>
      <c r="AH61" s="94"/>
      <c r="AK61" s="80"/>
      <c r="AL61" s="80"/>
      <c r="AM61" s="80"/>
      <c r="AN61" s="80"/>
      <c r="AO61" s="80"/>
      <c r="AP61" s="80"/>
    </row>
    <row r="62" spans="1:42" ht="12.75" customHeight="1" thickTop="1" x14ac:dyDescent="0.2">
      <c r="A62" s="85"/>
      <c r="B62" s="83"/>
      <c r="J62" s="102"/>
      <c r="K62" s="80"/>
      <c r="L62" s="102"/>
      <c r="M62" s="119"/>
      <c r="N62" s="119"/>
      <c r="O62" s="119"/>
      <c r="P62" s="119"/>
      <c r="Q62" s="148"/>
      <c r="R62" s="164"/>
      <c r="S62" s="164"/>
      <c r="T62" s="94"/>
      <c r="U62" s="94"/>
      <c r="V62" s="94"/>
      <c r="W62" s="94"/>
      <c r="X62" s="94"/>
      <c r="Y62" s="94"/>
      <c r="Z62" s="94"/>
      <c r="AA62" s="94"/>
      <c r="AB62" s="94"/>
      <c r="AC62" s="94"/>
      <c r="AD62" s="94"/>
      <c r="AE62" s="94"/>
      <c r="AF62" s="94"/>
      <c r="AG62" s="94"/>
      <c r="AH62" s="94"/>
      <c r="AK62" s="80"/>
      <c r="AL62" s="80"/>
      <c r="AM62" s="80"/>
      <c r="AN62" s="80"/>
      <c r="AO62" s="80"/>
      <c r="AP62" s="80"/>
    </row>
    <row r="63" spans="1:42" ht="12.75" customHeight="1" x14ac:dyDescent="0.2">
      <c r="A63" s="85"/>
      <c r="B63" s="83"/>
      <c r="J63" s="102"/>
      <c r="K63" s="80"/>
      <c r="L63" s="102"/>
      <c r="M63" s="119"/>
      <c r="N63" s="119"/>
      <c r="O63" s="119"/>
      <c r="P63" s="119"/>
      <c r="Q63" s="148"/>
      <c r="R63" s="164"/>
      <c r="S63" s="164"/>
      <c r="T63" s="94"/>
      <c r="U63" s="94"/>
      <c r="V63" s="94"/>
      <c r="W63" s="94"/>
      <c r="X63" s="94"/>
      <c r="Y63" s="94"/>
      <c r="Z63" s="94"/>
      <c r="AA63" s="94"/>
      <c r="AB63" s="94"/>
      <c r="AC63" s="94"/>
      <c r="AD63" s="94"/>
      <c r="AE63" s="94"/>
      <c r="AF63" s="94"/>
      <c r="AG63" s="94"/>
      <c r="AH63" s="94"/>
      <c r="AK63" s="80"/>
      <c r="AL63" s="80"/>
      <c r="AM63" s="80"/>
      <c r="AN63" s="80"/>
      <c r="AO63" s="80"/>
      <c r="AP63" s="80"/>
    </row>
    <row r="64" spans="1:42" ht="12.75" customHeight="1" x14ac:dyDescent="0.2">
      <c r="A64" s="85">
        <f>A39+1</f>
        <v>6</v>
      </c>
      <c r="B64" s="83" t="s">
        <v>256</v>
      </c>
      <c r="C64" s="83"/>
      <c r="D64" s="83"/>
      <c r="E64" s="83"/>
      <c r="F64" s="83"/>
      <c r="G64" s="83"/>
      <c r="H64" s="83"/>
      <c r="I64" s="83"/>
      <c r="J64" s="123" t="str">
        <f>J7</f>
        <v>2020</v>
      </c>
      <c r="K64" s="102"/>
      <c r="L64" s="123" t="str">
        <f>L7</f>
        <v>2019</v>
      </c>
      <c r="M64" s="241" t="s">
        <v>360</v>
      </c>
      <c r="N64" s="241" t="s">
        <v>357</v>
      </c>
      <c r="O64" s="241" t="s">
        <v>358</v>
      </c>
      <c r="P64" s="241" t="s">
        <v>359</v>
      </c>
      <c r="Q64" s="148"/>
      <c r="R64" s="164"/>
      <c r="S64" s="164"/>
      <c r="T64" s="94"/>
      <c r="U64" s="94"/>
      <c r="V64" s="94"/>
      <c r="W64" s="94"/>
      <c r="X64" s="94"/>
      <c r="Y64" s="94"/>
      <c r="Z64" s="94"/>
      <c r="AA64" s="94"/>
      <c r="AB64" s="94"/>
      <c r="AC64" s="94"/>
      <c r="AD64" s="94"/>
      <c r="AE64" s="94"/>
      <c r="AF64" s="94"/>
      <c r="AG64" s="94"/>
      <c r="AH64" s="94"/>
      <c r="AK64" s="80"/>
      <c r="AL64" s="80"/>
      <c r="AM64" s="80"/>
      <c r="AN64" s="80"/>
      <c r="AO64" s="80"/>
      <c r="AP64" s="80"/>
    </row>
    <row r="65" spans="1:42" ht="12.75" customHeight="1" x14ac:dyDescent="0.2">
      <c r="A65" s="85"/>
      <c r="B65" s="83"/>
      <c r="C65" s="83"/>
      <c r="D65" s="83"/>
      <c r="E65" s="83"/>
      <c r="F65" s="83"/>
      <c r="G65" s="83"/>
      <c r="H65" s="83"/>
      <c r="I65" s="83"/>
      <c r="J65" s="119"/>
      <c r="K65" s="102"/>
      <c r="L65" s="119"/>
      <c r="M65" s="248"/>
      <c r="N65" s="248"/>
      <c r="O65" s="248"/>
      <c r="P65" s="248"/>
      <c r="Q65" s="148"/>
      <c r="R65" s="164"/>
      <c r="S65" s="164"/>
      <c r="T65" s="94"/>
      <c r="U65" s="94"/>
      <c r="V65" s="94"/>
      <c r="W65" s="94"/>
      <c r="X65" s="94"/>
      <c r="Y65" s="94"/>
      <c r="Z65" s="94"/>
      <c r="AA65" s="94"/>
      <c r="AB65" s="94"/>
      <c r="AC65" s="94"/>
      <c r="AD65" s="94"/>
      <c r="AE65" s="94"/>
      <c r="AF65" s="94"/>
      <c r="AG65" s="94"/>
      <c r="AH65" s="94"/>
      <c r="AK65" s="80"/>
      <c r="AL65" s="80"/>
      <c r="AM65" s="80"/>
      <c r="AN65" s="80"/>
      <c r="AO65" s="80"/>
      <c r="AP65" s="80"/>
    </row>
    <row r="66" spans="1:42" ht="12.75" customHeight="1" x14ac:dyDescent="0.2">
      <c r="A66" s="85"/>
      <c r="B66" s="76" t="s">
        <v>235</v>
      </c>
      <c r="C66" s="83"/>
      <c r="D66" s="83"/>
      <c r="E66" s="83"/>
      <c r="F66" s="83"/>
      <c r="G66" s="83"/>
      <c r="H66" s="83"/>
      <c r="I66" s="83"/>
      <c r="J66" s="89">
        <v>46302192327.029999</v>
      </c>
      <c r="K66" s="102"/>
      <c r="L66" s="89">
        <v>65397959029.330002</v>
      </c>
      <c r="M66" s="256"/>
      <c r="N66" s="256"/>
      <c r="O66" s="256"/>
      <c r="P66" s="256"/>
      <c r="Q66" s="148"/>
      <c r="R66" s="164"/>
      <c r="S66" s="164"/>
      <c r="T66" s="94"/>
      <c r="U66" s="94"/>
      <c r="V66" s="94"/>
      <c r="W66" s="94"/>
      <c r="X66" s="94"/>
      <c r="Y66" s="94"/>
      <c r="Z66" s="94"/>
      <c r="AA66" s="94"/>
      <c r="AB66" s="94"/>
      <c r="AC66" s="94"/>
      <c r="AD66" s="94"/>
      <c r="AE66" s="94"/>
      <c r="AF66" s="94"/>
      <c r="AG66" s="94"/>
      <c r="AH66" s="94"/>
      <c r="AK66" s="80"/>
      <c r="AL66" s="80"/>
      <c r="AM66" s="80"/>
      <c r="AN66" s="80"/>
      <c r="AO66" s="80"/>
      <c r="AP66" s="80"/>
    </row>
    <row r="67" spans="1:42" ht="6" customHeight="1" x14ac:dyDescent="0.2">
      <c r="A67" s="98"/>
      <c r="B67" s="83"/>
      <c r="C67" s="83"/>
      <c r="D67" s="82"/>
      <c r="E67" s="82"/>
      <c r="F67" s="82"/>
      <c r="G67" s="82"/>
      <c r="H67" s="82"/>
      <c r="I67" s="82"/>
      <c r="J67" s="102"/>
      <c r="K67" s="102"/>
      <c r="L67" s="102"/>
      <c r="M67" s="250"/>
      <c r="N67" s="250"/>
      <c r="O67" s="250"/>
      <c r="P67" s="250"/>
      <c r="Q67" s="148"/>
      <c r="R67" s="164"/>
      <c r="S67" s="164"/>
      <c r="T67" s="94"/>
      <c r="U67" s="94"/>
      <c r="V67" s="94"/>
      <c r="W67" s="94"/>
      <c r="X67" s="94"/>
      <c r="Y67" s="94"/>
      <c r="Z67" s="94"/>
      <c r="AA67" s="94"/>
      <c r="AB67" s="94"/>
      <c r="AC67" s="94"/>
      <c r="AD67" s="94"/>
      <c r="AE67" s="94"/>
      <c r="AF67" s="94"/>
      <c r="AG67" s="94"/>
      <c r="AH67" s="94"/>
      <c r="AK67" s="80"/>
      <c r="AL67" s="80"/>
      <c r="AM67" s="80"/>
      <c r="AN67" s="80"/>
      <c r="AO67" s="80"/>
      <c r="AP67" s="80"/>
    </row>
    <row r="68" spans="1:42" ht="12.75" customHeight="1" thickBot="1" x14ac:dyDescent="0.25">
      <c r="A68" s="98"/>
      <c r="B68" s="83" t="s">
        <v>257</v>
      </c>
      <c r="C68" s="83"/>
      <c r="D68" s="82"/>
      <c r="E68" s="82"/>
      <c r="F68" s="82"/>
      <c r="G68" s="82"/>
      <c r="H68" s="82"/>
      <c r="I68" s="82"/>
      <c r="J68" s="224">
        <f>SUM(J66:J67)</f>
        <v>46302192327.029999</v>
      </c>
      <c r="K68" s="102"/>
      <c r="L68" s="224">
        <f>SUM(L66:L67)</f>
        <v>65397959029.330002</v>
      </c>
      <c r="M68" s="352"/>
      <c r="N68" s="250"/>
      <c r="O68" s="250"/>
      <c r="P68" s="250"/>
      <c r="Q68" s="148"/>
      <c r="R68" s="164"/>
      <c r="S68" s="164"/>
      <c r="T68" s="94"/>
      <c r="U68" s="94"/>
      <c r="V68" s="94"/>
      <c r="W68" s="94"/>
      <c r="X68" s="94"/>
      <c r="Y68" s="94"/>
      <c r="Z68" s="94"/>
      <c r="AA68" s="94"/>
      <c r="AB68" s="94"/>
      <c r="AC68" s="94"/>
      <c r="AD68" s="94"/>
      <c r="AE68" s="94"/>
      <c r="AF68" s="94"/>
      <c r="AG68" s="94"/>
      <c r="AH68" s="94"/>
      <c r="AK68" s="80"/>
      <c r="AL68" s="80"/>
      <c r="AM68" s="80"/>
      <c r="AN68" s="80"/>
      <c r="AO68" s="80"/>
      <c r="AP68" s="80"/>
    </row>
    <row r="69" spans="1:42" ht="12.75" customHeight="1" thickTop="1" x14ac:dyDescent="0.2">
      <c r="A69" s="98"/>
      <c r="B69" s="83"/>
      <c r="C69" s="83"/>
      <c r="D69" s="82"/>
      <c r="E69" s="82"/>
      <c r="F69" s="82"/>
      <c r="G69" s="82"/>
      <c r="H69" s="82"/>
      <c r="I69" s="82"/>
      <c r="J69" s="102"/>
      <c r="K69" s="102"/>
      <c r="L69" s="102"/>
      <c r="M69" s="102"/>
      <c r="N69" s="102"/>
      <c r="O69" s="102"/>
      <c r="P69" s="102"/>
      <c r="Q69" s="148"/>
      <c r="R69" s="164"/>
      <c r="S69" s="164"/>
      <c r="T69" s="94"/>
      <c r="U69" s="94"/>
      <c r="V69" s="94"/>
      <c r="W69" s="94"/>
      <c r="X69" s="94"/>
      <c r="Y69" s="94"/>
      <c r="Z69" s="94"/>
      <c r="AA69" s="94"/>
      <c r="AB69" s="94"/>
      <c r="AC69" s="94"/>
      <c r="AD69" s="94"/>
      <c r="AE69" s="94"/>
      <c r="AF69" s="94"/>
      <c r="AG69" s="94"/>
      <c r="AH69" s="94"/>
      <c r="AK69" s="80"/>
      <c r="AL69" s="80"/>
      <c r="AM69" s="80"/>
      <c r="AN69" s="80"/>
      <c r="AO69" s="80"/>
      <c r="AP69" s="80"/>
    </row>
    <row r="70" spans="1:42" ht="12.75" customHeight="1" x14ac:dyDescent="0.2">
      <c r="A70" s="98"/>
      <c r="B70" s="83"/>
      <c r="C70" s="83"/>
      <c r="D70" s="82"/>
      <c r="E70" s="82"/>
      <c r="F70" s="82"/>
      <c r="G70" s="82"/>
      <c r="H70" s="82"/>
      <c r="I70" s="82"/>
      <c r="J70" s="102"/>
      <c r="K70" s="102"/>
      <c r="L70" s="102"/>
      <c r="M70" s="102"/>
      <c r="N70" s="102"/>
      <c r="O70" s="102"/>
      <c r="P70" s="102"/>
      <c r="Q70" s="148"/>
      <c r="R70" s="164"/>
      <c r="S70" s="164"/>
      <c r="T70" s="94"/>
      <c r="U70" s="94"/>
      <c r="V70" s="94"/>
      <c r="W70" s="94"/>
      <c r="X70" s="94"/>
      <c r="Y70" s="94"/>
      <c r="Z70" s="94"/>
      <c r="AA70" s="94"/>
      <c r="AB70" s="94"/>
      <c r="AC70" s="94"/>
      <c r="AD70" s="94"/>
      <c r="AE70" s="94"/>
      <c r="AF70" s="94"/>
      <c r="AG70" s="94"/>
      <c r="AH70" s="94"/>
      <c r="AK70" s="80"/>
      <c r="AL70" s="80"/>
      <c r="AM70" s="80"/>
      <c r="AN70" s="80"/>
      <c r="AO70" s="80"/>
      <c r="AP70" s="80"/>
    </row>
    <row r="71" spans="1:42" ht="12.75" customHeight="1" x14ac:dyDescent="0.2">
      <c r="A71" s="98"/>
      <c r="B71" s="83"/>
      <c r="C71" s="83"/>
      <c r="D71" s="82"/>
      <c r="E71" s="82"/>
      <c r="F71" s="82"/>
      <c r="G71" s="82"/>
      <c r="H71" s="82"/>
      <c r="I71" s="82"/>
      <c r="J71" s="102"/>
      <c r="K71" s="102"/>
      <c r="L71" s="102"/>
      <c r="M71" s="102"/>
      <c r="N71" s="102"/>
      <c r="O71" s="102"/>
      <c r="P71" s="102"/>
      <c r="Q71" s="148"/>
      <c r="R71" s="164"/>
      <c r="S71" s="164"/>
      <c r="T71" s="94"/>
      <c r="U71" s="94"/>
      <c r="V71" s="94"/>
      <c r="W71" s="94"/>
      <c r="X71" s="94"/>
      <c r="Y71" s="94"/>
      <c r="Z71" s="94"/>
      <c r="AA71" s="94"/>
      <c r="AB71" s="94"/>
      <c r="AC71" s="94"/>
      <c r="AD71" s="94"/>
      <c r="AE71" s="94"/>
      <c r="AF71" s="94"/>
      <c r="AG71" s="94"/>
      <c r="AH71" s="94"/>
      <c r="AK71" s="80"/>
      <c r="AL71" s="80"/>
      <c r="AM71" s="80"/>
      <c r="AN71" s="80"/>
      <c r="AO71" s="80"/>
      <c r="AP71" s="80"/>
    </row>
    <row r="72" spans="1:42" ht="12.75" customHeight="1" x14ac:dyDescent="0.2">
      <c r="A72" s="85">
        <f>A64+1</f>
        <v>7</v>
      </c>
      <c r="B72" s="83" t="s">
        <v>420</v>
      </c>
      <c r="C72" s="83"/>
      <c r="D72" s="82"/>
      <c r="E72" s="82"/>
      <c r="F72" s="82"/>
      <c r="G72" s="82"/>
      <c r="H72" s="82"/>
      <c r="I72" s="82"/>
      <c r="J72" s="240" t="str">
        <f>J7</f>
        <v>2020</v>
      </c>
      <c r="K72" s="102"/>
      <c r="L72" s="240" t="str">
        <f>L7</f>
        <v>2019</v>
      </c>
      <c r="M72" s="102"/>
      <c r="N72" s="102"/>
      <c r="O72" s="102"/>
      <c r="P72" s="102"/>
      <c r="Q72" s="148"/>
      <c r="R72" s="164"/>
      <c r="S72" s="164"/>
      <c r="T72" s="94"/>
      <c r="U72" s="94"/>
      <c r="V72" s="94"/>
      <c r="W72" s="94"/>
      <c r="X72" s="94"/>
      <c r="Y72" s="94"/>
      <c r="Z72" s="94"/>
      <c r="AA72" s="94"/>
      <c r="AB72" s="94"/>
      <c r="AC72" s="94"/>
      <c r="AD72" s="94"/>
      <c r="AE72" s="94"/>
      <c r="AF72" s="94"/>
      <c r="AG72" s="94"/>
      <c r="AH72" s="94"/>
      <c r="AK72" s="80"/>
      <c r="AL72" s="80"/>
      <c r="AM72" s="80"/>
      <c r="AN72" s="80"/>
      <c r="AO72" s="80"/>
      <c r="AP72" s="80"/>
    </row>
    <row r="73" spans="1:42" ht="12.75" customHeight="1" x14ac:dyDescent="0.2">
      <c r="A73" s="98"/>
      <c r="B73" s="83"/>
      <c r="C73" s="83"/>
      <c r="D73" s="82"/>
      <c r="E73" s="82"/>
      <c r="F73" s="82"/>
      <c r="G73" s="82"/>
      <c r="H73" s="82"/>
      <c r="I73" s="82"/>
      <c r="J73" s="102"/>
      <c r="K73" s="102"/>
      <c r="L73" s="102"/>
      <c r="M73" s="102"/>
      <c r="N73" s="102"/>
      <c r="O73" s="102"/>
      <c r="P73" s="102"/>
      <c r="Q73" s="148"/>
      <c r="R73" s="164"/>
      <c r="S73" s="164"/>
      <c r="T73" s="94"/>
      <c r="U73" s="94"/>
      <c r="V73" s="94"/>
      <c r="W73" s="94"/>
      <c r="X73" s="94"/>
      <c r="Y73" s="94"/>
      <c r="Z73" s="94"/>
      <c r="AA73" s="94"/>
      <c r="AB73" s="94"/>
      <c r="AC73" s="94"/>
      <c r="AD73" s="94"/>
      <c r="AE73" s="94"/>
      <c r="AF73" s="94"/>
      <c r="AG73" s="94"/>
      <c r="AH73" s="94"/>
      <c r="AK73" s="80"/>
      <c r="AL73" s="80"/>
      <c r="AM73" s="80"/>
      <c r="AN73" s="80"/>
      <c r="AO73" s="80"/>
      <c r="AP73" s="80"/>
    </row>
    <row r="74" spans="1:42" ht="12.75" customHeight="1" x14ac:dyDescent="0.2">
      <c r="A74" s="98"/>
      <c r="B74" s="285" t="s">
        <v>286</v>
      </c>
      <c r="C74" s="83"/>
      <c r="D74" s="82"/>
      <c r="E74" s="82"/>
      <c r="F74" s="82"/>
      <c r="G74" s="82"/>
      <c r="H74" s="82"/>
      <c r="I74" s="82"/>
      <c r="J74" s="80">
        <v>0</v>
      </c>
      <c r="K74" s="80"/>
      <c r="L74" s="80">
        <v>76250000</v>
      </c>
      <c r="M74" s="102"/>
      <c r="N74" s="102"/>
      <c r="O74" s="102"/>
      <c r="P74" s="102"/>
      <c r="Q74" s="148"/>
      <c r="R74" s="164"/>
      <c r="S74" s="164"/>
      <c r="T74" s="94"/>
      <c r="U74" s="94"/>
      <c r="V74" s="94"/>
      <c r="W74" s="94"/>
      <c r="X74" s="94"/>
      <c r="Y74" s="94"/>
      <c r="Z74" s="94"/>
      <c r="AA74" s="94"/>
      <c r="AB74" s="94"/>
      <c r="AC74" s="94"/>
      <c r="AD74" s="94"/>
      <c r="AE74" s="94"/>
      <c r="AF74" s="94"/>
      <c r="AG74" s="94"/>
      <c r="AH74" s="94"/>
      <c r="AK74" s="80"/>
      <c r="AL74" s="80"/>
      <c r="AM74" s="80"/>
      <c r="AN74" s="80"/>
      <c r="AO74" s="80"/>
      <c r="AP74" s="80"/>
    </row>
    <row r="75" spans="1:42" ht="12.75" customHeight="1" x14ac:dyDescent="0.2">
      <c r="A75" s="98"/>
      <c r="B75" s="285" t="s">
        <v>287</v>
      </c>
      <c r="C75" s="83"/>
      <c r="D75" s="82"/>
      <c r="E75" s="82"/>
      <c r="F75" s="82"/>
      <c r="G75" s="82"/>
      <c r="H75" s="82"/>
      <c r="I75" s="82"/>
      <c r="J75" s="80">
        <v>0</v>
      </c>
      <c r="K75" s="80"/>
      <c r="L75" s="80">
        <v>0</v>
      </c>
      <c r="M75" s="102"/>
      <c r="N75" s="102"/>
      <c r="O75" s="102"/>
      <c r="P75" s="102"/>
      <c r="Q75" s="148"/>
      <c r="R75" s="164"/>
      <c r="S75" s="164"/>
      <c r="T75" s="94"/>
      <c r="U75" s="94"/>
      <c r="V75" s="94"/>
      <c r="W75" s="94"/>
      <c r="X75" s="94"/>
      <c r="Y75" s="94"/>
      <c r="Z75" s="94"/>
      <c r="AA75" s="94"/>
      <c r="AB75" s="94"/>
      <c r="AC75" s="94"/>
      <c r="AD75" s="94"/>
      <c r="AE75" s="94"/>
      <c r="AF75" s="94"/>
      <c r="AG75" s="94"/>
      <c r="AH75" s="94"/>
      <c r="AK75" s="80"/>
      <c r="AL75" s="80"/>
      <c r="AM75" s="80"/>
      <c r="AN75" s="80"/>
      <c r="AO75" s="80"/>
      <c r="AP75" s="80"/>
    </row>
    <row r="76" spans="1:42" ht="6" customHeight="1" x14ac:dyDescent="0.2">
      <c r="A76" s="98"/>
      <c r="B76" s="83"/>
      <c r="C76" s="83"/>
      <c r="D76" s="82"/>
      <c r="E76" s="82"/>
      <c r="F76" s="82"/>
      <c r="G76" s="82"/>
      <c r="H76" s="82"/>
      <c r="I76" s="82"/>
      <c r="J76" s="102"/>
      <c r="K76" s="102"/>
      <c r="L76" s="102"/>
      <c r="M76" s="102"/>
      <c r="N76" s="102"/>
      <c r="O76" s="102"/>
      <c r="P76" s="102"/>
      <c r="Q76" s="148"/>
      <c r="R76" s="164"/>
      <c r="S76" s="164"/>
      <c r="T76" s="94"/>
      <c r="U76" s="94"/>
      <c r="V76" s="94"/>
      <c r="W76" s="94"/>
      <c r="X76" s="94"/>
      <c r="Y76" s="94"/>
      <c r="Z76" s="94"/>
      <c r="AA76" s="94"/>
      <c r="AB76" s="94"/>
      <c r="AC76" s="94"/>
      <c r="AD76" s="94"/>
      <c r="AE76" s="94"/>
      <c r="AF76" s="94"/>
      <c r="AG76" s="94"/>
      <c r="AH76" s="94"/>
      <c r="AK76" s="80"/>
      <c r="AL76" s="80"/>
      <c r="AM76" s="80"/>
      <c r="AN76" s="80"/>
      <c r="AO76" s="80"/>
      <c r="AP76" s="80"/>
    </row>
    <row r="77" spans="1:42" ht="12.75" customHeight="1" thickBot="1" x14ac:dyDescent="0.25">
      <c r="A77" s="98"/>
      <c r="B77" s="83" t="s">
        <v>422</v>
      </c>
      <c r="C77" s="83"/>
      <c r="D77" s="82"/>
      <c r="E77" s="82"/>
      <c r="F77" s="82"/>
      <c r="G77" s="82"/>
      <c r="H77" s="82"/>
      <c r="I77" s="82"/>
      <c r="J77" s="341">
        <f>SUM(J74:J76)</f>
        <v>0</v>
      </c>
      <c r="K77" s="102"/>
      <c r="L77" s="224">
        <f>SUM(L74:L76)</f>
        <v>76250000</v>
      </c>
      <c r="M77" s="102"/>
      <c r="N77" s="102"/>
      <c r="O77" s="102"/>
      <c r="P77" s="102"/>
      <c r="Q77" s="148"/>
      <c r="R77" s="164"/>
      <c r="S77" s="164"/>
      <c r="T77" s="94"/>
      <c r="U77" s="94"/>
      <c r="V77" s="94"/>
      <c r="W77" s="94"/>
      <c r="X77" s="94"/>
      <c r="Y77" s="94"/>
      <c r="Z77" s="94"/>
      <c r="AA77" s="94"/>
      <c r="AB77" s="94"/>
      <c r="AC77" s="94"/>
      <c r="AD77" s="94"/>
      <c r="AE77" s="94"/>
      <c r="AF77" s="94"/>
      <c r="AG77" s="94"/>
      <c r="AH77" s="94"/>
      <c r="AK77" s="80"/>
      <c r="AL77" s="80"/>
      <c r="AM77" s="80"/>
      <c r="AN77" s="80"/>
      <c r="AO77" s="80"/>
      <c r="AP77" s="80"/>
    </row>
    <row r="78" spans="1:42" ht="12.75" customHeight="1" thickTop="1" x14ac:dyDescent="0.2">
      <c r="A78" s="98"/>
      <c r="B78" s="83"/>
      <c r="C78" s="83"/>
      <c r="D78" s="82"/>
      <c r="E78" s="82"/>
      <c r="F78" s="82"/>
      <c r="G78" s="82"/>
      <c r="H78" s="82"/>
      <c r="I78" s="82"/>
      <c r="J78" s="102"/>
      <c r="K78" s="102"/>
      <c r="L78" s="102"/>
      <c r="M78" s="102"/>
      <c r="N78" s="102"/>
      <c r="O78" s="102"/>
      <c r="P78" s="102"/>
      <c r="Q78" s="148"/>
      <c r="R78" s="164"/>
      <c r="S78" s="164"/>
      <c r="T78" s="94"/>
      <c r="U78" s="94"/>
      <c r="V78" s="94"/>
      <c r="W78" s="94"/>
      <c r="X78" s="94"/>
      <c r="Y78" s="94"/>
      <c r="Z78" s="94"/>
      <c r="AA78" s="94"/>
      <c r="AB78" s="94"/>
      <c r="AC78" s="94"/>
      <c r="AD78" s="94"/>
      <c r="AE78" s="94"/>
      <c r="AF78" s="94"/>
      <c r="AG78" s="94"/>
      <c r="AH78" s="94"/>
      <c r="AK78" s="80"/>
      <c r="AL78" s="80"/>
      <c r="AM78" s="80"/>
      <c r="AN78" s="80"/>
      <c r="AO78" s="80"/>
      <c r="AP78" s="80"/>
    </row>
    <row r="79" spans="1:42" ht="12.75" customHeight="1" x14ac:dyDescent="0.2">
      <c r="A79" s="98"/>
      <c r="B79" s="83"/>
      <c r="C79" s="83"/>
      <c r="D79" s="82"/>
      <c r="E79" s="82"/>
      <c r="F79" s="82"/>
      <c r="G79" s="82"/>
      <c r="H79" s="82"/>
      <c r="I79" s="82"/>
      <c r="J79" s="102"/>
      <c r="K79" s="102"/>
      <c r="L79" s="102"/>
      <c r="M79" s="102"/>
      <c r="N79" s="102"/>
      <c r="O79" s="102"/>
      <c r="P79" s="102"/>
      <c r="Q79" s="148"/>
      <c r="R79" s="164"/>
      <c r="S79" s="164"/>
      <c r="T79" s="94"/>
      <c r="U79" s="94"/>
      <c r="V79" s="94"/>
      <c r="W79" s="94"/>
      <c r="X79" s="94"/>
      <c r="Y79" s="94"/>
      <c r="Z79" s="94"/>
      <c r="AA79" s="94"/>
      <c r="AB79" s="94"/>
      <c r="AC79" s="94"/>
      <c r="AD79" s="94"/>
      <c r="AE79" s="94"/>
      <c r="AF79" s="94"/>
      <c r="AG79" s="94"/>
      <c r="AH79" s="94"/>
      <c r="AK79" s="80"/>
      <c r="AL79" s="80"/>
      <c r="AM79" s="80"/>
      <c r="AN79" s="80"/>
      <c r="AO79" s="80"/>
      <c r="AP79" s="80"/>
    </row>
    <row r="80" spans="1:42" ht="12.75" customHeight="1" x14ac:dyDescent="0.2">
      <c r="A80" s="85">
        <f>A72+1</f>
        <v>8</v>
      </c>
      <c r="B80" s="83" t="s">
        <v>209</v>
      </c>
      <c r="C80" s="83"/>
      <c r="D80" s="82"/>
      <c r="E80" s="82"/>
      <c r="F80" s="82"/>
      <c r="G80" s="82"/>
      <c r="H80" s="82"/>
      <c r="I80" s="82"/>
      <c r="J80" s="123" t="str">
        <f>J7</f>
        <v>2020</v>
      </c>
      <c r="K80" s="102"/>
      <c r="L80" s="123" t="str">
        <f>L7</f>
        <v>2019</v>
      </c>
      <c r="M80" s="241" t="s">
        <v>360</v>
      </c>
      <c r="N80" s="241" t="s">
        <v>357</v>
      </c>
      <c r="O80" s="241" t="s">
        <v>358</v>
      </c>
      <c r="P80" s="241" t="s">
        <v>359</v>
      </c>
      <c r="Q80" s="148"/>
      <c r="R80" s="164"/>
      <c r="S80" s="164"/>
      <c r="T80" s="94"/>
      <c r="U80" s="94"/>
      <c r="V80" s="94"/>
      <c r="W80" s="94"/>
      <c r="X80" s="94"/>
      <c r="Y80" s="94"/>
      <c r="Z80" s="94"/>
      <c r="AA80" s="94"/>
      <c r="AB80" s="94"/>
      <c r="AC80" s="94"/>
      <c r="AD80" s="94"/>
      <c r="AE80" s="94"/>
      <c r="AF80" s="94"/>
      <c r="AG80" s="94"/>
      <c r="AH80" s="94"/>
      <c r="AK80" s="80"/>
      <c r="AL80" s="80"/>
      <c r="AM80" s="80"/>
      <c r="AN80" s="80"/>
      <c r="AO80" s="80"/>
      <c r="AP80" s="80"/>
    </row>
    <row r="81" spans="1:42" ht="12.75" customHeight="1" x14ac:dyDescent="0.2">
      <c r="A81" s="85"/>
      <c r="B81" s="83"/>
      <c r="C81" s="83"/>
      <c r="D81" s="82"/>
      <c r="E81" s="82"/>
      <c r="F81" s="82"/>
      <c r="G81" s="82"/>
      <c r="H81" s="82"/>
      <c r="I81" s="82"/>
      <c r="J81" s="121"/>
      <c r="K81" s="102"/>
      <c r="L81" s="121"/>
      <c r="M81" s="248"/>
      <c r="N81" s="248"/>
      <c r="O81" s="248"/>
      <c r="P81" s="248"/>
      <c r="Q81" s="148"/>
      <c r="R81" s="164"/>
      <c r="S81" s="164"/>
      <c r="T81" s="94"/>
      <c r="U81" s="94"/>
      <c r="V81" s="94"/>
      <c r="W81" s="94"/>
      <c r="X81" s="94"/>
      <c r="Y81" s="94"/>
      <c r="Z81" s="94"/>
      <c r="AA81" s="94"/>
      <c r="AB81" s="94"/>
      <c r="AC81" s="94"/>
      <c r="AD81" s="94"/>
      <c r="AE81" s="94"/>
      <c r="AF81" s="94"/>
      <c r="AG81" s="94"/>
      <c r="AH81" s="94"/>
      <c r="AK81" s="80"/>
      <c r="AL81" s="80"/>
      <c r="AM81" s="80"/>
      <c r="AN81" s="80"/>
      <c r="AO81" s="80"/>
      <c r="AP81" s="80"/>
    </row>
    <row r="82" spans="1:42" ht="12.75" customHeight="1" x14ac:dyDescent="0.2">
      <c r="A82" s="98"/>
      <c r="B82" s="76" t="s">
        <v>273</v>
      </c>
      <c r="D82" s="82"/>
      <c r="E82" s="82"/>
      <c r="F82" s="82"/>
      <c r="G82" s="82"/>
      <c r="H82" s="82"/>
      <c r="I82" s="82"/>
      <c r="J82" s="80">
        <v>50000000</v>
      </c>
      <c r="K82" s="102"/>
      <c r="L82" s="80">
        <v>50000000</v>
      </c>
      <c r="M82" s="253"/>
      <c r="N82" s="253"/>
      <c r="O82" s="253"/>
      <c r="P82" s="253"/>
      <c r="Q82" s="148"/>
      <c r="R82" s="164"/>
      <c r="S82" s="164"/>
      <c r="T82" s="94"/>
      <c r="U82" s="94"/>
      <c r="V82" s="94"/>
      <c r="W82" s="94"/>
      <c r="X82" s="94"/>
      <c r="Y82" s="94"/>
      <c r="Z82" s="94"/>
      <c r="AA82" s="94"/>
      <c r="AB82" s="94"/>
      <c r="AC82" s="94"/>
      <c r="AD82" s="94"/>
      <c r="AE82" s="94"/>
      <c r="AF82" s="94"/>
      <c r="AG82" s="94"/>
      <c r="AH82" s="94"/>
      <c r="AK82" s="80"/>
      <c r="AL82" s="80"/>
      <c r="AM82" s="80"/>
      <c r="AN82" s="80"/>
      <c r="AO82" s="80"/>
      <c r="AP82" s="80"/>
    </row>
    <row r="83" spans="1:42" ht="6" customHeight="1" x14ac:dyDescent="0.2">
      <c r="A83" s="98"/>
      <c r="B83" s="83"/>
      <c r="C83" s="83"/>
      <c r="D83" s="82"/>
      <c r="E83" s="82"/>
      <c r="F83" s="82"/>
      <c r="G83" s="82"/>
      <c r="H83" s="82"/>
      <c r="I83" s="82"/>
      <c r="J83" s="102"/>
      <c r="K83" s="102"/>
      <c r="L83" s="102"/>
      <c r="M83" s="102"/>
      <c r="N83" s="102"/>
      <c r="O83" s="102"/>
      <c r="P83" s="102"/>
      <c r="Q83" s="351"/>
      <c r="R83" s="164"/>
      <c r="S83" s="164"/>
      <c r="T83" s="94"/>
      <c r="U83" s="94"/>
      <c r="V83" s="94"/>
      <c r="W83" s="94"/>
      <c r="X83" s="94"/>
      <c r="Y83" s="94"/>
      <c r="Z83" s="94"/>
      <c r="AA83" s="94"/>
      <c r="AB83" s="94"/>
      <c r="AC83" s="94"/>
      <c r="AD83" s="94"/>
      <c r="AE83" s="94"/>
      <c r="AF83" s="94"/>
      <c r="AG83" s="94"/>
      <c r="AH83" s="94"/>
      <c r="AK83" s="80"/>
      <c r="AL83" s="80"/>
      <c r="AM83" s="80"/>
      <c r="AN83" s="80"/>
      <c r="AO83" s="80"/>
      <c r="AP83" s="80"/>
    </row>
    <row r="84" spans="1:42" ht="12.75" customHeight="1" thickBot="1" x14ac:dyDescent="0.25">
      <c r="A84" s="98"/>
      <c r="B84" s="83" t="s">
        <v>285</v>
      </c>
      <c r="C84" s="83"/>
      <c r="D84" s="82"/>
      <c r="E84" s="82"/>
      <c r="F84" s="82"/>
      <c r="G84" s="82"/>
      <c r="H84" s="82"/>
      <c r="I84" s="82"/>
      <c r="J84" s="341">
        <f>SUM(J82:J83)</f>
        <v>50000000</v>
      </c>
      <c r="K84" s="102"/>
      <c r="L84" s="224">
        <f>SUM(L82:L83)</f>
        <v>50000000</v>
      </c>
      <c r="M84" s="376" t="s">
        <v>458</v>
      </c>
      <c r="N84" s="102"/>
      <c r="O84" s="102"/>
      <c r="P84" s="102"/>
      <c r="Q84" s="351"/>
      <c r="R84" s="417" t="s">
        <v>505</v>
      </c>
      <c r="S84" s="401"/>
      <c r="T84" s="94"/>
      <c r="U84" s="94"/>
      <c r="V84" s="94"/>
      <c r="W84" s="94"/>
      <c r="X84" s="94"/>
      <c r="Y84" s="94"/>
      <c r="Z84" s="94"/>
      <c r="AA84" s="94"/>
      <c r="AB84" s="94"/>
      <c r="AC84" s="94"/>
      <c r="AD84" s="94"/>
      <c r="AE84" s="94"/>
      <c r="AF84" s="94"/>
      <c r="AG84" s="94"/>
      <c r="AH84" s="94"/>
      <c r="AK84" s="80"/>
      <c r="AL84" s="80"/>
      <c r="AM84" s="80"/>
      <c r="AN84" s="80"/>
      <c r="AO84" s="80"/>
      <c r="AP84" s="80"/>
    </row>
    <row r="85" spans="1:42" ht="12.75" customHeight="1" thickTop="1" x14ac:dyDescent="0.2">
      <c r="A85" s="98"/>
      <c r="B85" s="83"/>
      <c r="C85" s="83"/>
      <c r="D85" s="82"/>
      <c r="E85" s="82"/>
      <c r="F85" s="82"/>
      <c r="G85" s="82"/>
      <c r="H85" s="82"/>
      <c r="I85" s="82"/>
      <c r="J85" s="102"/>
      <c r="K85" s="102"/>
      <c r="L85" s="102"/>
      <c r="M85" s="102"/>
      <c r="N85" s="102"/>
      <c r="O85" s="102"/>
      <c r="P85" s="102"/>
      <c r="Q85" s="148"/>
      <c r="R85" s="164"/>
      <c r="S85" s="164"/>
      <c r="T85" s="94"/>
      <c r="U85" s="94"/>
      <c r="V85" s="94"/>
      <c r="W85" s="94"/>
      <c r="X85" s="94"/>
      <c r="Y85" s="94"/>
      <c r="Z85" s="94"/>
      <c r="AA85" s="94"/>
      <c r="AB85" s="94"/>
      <c r="AC85" s="94"/>
      <c r="AD85" s="94"/>
      <c r="AE85" s="94"/>
      <c r="AF85" s="94"/>
      <c r="AG85" s="94"/>
      <c r="AH85" s="94"/>
      <c r="AK85" s="80"/>
      <c r="AL85" s="80"/>
      <c r="AM85" s="80"/>
      <c r="AN85" s="80"/>
      <c r="AO85" s="80"/>
      <c r="AP85" s="80"/>
    </row>
    <row r="86" spans="1:42" ht="12.75" customHeight="1" x14ac:dyDescent="0.2">
      <c r="A86" s="98"/>
      <c r="B86" s="414" t="s">
        <v>506</v>
      </c>
      <c r="C86" s="83"/>
      <c r="D86" s="82"/>
      <c r="E86" s="82"/>
      <c r="F86" s="82"/>
      <c r="G86" s="82"/>
      <c r="H86" s="82"/>
      <c r="I86" s="82"/>
      <c r="J86" s="102"/>
      <c r="K86" s="102"/>
      <c r="L86" s="102"/>
      <c r="M86" s="102"/>
      <c r="N86" s="102"/>
      <c r="O86" s="102"/>
      <c r="P86" s="102"/>
      <c r="Q86" s="148"/>
      <c r="R86" s="164"/>
      <c r="S86" s="164"/>
      <c r="T86" s="94"/>
      <c r="U86" s="94"/>
      <c r="V86" s="94"/>
      <c r="W86" s="94"/>
      <c r="X86" s="94"/>
      <c r="Y86" s="94"/>
      <c r="Z86" s="94"/>
      <c r="AA86" s="94"/>
      <c r="AB86" s="94"/>
      <c r="AC86" s="94"/>
      <c r="AD86" s="94"/>
      <c r="AE86" s="94"/>
      <c r="AF86" s="94"/>
      <c r="AG86" s="94"/>
      <c r="AH86" s="94"/>
      <c r="AK86" s="80"/>
      <c r="AL86" s="80"/>
      <c r="AM86" s="80"/>
      <c r="AN86" s="80"/>
      <c r="AO86" s="80"/>
      <c r="AP86" s="80"/>
    </row>
    <row r="87" spans="1:42" ht="12.75" customHeight="1" x14ac:dyDescent="0.2">
      <c r="A87" s="98"/>
      <c r="B87" s="83"/>
      <c r="C87" s="83"/>
      <c r="D87" s="82"/>
      <c r="E87" s="82"/>
      <c r="F87" s="82"/>
      <c r="G87" s="82"/>
      <c r="H87" s="82"/>
      <c r="I87" s="82"/>
      <c r="J87" s="102"/>
      <c r="K87" s="102"/>
      <c r="L87" s="102"/>
      <c r="M87" s="102"/>
      <c r="N87" s="102"/>
      <c r="O87" s="102"/>
      <c r="P87" s="102"/>
      <c r="Q87" s="148"/>
      <c r="R87" s="164"/>
      <c r="S87" s="164"/>
      <c r="T87" s="94"/>
      <c r="U87" s="94"/>
      <c r="V87" s="94"/>
      <c r="W87" s="94"/>
      <c r="X87" s="94"/>
      <c r="Y87" s="94"/>
      <c r="Z87" s="94"/>
      <c r="AA87" s="94"/>
      <c r="AB87" s="94"/>
      <c r="AC87" s="94"/>
      <c r="AD87" s="94"/>
      <c r="AE87" s="94"/>
      <c r="AF87" s="94"/>
      <c r="AG87" s="94"/>
      <c r="AH87" s="94"/>
      <c r="AK87" s="80"/>
      <c r="AL87" s="80"/>
      <c r="AM87" s="80"/>
      <c r="AN87" s="80"/>
      <c r="AO87" s="80"/>
      <c r="AP87" s="80"/>
    </row>
    <row r="88" spans="1:42" ht="12.75" customHeight="1" x14ac:dyDescent="0.2">
      <c r="A88" s="85"/>
      <c r="B88" s="83"/>
      <c r="D88" s="82"/>
      <c r="E88" s="82"/>
      <c r="F88" s="82"/>
      <c r="G88" s="82"/>
      <c r="H88" s="82"/>
      <c r="I88" s="82"/>
      <c r="J88" s="102"/>
      <c r="K88" s="102"/>
      <c r="L88" s="102"/>
      <c r="M88" s="250"/>
      <c r="N88" s="250"/>
      <c r="O88" s="250"/>
      <c r="P88" s="250"/>
      <c r="Q88" s="148"/>
      <c r="R88" s="164"/>
      <c r="S88" s="164"/>
      <c r="T88" s="94"/>
      <c r="U88" s="94"/>
      <c r="V88" s="94"/>
      <c r="W88" s="94"/>
      <c r="X88" s="94"/>
      <c r="Y88" s="94"/>
      <c r="Z88" s="94"/>
      <c r="AA88" s="94"/>
      <c r="AB88" s="94"/>
      <c r="AC88" s="94"/>
      <c r="AD88" s="94"/>
      <c r="AE88" s="94"/>
      <c r="AF88" s="94"/>
      <c r="AG88" s="94"/>
      <c r="AH88" s="94"/>
      <c r="AK88" s="80"/>
      <c r="AL88" s="80"/>
      <c r="AM88" s="80"/>
      <c r="AN88" s="80"/>
      <c r="AO88" s="80"/>
      <c r="AP88" s="80"/>
    </row>
    <row r="89" spans="1:42" ht="12.75" customHeight="1" x14ac:dyDescent="0.2">
      <c r="A89" s="85">
        <f>A80+1</f>
        <v>9</v>
      </c>
      <c r="B89" s="103" t="s">
        <v>210</v>
      </c>
      <c r="C89" s="78"/>
      <c r="D89" s="78"/>
      <c r="J89" s="118" t="str">
        <f>J7</f>
        <v>2020</v>
      </c>
      <c r="K89" s="120"/>
      <c r="L89" s="118" t="str">
        <f>L7</f>
        <v>2019</v>
      </c>
      <c r="M89" s="241" t="s">
        <v>360</v>
      </c>
      <c r="N89" s="241" t="s">
        <v>357</v>
      </c>
      <c r="O89" s="241" t="s">
        <v>358</v>
      </c>
      <c r="P89" s="241" t="s">
        <v>359</v>
      </c>
      <c r="Q89" s="164"/>
      <c r="R89" s="76"/>
      <c r="S89" s="76"/>
      <c r="T89" s="79"/>
      <c r="U89" s="79"/>
      <c r="V89" s="99"/>
      <c r="W89" s="79"/>
      <c r="X89" s="79"/>
      <c r="Y89" s="79"/>
      <c r="Z89" s="79"/>
      <c r="AA89" s="79"/>
      <c r="AB89" s="79"/>
      <c r="AC89" s="79"/>
      <c r="AD89" s="79"/>
      <c r="AE89" s="79"/>
      <c r="AF89" s="79"/>
      <c r="AG89" s="79"/>
      <c r="AK89" s="80"/>
      <c r="AL89" s="80"/>
      <c r="AM89" s="80"/>
      <c r="AN89" s="80"/>
      <c r="AO89" s="80"/>
      <c r="AP89" s="80"/>
    </row>
    <row r="90" spans="1:42" ht="12.75" customHeight="1" x14ac:dyDescent="0.2">
      <c r="A90" s="85"/>
      <c r="B90" s="103"/>
      <c r="C90" s="78"/>
      <c r="D90" s="78"/>
      <c r="J90" s="120"/>
      <c r="K90" s="120"/>
      <c r="L90" s="120"/>
      <c r="M90" s="248"/>
      <c r="N90" s="248"/>
      <c r="O90" s="248"/>
      <c r="P90" s="248"/>
      <c r="Q90" s="164"/>
      <c r="R90" s="76"/>
      <c r="S90" s="76"/>
      <c r="T90" s="79"/>
      <c r="U90" s="79"/>
      <c r="V90" s="99"/>
      <c r="W90" s="79"/>
      <c r="X90" s="79"/>
      <c r="Y90" s="79"/>
      <c r="Z90" s="79"/>
      <c r="AA90" s="79"/>
      <c r="AB90" s="79"/>
      <c r="AC90" s="79"/>
      <c r="AD90" s="79"/>
      <c r="AE90" s="79"/>
      <c r="AF90" s="79"/>
      <c r="AG90" s="79"/>
      <c r="AK90" s="80"/>
      <c r="AL90" s="80"/>
      <c r="AM90" s="80"/>
      <c r="AN90" s="80"/>
      <c r="AO90" s="80"/>
      <c r="AP90" s="80"/>
    </row>
    <row r="91" spans="1:42" ht="12.75" customHeight="1" x14ac:dyDescent="0.2">
      <c r="A91" s="85"/>
      <c r="B91" s="78" t="s">
        <v>211</v>
      </c>
      <c r="C91" s="78"/>
      <c r="D91" s="78"/>
      <c r="J91" s="212" t="e">
        <f>#REF!</f>
        <v>#REF!</v>
      </c>
      <c r="K91" s="120"/>
      <c r="L91" s="120" t="e">
        <f>#REF!</f>
        <v>#REF!</v>
      </c>
      <c r="M91" s="375" t="s">
        <v>473</v>
      </c>
      <c r="N91" s="248"/>
      <c r="O91" s="248"/>
      <c r="P91" s="248"/>
      <c r="Q91" s="164"/>
      <c r="R91" s="76"/>
      <c r="S91" s="76"/>
      <c r="T91" s="79"/>
      <c r="U91" s="79"/>
      <c r="V91" s="99"/>
      <c r="W91" s="79"/>
      <c r="X91" s="79"/>
      <c r="Y91" s="79"/>
      <c r="Z91" s="79"/>
      <c r="AA91" s="79"/>
      <c r="AB91" s="79"/>
      <c r="AC91" s="79"/>
      <c r="AD91" s="79"/>
      <c r="AE91" s="79"/>
      <c r="AF91" s="79"/>
      <c r="AG91" s="79"/>
      <c r="AK91" s="80"/>
      <c r="AL91" s="80"/>
      <c r="AM91" s="80"/>
      <c r="AN91" s="80"/>
      <c r="AO91" s="80"/>
      <c r="AP91" s="80"/>
    </row>
    <row r="92" spans="1:42" ht="12.75" customHeight="1" x14ac:dyDescent="0.2">
      <c r="A92" s="85"/>
      <c r="B92" s="78" t="s">
        <v>212</v>
      </c>
      <c r="C92" s="78"/>
      <c r="D92" s="78"/>
      <c r="J92" s="212" t="e">
        <f>#REF!</f>
        <v>#REF!</v>
      </c>
      <c r="K92" s="120"/>
      <c r="L92" s="120" t="e">
        <f>#REF!</f>
        <v>#REF!</v>
      </c>
      <c r="M92" s="375" t="s">
        <v>485</v>
      </c>
      <c r="N92" s="248"/>
      <c r="O92" s="248"/>
      <c r="P92" s="248"/>
      <c r="Q92" s="164"/>
      <c r="R92" s="76"/>
      <c r="S92" s="76"/>
      <c r="T92" s="79"/>
      <c r="U92" s="79"/>
      <c r="V92" s="99"/>
      <c r="W92" s="79"/>
      <c r="X92" s="79"/>
      <c r="Y92" s="79"/>
      <c r="Z92" s="79"/>
      <c r="AA92" s="79"/>
      <c r="AB92" s="79"/>
      <c r="AC92" s="79"/>
      <c r="AD92" s="79"/>
      <c r="AE92" s="79"/>
      <c r="AF92" s="79"/>
      <c r="AG92" s="79"/>
      <c r="AK92" s="80"/>
      <c r="AL92" s="80"/>
      <c r="AM92" s="80"/>
      <c r="AN92" s="80"/>
      <c r="AO92" s="80"/>
      <c r="AP92" s="80"/>
    </row>
    <row r="93" spans="1:42" ht="6" customHeight="1" x14ac:dyDescent="0.2">
      <c r="A93" s="85"/>
      <c r="B93" s="218"/>
      <c r="C93" s="78"/>
      <c r="D93" s="78"/>
      <c r="J93" s="212"/>
      <c r="K93" s="120"/>
      <c r="L93" s="212"/>
      <c r="M93" s="258"/>
      <c r="N93" s="258"/>
      <c r="O93" s="258"/>
      <c r="P93" s="258"/>
      <c r="Q93" s="164"/>
      <c r="R93" s="76"/>
      <c r="S93" s="76"/>
      <c r="T93" s="79"/>
      <c r="U93" s="79"/>
      <c r="V93" s="99"/>
      <c r="W93" s="79"/>
      <c r="X93" s="79"/>
      <c r="Y93" s="79"/>
      <c r="Z93" s="79"/>
      <c r="AA93" s="79"/>
      <c r="AB93" s="79"/>
      <c r="AC93" s="79"/>
      <c r="AD93" s="79"/>
      <c r="AE93" s="79"/>
      <c r="AF93" s="79"/>
      <c r="AG93" s="79"/>
      <c r="AK93" s="80"/>
      <c r="AL93" s="80"/>
      <c r="AM93" s="80"/>
      <c r="AN93" s="80"/>
      <c r="AO93" s="80"/>
      <c r="AP93" s="80"/>
    </row>
    <row r="94" spans="1:42" ht="12.75" customHeight="1" thickBot="1" x14ac:dyDescent="0.25">
      <c r="A94" s="98"/>
      <c r="B94" s="83" t="s">
        <v>259</v>
      </c>
      <c r="J94" s="339" t="e">
        <f>SUM(J90:J93)</f>
        <v>#REF!</v>
      </c>
      <c r="K94" s="212"/>
      <c r="L94" s="124" t="e">
        <f>SUM(L90:L92)</f>
        <v>#REF!</v>
      </c>
      <c r="M94" s="242"/>
      <c r="N94" s="248"/>
      <c r="O94" s="248"/>
      <c r="P94" s="248"/>
      <c r="Q94" s="358"/>
      <c r="R94" s="144"/>
      <c r="S94" s="81"/>
      <c r="T94" s="79"/>
      <c r="U94" s="79"/>
      <c r="V94" s="99"/>
      <c r="W94" s="79"/>
      <c r="X94" s="79"/>
      <c r="Y94" s="79"/>
      <c r="Z94" s="79"/>
      <c r="AA94" s="79"/>
      <c r="AB94" s="79"/>
      <c r="AC94" s="79"/>
      <c r="AD94" s="79"/>
      <c r="AE94" s="79"/>
      <c r="AF94" s="79"/>
      <c r="AG94" s="79"/>
      <c r="AK94" s="80"/>
      <c r="AL94" s="80"/>
      <c r="AM94" s="80"/>
      <c r="AN94" s="80"/>
      <c r="AO94" s="80"/>
      <c r="AP94" s="80"/>
    </row>
    <row r="95" spans="1:42" ht="12.75" customHeight="1" thickTop="1" x14ac:dyDescent="0.2">
      <c r="A95" s="98"/>
      <c r="B95" s="83"/>
      <c r="J95" s="120"/>
      <c r="K95" s="212"/>
      <c r="L95" s="120"/>
      <c r="M95" s="248"/>
      <c r="N95" s="248"/>
      <c r="O95" s="248"/>
      <c r="P95" s="248"/>
      <c r="Q95" s="220"/>
      <c r="R95" s="144"/>
      <c r="S95" s="81"/>
      <c r="T95" s="79"/>
      <c r="U95" s="79"/>
      <c r="V95" s="99"/>
      <c r="W95" s="79"/>
      <c r="X95" s="79"/>
      <c r="Y95" s="79"/>
      <c r="Z95" s="79"/>
      <c r="AA95" s="79"/>
      <c r="AB95" s="79"/>
      <c r="AC95" s="79"/>
      <c r="AD95" s="79"/>
      <c r="AE95" s="79"/>
      <c r="AF95" s="79"/>
      <c r="AG95" s="79"/>
      <c r="AK95" s="80"/>
      <c r="AL95" s="80"/>
      <c r="AM95" s="80"/>
      <c r="AN95" s="80"/>
      <c r="AO95" s="80"/>
      <c r="AP95" s="80"/>
    </row>
    <row r="96" spans="1:42" ht="12.75" customHeight="1" x14ac:dyDescent="0.2">
      <c r="A96" s="85">
        <v>10</v>
      </c>
      <c r="B96" s="83" t="s">
        <v>441</v>
      </c>
      <c r="J96" s="337">
        <v>2020</v>
      </c>
      <c r="K96" s="212"/>
      <c r="L96" s="337">
        <v>2019</v>
      </c>
      <c r="M96" s="241" t="s">
        <v>360</v>
      </c>
      <c r="N96" s="241" t="s">
        <v>357</v>
      </c>
      <c r="O96" s="241" t="s">
        <v>358</v>
      </c>
      <c r="P96" s="241" t="s">
        <v>359</v>
      </c>
      <c r="Q96" s="220"/>
      <c r="R96" s="144"/>
      <c r="S96" s="81"/>
      <c r="T96" s="79"/>
      <c r="U96" s="79"/>
      <c r="V96" s="99"/>
      <c r="W96" s="79"/>
      <c r="X96" s="79"/>
      <c r="Y96" s="79"/>
      <c r="Z96" s="79"/>
      <c r="AA96" s="79"/>
      <c r="AB96" s="79"/>
      <c r="AC96" s="79"/>
      <c r="AD96" s="79"/>
      <c r="AE96" s="79"/>
      <c r="AF96" s="79"/>
      <c r="AG96" s="79"/>
      <c r="AK96" s="80"/>
      <c r="AL96" s="80"/>
      <c r="AM96" s="80"/>
      <c r="AN96" s="80"/>
      <c r="AO96" s="80"/>
      <c r="AP96" s="80"/>
    </row>
    <row r="97" spans="1:42" ht="12.75" customHeight="1" x14ac:dyDescent="0.2">
      <c r="A97" s="98"/>
      <c r="J97" s="336"/>
      <c r="K97" s="212"/>
      <c r="L97" s="336"/>
      <c r="M97" s="248"/>
      <c r="N97" s="248"/>
      <c r="O97" s="248"/>
      <c r="P97" s="248"/>
      <c r="Q97" s="220"/>
      <c r="R97" s="144"/>
      <c r="S97" s="81"/>
      <c r="T97" s="79"/>
      <c r="U97" s="79"/>
      <c r="V97" s="99"/>
      <c r="W97" s="79"/>
      <c r="X97" s="79"/>
      <c r="Y97" s="79"/>
      <c r="Z97" s="79"/>
      <c r="AA97" s="79"/>
      <c r="AB97" s="79"/>
      <c r="AC97" s="79"/>
      <c r="AD97" s="79"/>
      <c r="AE97" s="79"/>
      <c r="AF97" s="79"/>
      <c r="AG97" s="79"/>
      <c r="AK97" s="80"/>
      <c r="AL97" s="80"/>
      <c r="AM97" s="80"/>
      <c r="AN97" s="80"/>
      <c r="AO97" s="80"/>
      <c r="AP97" s="80"/>
    </row>
    <row r="98" spans="1:42" ht="12.75" customHeight="1" x14ac:dyDescent="0.2">
      <c r="A98" s="98"/>
      <c r="B98" s="346" t="s">
        <v>455</v>
      </c>
      <c r="J98" s="212" t="e">
        <f>#REF!</f>
        <v>#REF!</v>
      </c>
      <c r="K98" s="212"/>
      <c r="L98" s="120" t="e">
        <f>#REF!</f>
        <v>#REF!</v>
      </c>
      <c r="M98" s="248"/>
      <c r="N98" s="248"/>
      <c r="O98" s="248"/>
      <c r="P98" s="248"/>
      <c r="Q98" s="220"/>
      <c r="R98" s="144"/>
      <c r="S98" s="81"/>
      <c r="T98" s="79"/>
      <c r="U98" s="79"/>
      <c r="V98" s="99"/>
      <c r="W98" s="79"/>
      <c r="X98" s="79"/>
      <c r="Y98" s="79"/>
      <c r="Z98" s="79"/>
      <c r="AA98" s="79"/>
      <c r="AB98" s="79"/>
      <c r="AC98" s="79"/>
      <c r="AD98" s="79"/>
      <c r="AE98" s="79"/>
      <c r="AF98" s="79"/>
      <c r="AG98" s="79"/>
      <c r="AK98" s="80"/>
      <c r="AL98" s="80"/>
      <c r="AM98" s="80"/>
      <c r="AN98" s="80"/>
      <c r="AO98" s="80"/>
      <c r="AP98" s="80"/>
    </row>
    <row r="99" spans="1:42" ht="12.75" customHeight="1" x14ac:dyDescent="0.2">
      <c r="A99" s="98"/>
      <c r="B99" s="346" t="s">
        <v>456</v>
      </c>
      <c r="J99" s="212" t="e">
        <f>#REF!</f>
        <v>#REF!</v>
      </c>
      <c r="K99" s="212"/>
      <c r="L99" s="120">
        <v>0</v>
      </c>
      <c r="M99" s="248"/>
      <c r="N99" s="248"/>
      <c r="O99" s="248"/>
      <c r="P99" s="248"/>
      <c r="Q99" s="220"/>
      <c r="R99" s="144"/>
      <c r="S99" s="81"/>
      <c r="T99" s="79"/>
      <c r="U99" s="79"/>
      <c r="V99" s="99"/>
      <c r="W99" s="79"/>
      <c r="X99" s="79"/>
      <c r="Y99" s="79"/>
      <c r="Z99" s="79"/>
      <c r="AA99" s="79"/>
      <c r="AB99" s="79"/>
      <c r="AC99" s="79"/>
      <c r="AD99" s="79"/>
      <c r="AE99" s="79"/>
      <c r="AF99" s="79"/>
      <c r="AG99" s="79"/>
      <c r="AK99" s="80"/>
      <c r="AL99" s="80"/>
      <c r="AM99" s="80"/>
      <c r="AN99" s="80"/>
      <c r="AO99" s="80"/>
      <c r="AP99" s="80"/>
    </row>
    <row r="100" spans="1:42" ht="4.5" customHeight="1" x14ac:dyDescent="0.2">
      <c r="A100" s="98"/>
      <c r="J100" s="212"/>
      <c r="K100" s="212"/>
      <c r="L100" s="120"/>
      <c r="M100" s="248"/>
      <c r="N100" s="248"/>
      <c r="O100" s="248"/>
      <c r="P100" s="248"/>
      <c r="Q100" s="220"/>
      <c r="R100" s="144"/>
      <c r="S100" s="81"/>
      <c r="T100" s="79"/>
      <c r="U100" s="79"/>
      <c r="V100" s="99"/>
      <c r="W100" s="79"/>
      <c r="X100" s="79"/>
      <c r="Y100" s="79"/>
      <c r="Z100" s="79"/>
      <c r="AA100" s="79"/>
      <c r="AB100" s="79"/>
      <c r="AC100" s="79"/>
      <c r="AD100" s="79"/>
      <c r="AE100" s="79"/>
      <c r="AF100" s="79"/>
      <c r="AG100" s="79"/>
      <c r="AK100" s="80"/>
      <c r="AL100" s="80"/>
      <c r="AM100" s="80"/>
      <c r="AN100" s="80"/>
      <c r="AO100" s="80"/>
      <c r="AP100" s="80"/>
    </row>
    <row r="101" spans="1:42" ht="12.75" customHeight="1" thickBot="1" x14ac:dyDescent="0.25">
      <c r="A101" s="98"/>
      <c r="B101" s="83" t="s">
        <v>442</v>
      </c>
      <c r="J101" s="339" t="e">
        <f>SUM(J97:J99)</f>
        <v>#REF!</v>
      </c>
      <c r="K101" s="212"/>
      <c r="L101" s="338" t="e">
        <f>SUM(L97:L99)</f>
        <v>#REF!</v>
      </c>
      <c r="M101" s="120" t="s">
        <v>449</v>
      </c>
      <c r="N101" s="212"/>
      <c r="O101" s="212"/>
      <c r="P101" s="212"/>
      <c r="Q101" s="76"/>
      <c r="R101" s="144"/>
      <c r="S101" s="81"/>
      <c r="T101" s="79"/>
      <c r="U101" s="79"/>
      <c r="V101" s="99"/>
      <c r="W101" s="79"/>
      <c r="X101" s="79"/>
      <c r="Y101" s="79"/>
      <c r="Z101" s="79"/>
      <c r="AA101" s="79"/>
      <c r="AB101" s="79"/>
      <c r="AC101" s="79"/>
      <c r="AD101" s="79"/>
      <c r="AE101" s="79"/>
      <c r="AF101" s="79"/>
      <c r="AG101" s="79"/>
      <c r="AK101" s="80"/>
      <c r="AL101" s="80"/>
      <c r="AM101" s="80"/>
      <c r="AN101" s="80"/>
      <c r="AO101" s="80"/>
      <c r="AP101" s="80"/>
    </row>
    <row r="102" spans="1:42" ht="12.75" customHeight="1" thickTop="1" x14ac:dyDescent="0.2">
      <c r="A102" s="98"/>
      <c r="B102" s="83"/>
      <c r="J102" s="212"/>
      <c r="K102" s="212"/>
      <c r="L102" s="212"/>
      <c r="M102" s="212"/>
      <c r="N102" s="212"/>
      <c r="O102" s="212"/>
      <c r="P102" s="212"/>
      <c r="Q102" s="76"/>
      <c r="R102" s="144"/>
      <c r="S102" s="81"/>
      <c r="T102" s="79"/>
      <c r="U102" s="79"/>
      <c r="V102" s="99"/>
      <c r="W102" s="79"/>
      <c r="X102" s="79"/>
      <c r="Y102" s="79"/>
      <c r="Z102" s="79"/>
      <c r="AA102" s="79"/>
      <c r="AB102" s="79"/>
      <c r="AC102" s="79"/>
      <c r="AD102" s="79"/>
      <c r="AE102" s="79"/>
      <c r="AF102" s="79"/>
      <c r="AG102" s="79"/>
      <c r="AK102" s="80"/>
      <c r="AL102" s="80"/>
      <c r="AM102" s="80"/>
      <c r="AN102" s="80"/>
      <c r="AO102" s="80"/>
      <c r="AP102" s="80"/>
    </row>
    <row r="103" spans="1:42" ht="12.75" customHeight="1" x14ac:dyDescent="0.2">
      <c r="A103" s="85">
        <v>11</v>
      </c>
      <c r="B103" s="83" t="s">
        <v>423</v>
      </c>
      <c r="J103" s="337">
        <v>2020</v>
      </c>
      <c r="K103" s="212"/>
      <c r="L103" s="337">
        <v>2019</v>
      </c>
      <c r="M103" s="241" t="s">
        <v>360</v>
      </c>
      <c r="N103" s="241" t="s">
        <v>357</v>
      </c>
      <c r="O103" s="241" t="s">
        <v>358</v>
      </c>
      <c r="P103" s="241" t="s">
        <v>359</v>
      </c>
      <c r="Q103" s="76"/>
      <c r="R103" s="144"/>
      <c r="S103" s="81"/>
      <c r="T103" s="79"/>
      <c r="U103" s="79"/>
      <c r="V103" s="99"/>
      <c r="W103" s="79"/>
      <c r="X103" s="79"/>
      <c r="Y103" s="79"/>
      <c r="Z103" s="79"/>
      <c r="AA103" s="79"/>
      <c r="AB103" s="79"/>
      <c r="AC103" s="79"/>
      <c r="AD103" s="79"/>
      <c r="AE103" s="79"/>
      <c r="AF103" s="79"/>
      <c r="AG103" s="79"/>
      <c r="AK103" s="80"/>
      <c r="AL103" s="80"/>
      <c r="AM103" s="80"/>
      <c r="AN103" s="80"/>
      <c r="AO103" s="80"/>
      <c r="AP103" s="80"/>
    </row>
    <row r="104" spans="1:42" ht="12.75" customHeight="1" x14ac:dyDescent="0.2">
      <c r="A104" s="98"/>
      <c r="B104" s="83"/>
      <c r="J104" s="212"/>
      <c r="K104" s="212"/>
      <c r="L104" s="212"/>
      <c r="M104" s="212"/>
      <c r="N104" s="212"/>
      <c r="O104" s="212"/>
      <c r="P104" s="212"/>
      <c r="Q104" s="76"/>
      <c r="R104" s="144"/>
      <c r="S104" s="81"/>
      <c r="T104" s="79"/>
      <c r="U104" s="79"/>
      <c r="V104" s="99"/>
      <c r="W104" s="79"/>
      <c r="X104" s="79"/>
      <c r="Y104" s="79"/>
      <c r="Z104" s="79"/>
      <c r="AA104" s="79"/>
      <c r="AB104" s="79"/>
      <c r="AC104" s="79"/>
      <c r="AD104" s="79"/>
      <c r="AE104" s="79"/>
      <c r="AF104" s="79"/>
      <c r="AG104" s="79"/>
      <c r="AK104" s="80"/>
      <c r="AL104" s="80"/>
      <c r="AM104" s="80"/>
      <c r="AN104" s="80"/>
      <c r="AO104" s="80"/>
      <c r="AP104" s="80"/>
    </row>
    <row r="105" spans="1:42" ht="12.75" customHeight="1" x14ac:dyDescent="0.2">
      <c r="A105" s="98"/>
      <c r="B105" s="76" t="s">
        <v>287</v>
      </c>
      <c r="C105" s="359"/>
      <c r="J105" s="212" t="e">
        <f>#REF!</f>
        <v>#REF!</v>
      </c>
      <c r="K105" s="212"/>
      <c r="L105" s="212">
        <v>0</v>
      </c>
      <c r="M105" s="212"/>
      <c r="N105" s="212"/>
      <c r="O105" s="212"/>
      <c r="P105" s="212"/>
      <c r="Q105" s="76"/>
      <c r="R105" s="144"/>
      <c r="S105" s="81"/>
      <c r="T105" s="79"/>
      <c r="U105" s="79"/>
      <c r="V105" s="99"/>
      <c r="W105" s="79"/>
      <c r="X105" s="79"/>
      <c r="Y105" s="79"/>
      <c r="Z105" s="79"/>
      <c r="AA105" s="79"/>
      <c r="AB105" s="79"/>
      <c r="AC105" s="79"/>
      <c r="AD105" s="79"/>
      <c r="AE105" s="79"/>
      <c r="AF105" s="79"/>
      <c r="AG105" s="79"/>
      <c r="AK105" s="80"/>
      <c r="AL105" s="80"/>
      <c r="AM105" s="80"/>
      <c r="AN105" s="80"/>
      <c r="AO105" s="80"/>
      <c r="AP105" s="80"/>
    </row>
    <row r="106" spans="1:42" ht="12.75" customHeight="1" x14ac:dyDescent="0.2">
      <c r="A106" s="98"/>
      <c r="B106" s="76" t="s">
        <v>462</v>
      </c>
      <c r="C106" s="359"/>
      <c r="J106" s="212" t="e">
        <f>#REF!</f>
        <v>#REF!</v>
      </c>
      <c r="K106" s="212"/>
      <c r="L106" s="212">
        <v>0</v>
      </c>
      <c r="M106" s="212"/>
      <c r="N106" s="212"/>
      <c r="O106" s="212"/>
      <c r="P106" s="212"/>
      <c r="Q106" s="76"/>
      <c r="R106" s="144"/>
      <c r="S106" s="81"/>
      <c r="T106" s="79"/>
      <c r="U106" s="79"/>
      <c r="V106" s="99"/>
      <c r="W106" s="79"/>
      <c r="X106" s="79"/>
      <c r="Y106" s="79"/>
      <c r="Z106" s="79"/>
      <c r="AA106" s="79"/>
      <c r="AB106" s="79"/>
      <c r="AC106" s="79"/>
      <c r="AD106" s="79"/>
      <c r="AE106" s="79"/>
      <c r="AF106" s="79"/>
      <c r="AG106" s="79"/>
      <c r="AK106" s="80"/>
      <c r="AL106" s="80"/>
      <c r="AM106" s="80"/>
      <c r="AN106" s="80"/>
      <c r="AO106" s="80"/>
      <c r="AP106" s="80"/>
    </row>
    <row r="107" spans="1:42" ht="12.75" customHeight="1" x14ac:dyDescent="0.2">
      <c r="A107" s="98"/>
      <c r="B107" s="76" t="s">
        <v>463</v>
      </c>
      <c r="C107" s="359"/>
      <c r="J107" s="212" t="e">
        <f>#REF!</f>
        <v>#REF!</v>
      </c>
      <c r="K107" s="212"/>
      <c r="L107" s="212">
        <v>0</v>
      </c>
      <c r="M107" s="212"/>
      <c r="N107" s="212"/>
      <c r="O107" s="212"/>
      <c r="P107" s="212"/>
      <c r="Q107" s="76"/>
      <c r="R107" s="144"/>
      <c r="S107" s="81"/>
      <c r="T107" s="79"/>
      <c r="U107" s="79"/>
      <c r="V107" s="99"/>
      <c r="W107" s="79"/>
      <c r="X107" s="79"/>
      <c r="Y107" s="79"/>
      <c r="Z107" s="79"/>
      <c r="AA107" s="79"/>
      <c r="AB107" s="79"/>
      <c r="AC107" s="79"/>
      <c r="AD107" s="79"/>
      <c r="AE107" s="79"/>
      <c r="AF107" s="79"/>
      <c r="AG107" s="79"/>
      <c r="AK107" s="80"/>
      <c r="AL107" s="80"/>
      <c r="AM107" s="80"/>
      <c r="AN107" s="80"/>
      <c r="AO107" s="80"/>
      <c r="AP107" s="80"/>
    </row>
    <row r="108" spans="1:42" ht="5.25" customHeight="1" x14ac:dyDescent="0.2">
      <c r="A108" s="98"/>
      <c r="B108" s="83"/>
      <c r="J108" s="212"/>
      <c r="K108" s="212"/>
      <c r="L108" s="212"/>
      <c r="M108" s="212"/>
      <c r="N108" s="212"/>
      <c r="O108" s="212"/>
      <c r="P108" s="212"/>
      <c r="Q108" s="76"/>
      <c r="R108" s="144"/>
      <c r="S108" s="81"/>
      <c r="T108" s="79"/>
      <c r="U108" s="79"/>
      <c r="V108" s="99"/>
      <c r="W108" s="79"/>
      <c r="X108" s="79"/>
      <c r="Y108" s="79"/>
      <c r="Z108" s="79"/>
      <c r="AA108" s="79"/>
      <c r="AB108" s="79"/>
      <c r="AC108" s="79"/>
      <c r="AD108" s="79"/>
      <c r="AE108" s="79"/>
      <c r="AF108" s="79"/>
      <c r="AG108" s="79"/>
      <c r="AK108" s="80"/>
      <c r="AL108" s="80"/>
      <c r="AM108" s="80"/>
      <c r="AN108" s="80"/>
      <c r="AO108" s="80"/>
      <c r="AP108" s="80"/>
    </row>
    <row r="109" spans="1:42" ht="12.75" customHeight="1" thickBot="1" x14ac:dyDescent="0.25">
      <c r="A109" s="98"/>
      <c r="B109" s="83" t="s">
        <v>443</v>
      </c>
      <c r="J109" s="339" t="e">
        <f>SUM(J105:J107)</f>
        <v>#REF!</v>
      </c>
      <c r="K109" s="212"/>
      <c r="L109" s="338"/>
      <c r="M109" s="83"/>
      <c r="N109" s="120" t="s">
        <v>459</v>
      </c>
      <c r="O109" s="212"/>
      <c r="P109" s="212"/>
      <c r="Q109" s="76"/>
      <c r="R109" s="144"/>
      <c r="S109" s="81"/>
      <c r="T109" s="79"/>
      <c r="U109" s="79"/>
      <c r="V109" s="99"/>
      <c r="W109" s="79"/>
      <c r="X109" s="79"/>
      <c r="Y109" s="79"/>
      <c r="Z109" s="79"/>
      <c r="AA109" s="79"/>
      <c r="AB109" s="79"/>
      <c r="AC109" s="79"/>
      <c r="AD109" s="79"/>
      <c r="AE109" s="79"/>
      <c r="AF109" s="79"/>
      <c r="AG109" s="79"/>
      <c r="AK109" s="80"/>
      <c r="AL109" s="80"/>
      <c r="AM109" s="80"/>
      <c r="AN109" s="80"/>
      <c r="AO109" s="80"/>
      <c r="AP109" s="80"/>
    </row>
    <row r="110" spans="1:42" ht="12.75" customHeight="1" thickTop="1" x14ac:dyDescent="0.2">
      <c r="A110" s="98"/>
      <c r="J110" s="212"/>
      <c r="K110" s="212"/>
      <c r="L110" s="212"/>
      <c r="M110" s="212"/>
      <c r="N110" s="212"/>
      <c r="O110" s="212"/>
      <c r="P110" s="212"/>
      <c r="Q110" s="76"/>
      <c r="R110" s="144"/>
      <c r="S110" s="81"/>
      <c r="T110" s="79"/>
      <c r="U110" s="79"/>
      <c r="V110" s="99"/>
      <c r="W110" s="79"/>
      <c r="X110" s="79"/>
      <c r="Y110" s="79"/>
      <c r="Z110" s="79"/>
      <c r="AA110" s="79"/>
      <c r="AB110" s="79"/>
      <c r="AC110" s="79"/>
      <c r="AD110" s="79"/>
      <c r="AE110" s="79"/>
      <c r="AF110" s="79"/>
      <c r="AG110" s="79"/>
      <c r="AK110" s="80"/>
      <c r="AL110" s="80"/>
      <c r="AM110" s="80"/>
      <c r="AN110" s="80"/>
      <c r="AO110" s="80"/>
      <c r="AP110" s="80"/>
    </row>
    <row r="111" spans="1:42" ht="12.75" customHeight="1" x14ac:dyDescent="0.2">
      <c r="A111" s="85">
        <v>11</v>
      </c>
      <c r="B111" s="83" t="s">
        <v>239</v>
      </c>
      <c r="J111" s="212"/>
      <c r="K111" s="212"/>
      <c r="L111" s="212"/>
      <c r="M111" s="241"/>
      <c r="N111" s="241"/>
      <c r="O111" s="241"/>
      <c r="P111" s="241"/>
      <c r="Q111" s="242"/>
      <c r="R111" s="144"/>
      <c r="S111" s="81"/>
      <c r="T111" s="79"/>
      <c r="U111" s="79"/>
      <c r="V111" s="99"/>
      <c r="W111" s="79"/>
      <c r="X111" s="79"/>
      <c r="Y111" s="79"/>
      <c r="Z111" s="79"/>
      <c r="AA111" s="79"/>
      <c r="AB111" s="79"/>
      <c r="AC111" s="79"/>
      <c r="AD111" s="79"/>
      <c r="AE111" s="79"/>
      <c r="AF111" s="79"/>
      <c r="AG111" s="79"/>
      <c r="AK111" s="80"/>
      <c r="AL111" s="80"/>
      <c r="AM111" s="80"/>
      <c r="AN111" s="80"/>
      <c r="AO111" s="80"/>
      <c r="AP111" s="80"/>
    </row>
    <row r="112" spans="1:42" ht="12.75" customHeight="1" x14ac:dyDescent="0.2">
      <c r="A112" s="98"/>
      <c r="B112" s="83"/>
      <c r="C112" s="83"/>
      <c r="D112" s="83"/>
      <c r="E112" s="83"/>
      <c r="F112" s="1187">
        <v>2020</v>
      </c>
      <c r="G112" s="1187"/>
      <c r="H112" s="1187"/>
      <c r="I112" s="1187"/>
      <c r="J112" s="1187"/>
      <c r="K112" s="1187"/>
      <c r="L112" s="1187"/>
      <c r="M112" s="212"/>
      <c r="N112" s="212"/>
      <c r="O112" s="212"/>
      <c r="P112" s="212"/>
      <c r="Q112" s="76"/>
      <c r="R112" s="144"/>
      <c r="S112" s="81"/>
      <c r="T112" s="79"/>
      <c r="U112" s="79"/>
      <c r="V112" s="99"/>
      <c r="W112" s="79"/>
      <c r="X112" s="79"/>
      <c r="Y112" s="79"/>
      <c r="Z112" s="79"/>
      <c r="AA112" s="79"/>
      <c r="AB112" s="79"/>
      <c r="AC112" s="79"/>
      <c r="AD112" s="79"/>
      <c r="AE112" s="79"/>
      <c r="AF112" s="79"/>
      <c r="AG112" s="79"/>
      <c r="AK112" s="80"/>
      <c r="AL112" s="80"/>
      <c r="AM112" s="80"/>
      <c r="AN112" s="80"/>
      <c r="AO112" s="80"/>
      <c r="AP112" s="80"/>
    </row>
    <row r="113" spans="1:42" ht="12.75" customHeight="1" x14ac:dyDescent="0.2">
      <c r="A113" s="98"/>
      <c r="F113" s="286" t="s">
        <v>261</v>
      </c>
      <c r="G113" s="92"/>
      <c r="H113" s="286" t="s">
        <v>237</v>
      </c>
      <c r="I113" s="92"/>
      <c r="J113" s="287" t="s">
        <v>138</v>
      </c>
      <c r="K113" s="121"/>
      <c r="L113" s="287" t="s">
        <v>262</v>
      </c>
      <c r="M113" s="241" t="s">
        <v>360</v>
      </c>
      <c r="N113" s="241" t="s">
        <v>357</v>
      </c>
      <c r="O113" s="241" t="s">
        <v>358</v>
      </c>
      <c r="P113" s="241" t="s">
        <v>359</v>
      </c>
      <c r="Q113" s="76"/>
      <c r="R113" s="144"/>
      <c r="S113" s="81"/>
      <c r="T113" s="79"/>
      <c r="U113" s="79"/>
      <c r="V113" s="99"/>
      <c r="W113" s="79"/>
      <c r="X113" s="79"/>
      <c r="Y113" s="79"/>
      <c r="Z113" s="79"/>
      <c r="AA113" s="79"/>
      <c r="AB113" s="79"/>
      <c r="AC113" s="79"/>
      <c r="AD113" s="79"/>
      <c r="AE113" s="79"/>
      <c r="AF113" s="79"/>
      <c r="AG113" s="79"/>
      <c r="AK113" s="80"/>
      <c r="AL113" s="80"/>
      <c r="AM113" s="80"/>
      <c r="AN113" s="80"/>
      <c r="AO113" s="80"/>
      <c r="AP113" s="80"/>
    </row>
    <row r="114" spans="1:42" ht="12.75" customHeight="1" x14ac:dyDescent="0.2">
      <c r="A114" s="98"/>
      <c r="B114" s="83" t="s">
        <v>263</v>
      </c>
      <c r="K114" s="80"/>
      <c r="M114" s="248"/>
      <c r="N114" s="248"/>
      <c r="O114" s="248"/>
      <c r="P114" s="248"/>
      <c r="Q114" s="76"/>
      <c r="R114" s="144"/>
      <c r="S114" s="81"/>
      <c r="T114" s="79"/>
      <c r="U114" s="79"/>
      <c r="V114" s="99"/>
      <c r="W114" s="79"/>
      <c r="X114" s="79"/>
      <c r="Y114" s="79"/>
      <c r="Z114" s="79"/>
      <c r="AA114" s="79"/>
      <c r="AB114" s="79"/>
      <c r="AC114" s="79"/>
      <c r="AD114" s="79"/>
      <c r="AE114" s="79"/>
      <c r="AF114" s="79"/>
      <c r="AG114" s="79"/>
      <c r="AK114" s="80"/>
      <c r="AL114" s="80"/>
      <c r="AM114" s="80"/>
      <c r="AN114" s="80"/>
      <c r="AO114" s="80"/>
      <c r="AP114" s="80"/>
    </row>
    <row r="115" spans="1:42" ht="12.75" customHeight="1" x14ac:dyDescent="0.2">
      <c r="A115" s="98"/>
      <c r="B115" s="76" t="s">
        <v>58</v>
      </c>
      <c r="C115" s="76" t="s">
        <v>216</v>
      </c>
      <c r="F115" s="197">
        <v>41226800</v>
      </c>
      <c r="H115" s="288"/>
      <c r="J115" s="212"/>
      <c r="K115" s="80"/>
      <c r="L115" s="89">
        <f>F115+H115-J115</f>
        <v>41226800</v>
      </c>
      <c r="M115" s="257"/>
      <c r="N115" s="257"/>
      <c r="O115" s="257"/>
      <c r="P115" s="257"/>
      <c r="Q115" s="333"/>
      <c r="R115" s="144"/>
      <c r="S115" s="81"/>
      <c r="T115" s="79"/>
      <c r="U115" s="79"/>
      <c r="V115" s="99"/>
      <c r="W115" s="79"/>
      <c r="X115" s="79"/>
      <c r="Y115" s="79"/>
      <c r="Z115" s="79"/>
      <c r="AA115" s="79"/>
      <c r="AB115" s="79"/>
      <c r="AC115" s="79"/>
      <c r="AD115" s="79"/>
      <c r="AE115" s="79"/>
      <c r="AF115" s="79"/>
      <c r="AG115" s="79"/>
      <c r="AK115" s="80"/>
      <c r="AL115" s="80"/>
      <c r="AM115" s="80"/>
      <c r="AN115" s="80"/>
      <c r="AO115" s="80"/>
      <c r="AP115" s="80"/>
    </row>
    <row r="116" spans="1:42" ht="12.75" customHeight="1" x14ac:dyDescent="0.2">
      <c r="A116" s="98"/>
      <c r="B116" s="76" t="s">
        <v>58</v>
      </c>
      <c r="C116" s="76" t="s">
        <v>215</v>
      </c>
      <c r="F116" s="288">
        <v>16415000</v>
      </c>
      <c r="G116" s="80"/>
      <c r="H116" s="288">
        <v>33430000</v>
      </c>
      <c r="I116" s="80"/>
      <c r="J116" s="288"/>
      <c r="K116" s="80"/>
      <c r="L116" s="89">
        <f>F116+H116-J116</f>
        <v>49845000</v>
      </c>
      <c r="M116" s="364" t="s">
        <v>474</v>
      </c>
      <c r="N116" s="256"/>
      <c r="O116" s="256"/>
      <c r="P116" s="256"/>
      <c r="Q116" s="334"/>
      <c r="R116" s="144"/>
      <c r="S116" s="81"/>
      <c r="T116" s="79"/>
      <c r="U116" s="79"/>
      <c r="V116" s="99"/>
      <c r="W116" s="79"/>
      <c r="X116" s="79"/>
      <c r="Y116" s="79"/>
      <c r="Z116" s="79"/>
      <c r="AA116" s="79"/>
      <c r="AB116" s="79"/>
      <c r="AC116" s="79"/>
      <c r="AD116" s="79"/>
      <c r="AE116" s="79"/>
      <c r="AF116" s="79"/>
      <c r="AG116" s="79"/>
      <c r="AK116" s="80"/>
      <c r="AL116" s="80"/>
      <c r="AM116" s="80"/>
      <c r="AN116" s="80"/>
      <c r="AO116" s="80"/>
      <c r="AP116" s="80"/>
    </row>
    <row r="117" spans="1:42" ht="6" customHeight="1" x14ac:dyDescent="0.2">
      <c r="A117" s="98"/>
      <c r="F117" s="288"/>
      <c r="G117" s="80"/>
      <c r="H117" s="288"/>
      <c r="I117" s="80"/>
      <c r="J117" s="288"/>
      <c r="K117" s="80"/>
      <c r="M117" s="256"/>
      <c r="N117" s="256"/>
      <c r="O117" s="256"/>
      <c r="P117" s="256"/>
      <c r="Q117" s="76"/>
      <c r="R117" s="144"/>
      <c r="S117" s="81"/>
      <c r="T117" s="79"/>
      <c r="U117" s="79"/>
      <c r="V117" s="99"/>
      <c r="W117" s="79"/>
      <c r="X117" s="79"/>
      <c r="Y117" s="79"/>
      <c r="Z117" s="79"/>
      <c r="AA117" s="79"/>
      <c r="AB117" s="79"/>
      <c r="AC117" s="79"/>
      <c r="AD117" s="79"/>
      <c r="AE117" s="79"/>
      <c r="AF117" s="79"/>
      <c r="AG117" s="79"/>
      <c r="AK117" s="80"/>
      <c r="AL117" s="80"/>
      <c r="AM117" s="80"/>
      <c r="AN117" s="80"/>
      <c r="AO117" s="80"/>
      <c r="AP117" s="80"/>
    </row>
    <row r="118" spans="1:42" ht="12.75" customHeight="1" thickBot="1" x14ac:dyDescent="0.25">
      <c r="A118" s="98"/>
      <c r="B118" s="83"/>
      <c r="C118" s="85"/>
      <c r="D118" s="82" t="s">
        <v>16</v>
      </c>
      <c r="E118" s="82"/>
      <c r="F118" s="224">
        <f>SUM(F115:F116)</f>
        <v>57641800</v>
      </c>
      <c r="G118" s="102"/>
      <c r="H118" s="224">
        <f>SUM(H115:H116)</f>
        <v>33430000</v>
      </c>
      <c r="I118" s="102"/>
      <c r="J118" s="224">
        <f>SUM(J115:J116)</f>
        <v>0</v>
      </c>
      <c r="K118" s="102"/>
      <c r="L118" s="224">
        <f>SUM(L115:L116)</f>
        <v>91071800</v>
      </c>
      <c r="M118" s="349" t="s">
        <v>464</v>
      </c>
      <c r="N118" s="102"/>
      <c r="O118" s="102"/>
      <c r="P118" s="250"/>
      <c r="Q118" s="76"/>
      <c r="R118" s="144"/>
      <c r="S118" s="81"/>
      <c r="T118" s="79"/>
      <c r="U118" s="79"/>
      <c r="V118" s="99"/>
      <c r="W118" s="79"/>
      <c r="X118" s="79"/>
      <c r="Y118" s="79"/>
      <c r="Z118" s="79"/>
      <c r="AA118" s="79"/>
      <c r="AB118" s="79"/>
      <c r="AC118" s="79"/>
      <c r="AD118" s="79"/>
      <c r="AE118" s="79"/>
      <c r="AF118" s="79"/>
      <c r="AG118" s="79"/>
      <c r="AK118" s="80"/>
      <c r="AL118" s="80"/>
      <c r="AM118" s="80"/>
      <c r="AN118" s="80"/>
      <c r="AO118" s="80"/>
      <c r="AP118" s="80"/>
    </row>
    <row r="119" spans="1:42" ht="12.75" customHeight="1" thickTop="1" x14ac:dyDescent="0.2">
      <c r="A119" s="98"/>
      <c r="B119" s="83"/>
      <c r="F119" s="89"/>
      <c r="G119" s="80"/>
      <c r="H119" s="89"/>
      <c r="I119" s="80"/>
      <c r="K119" s="80"/>
      <c r="M119" s="256"/>
      <c r="N119" s="256"/>
      <c r="O119" s="256"/>
      <c r="P119" s="256"/>
      <c r="Q119" s="76"/>
      <c r="R119" s="144"/>
      <c r="S119" s="81"/>
      <c r="T119" s="79"/>
      <c r="U119" s="79"/>
      <c r="V119" s="99"/>
      <c r="W119" s="79"/>
      <c r="X119" s="79"/>
      <c r="Y119" s="79"/>
      <c r="Z119" s="79"/>
      <c r="AA119" s="79"/>
      <c r="AB119" s="79"/>
      <c r="AC119" s="79"/>
      <c r="AD119" s="79"/>
      <c r="AE119" s="79"/>
      <c r="AF119" s="79"/>
      <c r="AG119" s="79"/>
      <c r="AK119" s="80"/>
      <c r="AL119" s="80"/>
      <c r="AM119" s="80"/>
      <c r="AN119" s="80"/>
      <c r="AO119" s="80"/>
      <c r="AP119" s="80"/>
    </row>
    <row r="120" spans="1:42" ht="12.75" customHeight="1" x14ac:dyDescent="0.2">
      <c r="A120" s="98"/>
      <c r="B120" s="83" t="s">
        <v>264</v>
      </c>
      <c r="F120" s="89"/>
      <c r="G120" s="80"/>
      <c r="H120" s="89"/>
      <c r="I120" s="80"/>
      <c r="M120" s="256"/>
      <c r="N120" s="256"/>
      <c r="O120" s="256"/>
      <c r="P120" s="256"/>
      <c r="Q120" s="76"/>
      <c r="R120" s="144"/>
      <c r="S120" s="81"/>
      <c r="T120" s="79"/>
      <c r="U120" s="79"/>
      <c r="V120" s="99"/>
      <c r="W120" s="79"/>
      <c r="X120" s="79"/>
      <c r="Y120" s="79"/>
      <c r="Z120" s="79"/>
      <c r="AA120" s="79"/>
      <c r="AB120" s="79"/>
      <c r="AC120" s="79"/>
      <c r="AD120" s="79"/>
      <c r="AE120" s="79"/>
      <c r="AF120" s="79"/>
      <c r="AG120" s="79"/>
      <c r="AK120" s="80"/>
      <c r="AL120" s="80"/>
      <c r="AM120" s="80"/>
      <c r="AN120" s="80"/>
      <c r="AO120" s="80"/>
      <c r="AP120" s="80"/>
    </row>
    <row r="121" spans="1:42" ht="12.75" customHeight="1" x14ac:dyDescent="0.2">
      <c r="A121" s="98"/>
      <c r="B121" s="76" t="s">
        <v>58</v>
      </c>
      <c r="C121" s="76" t="s">
        <v>216</v>
      </c>
      <c r="F121" s="289">
        <v>7730024.9400000004</v>
      </c>
      <c r="G121" s="80"/>
      <c r="H121" s="288">
        <v>10306699.970000001</v>
      </c>
      <c r="I121" s="80"/>
      <c r="J121" s="288"/>
      <c r="L121" s="89">
        <f>F121+H121-J121</f>
        <v>18036724.91</v>
      </c>
      <c r="M121" s="415" t="s">
        <v>507</v>
      </c>
      <c r="N121" s="256"/>
      <c r="O121" s="256"/>
      <c r="P121" s="256"/>
      <c r="Q121" s="197"/>
      <c r="R121" s="144"/>
      <c r="S121" s="81"/>
      <c r="T121" s="79"/>
      <c r="U121" s="79"/>
      <c r="V121" s="99"/>
      <c r="W121" s="79"/>
      <c r="X121" s="79"/>
      <c r="Y121" s="79"/>
      <c r="Z121" s="79"/>
      <c r="AA121" s="79"/>
      <c r="AB121" s="79"/>
      <c r="AC121" s="79"/>
      <c r="AD121" s="79"/>
      <c r="AE121" s="79"/>
      <c r="AF121" s="79"/>
      <c r="AG121" s="79"/>
      <c r="AK121" s="80"/>
      <c r="AL121" s="80"/>
      <c r="AM121" s="80"/>
      <c r="AN121" s="80"/>
      <c r="AO121" s="80"/>
      <c r="AP121" s="80"/>
    </row>
    <row r="122" spans="1:42" ht="12.75" customHeight="1" x14ac:dyDescent="0.2">
      <c r="A122" s="98"/>
      <c r="B122" s="76" t="s">
        <v>58</v>
      </c>
      <c r="C122" s="76" t="s">
        <v>215</v>
      </c>
      <c r="F122" s="288">
        <v>11627291.48</v>
      </c>
      <c r="G122" s="96"/>
      <c r="H122" s="288">
        <v>8130000.0800000001</v>
      </c>
      <c r="I122" s="96"/>
      <c r="J122" s="288"/>
      <c r="K122" s="291"/>
      <c r="L122" s="89">
        <f>F122+H122-J122</f>
        <v>19757291.560000002</v>
      </c>
      <c r="M122" s="265"/>
      <c r="N122" s="265"/>
      <c r="O122" s="265"/>
      <c r="P122" s="265"/>
      <c r="Q122" s="197"/>
      <c r="R122" s="144"/>
      <c r="S122" s="81"/>
      <c r="T122" s="79"/>
      <c r="U122" s="79"/>
      <c r="V122" s="99"/>
      <c r="W122" s="79"/>
      <c r="X122" s="79"/>
      <c r="Y122" s="79"/>
      <c r="Z122" s="79"/>
      <c r="AA122" s="79"/>
      <c r="AB122" s="79"/>
      <c r="AC122" s="79"/>
      <c r="AD122" s="79"/>
      <c r="AE122" s="79"/>
      <c r="AF122" s="79"/>
      <c r="AG122" s="79"/>
      <c r="AK122" s="80"/>
      <c r="AL122" s="80"/>
      <c r="AM122" s="80"/>
      <c r="AN122" s="80"/>
      <c r="AO122" s="80"/>
      <c r="AP122" s="80"/>
    </row>
    <row r="123" spans="1:42" ht="6" customHeight="1" x14ac:dyDescent="0.2">
      <c r="A123" s="98"/>
      <c r="F123" s="288"/>
      <c r="G123" s="96"/>
      <c r="H123" s="288"/>
      <c r="I123" s="96"/>
      <c r="J123" s="290"/>
      <c r="K123" s="291"/>
      <c r="L123" s="291"/>
      <c r="M123" s="265"/>
      <c r="N123" s="265"/>
      <c r="O123" s="265"/>
      <c r="P123" s="265"/>
      <c r="Q123" s="76"/>
      <c r="R123" s="144"/>
      <c r="S123" s="81"/>
      <c r="T123" s="79"/>
      <c r="U123" s="79"/>
      <c r="V123" s="99"/>
      <c r="W123" s="79"/>
      <c r="X123" s="79"/>
      <c r="Y123" s="79"/>
      <c r="Z123" s="79"/>
      <c r="AA123" s="79"/>
      <c r="AB123" s="79"/>
      <c r="AC123" s="79"/>
      <c r="AD123" s="79"/>
      <c r="AE123" s="79"/>
      <c r="AF123" s="79"/>
      <c r="AG123" s="79"/>
      <c r="AK123" s="80"/>
      <c r="AL123" s="80"/>
      <c r="AM123" s="80"/>
      <c r="AN123" s="80"/>
      <c r="AO123" s="80"/>
      <c r="AP123" s="80"/>
    </row>
    <row r="124" spans="1:42" ht="12.75" customHeight="1" thickBot="1" x14ac:dyDescent="0.25">
      <c r="A124" s="98"/>
      <c r="D124" s="82" t="s">
        <v>16</v>
      </c>
      <c r="E124" s="82"/>
      <c r="F124" s="224">
        <f>SUM(F121:F122)</f>
        <v>19357316.420000002</v>
      </c>
      <c r="G124" s="102"/>
      <c r="H124" s="224">
        <f>SUM(H121:H122)</f>
        <v>18436700.050000001</v>
      </c>
      <c r="I124" s="102"/>
      <c r="J124" s="224">
        <f>SUM(J121:J122)</f>
        <v>0</v>
      </c>
      <c r="K124" s="102"/>
      <c r="L124" s="224">
        <f>SUM(L121:L122)</f>
        <v>37794016.469999999</v>
      </c>
      <c r="M124" s="250"/>
      <c r="N124" s="250"/>
      <c r="O124" s="250"/>
      <c r="P124" s="250"/>
      <c r="Q124" s="76"/>
      <c r="R124" s="144"/>
      <c r="S124" s="81"/>
      <c r="T124" s="79"/>
      <c r="U124" s="79"/>
      <c r="V124" s="99"/>
      <c r="W124" s="79"/>
      <c r="X124" s="79"/>
      <c r="Y124" s="79"/>
      <c r="Z124" s="79"/>
      <c r="AA124" s="79"/>
      <c r="AB124" s="79"/>
      <c r="AC124" s="79"/>
      <c r="AD124" s="79"/>
      <c r="AE124" s="79"/>
      <c r="AF124" s="79"/>
      <c r="AG124" s="79"/>
      <c r="AK124" s="80"/>
      <c r="AL124" s="80"/>
      <c r="AM124" s="80"/>
      <c r="AN124" s="80"/>
      <c r="AO124" s="80"/>
      <c r="AP124" s="80"/>
    </row>
    <row r="125" spans="1:42" ht="12.75" customHeight="1" thickTop="1" x14ac:dyDescent="0.2">
      <c r="A125" s="98"/>
      <c r="D125" s="82"/>
      <c r="E125" s="82"/>
      <c r="F125" s="102"/>
      <c r="G125" s="102"/>
      <c r="H125" s="102"/>
      <c r="I125" s="102"/>
      <c r="J125" s="102"/>
      <c r="K125" s="102"/>
      <c r="L125" s="102"/>
      <c r="M125" s="250"/>
      <c r="N125" s="250"/>
      <c r="O125" s="250"/>
      <c r="P125" s="250"/>
      <c r="Q125" s="76"/>
      <c r="R125" s="144"/>
      <c r="S125" s="81"/>
      <c r="T125" s="79"/>
      <c r="U125" s="79"/>
      <c r="V125" s="99"/>
      <c r="W125" s="79"/>
      <c r="X125" s="79"/>
      <c r="Y125" s="79"/>
      <c r="Z125" s="79"/>
      <c r="AA125" s="79"/>
      <c r="AB125" s="79"/>
      <c r="AC125" s="79"/>
      <c r="AD125" s="79"/>
      <c r="AE125" s="79"/>
      <c r="AF125" s="79"/>
      <c r="AG125" s="79"/>
      <c r="AK125" s="80"/>
      <c r="AL125" s="80"/>
      <c r="AM125" s="80"/>
      <c r="AN125" s="80"/>
      <c r="AO125" s="80"/>
      <c r="AP125" s="80"/>
    </row>
    <row r="126" spans="1:42" ht="12.75" customHeight="1" thickBot="1" x14ac:dyDescent="0.25">
      <c r="A126" s="98"/>
      <c r="C126" s="83"/>
      <c r="D126" s="82" t="s">
        <v>265</v>
      </c>
      <c r="E126" s="82"/>
      <c r="F126" s="224">
        <f>F118-F124</f>
        <v>38284483.579999998</v>
      </c>
      <c r="G126" s="236"/>
      <c r="H126" s="236"/>
      <c r="I126" s="236"/>
      <c r="J126" s="102"/>
      <c r="K126" s="102"/>
      <c r="L126" s="341">
        <f>L118-L124</f>
        <v>53277783.530000001</v>
      </c>
      <c r="M126" s="250"/>
      <c r="N126" s="250"/>
      <c r="O126" s="250"/>
      <c r="P126" s="250"/>
      <c r="Q126" s="242"/>
      <c r="R126" s="144"/>
      <c r="S126" s="81"/>
      <c r="T126" s="79"/>
      <c r="U126" s="79"/>
      <c r="V126" s="99"/>
      <c r="W126" s="79"/>
      <c r="X126" s="79"/>
      <c r="Y126" s="79"/>
      <c r="Z126" s="79"/>
      <c r="AA126" s="79"/>
      <c r="AB126" s="79"/>
      <c r="AC126" s="79"/>
      <c r="AD126" s="79"/>
      <c r="AE126" s="79"/>
      <c r="AF126" s="79"/>
      <c r="AG126" s="79"/>
      <c r="AK126" s="80"/>
      <c r="AL126" s="80"/>
      <c r="AM126" s="80"/>
      <c r="AN126" s="80"/>
      <c r="AO126" s="80"/>
      <c r="AP126" s="80"/>
    </row>
    <row r="127" spans="1:42" ht="12.75" customHeight="1" thickTop="1" x14ac:dyDescent="0.2">
      <c r="A127" s="98"/>
      <c r="J127" s="212"/>
      <c r="K127" s="212"/>
      <c r="L127" s="212"/>
      <c r="M127" s="258"/>
      <c r="N127" s="258"/>
      <c r="O127" s="258"/>
      <c r="P127" s="258"/>
      <c r="Q127" s="76"/>
      <c r="R127" s="144"/>
      <c r="S127" s="81"/>
      <c r="T127" s="79"/>
      <c r="U127" s="79"/>
      <c r="V127" s="99"/>
      <c r="W127" s="79"/>
      <c r="X127" s="79"/>
      <c r="Y127" s="79"/>
      <c r="Z127" s="79"/>
      <c r="AA127" s="79"/>
      <c r="AB127" s="79"/>
      <c r="AC127" s="79"/>
      <c r="AD127" s="79"/>
      <c r="AE127" s="79"/>
      <c r="AF127" s="79"/>
      <c r="AG127" s="79"/>
      <c r="AK127" s="80"/>
      <c r="AL127" s="80"/>
      <c r="AM127" s="80"/>
      <c r="AN127" s="80"/>
      <c r="AO127" s="80"/>
      <c r="AP127" s="80"/>
    </row>
    <row r="128" spans="1:42" ht="12.75" customHeight="1" x14ac:dyDescent="0.2">
      <c r="A128" s="98"/>
      <c r="J128" s="212"/>
      <c r="K128" s="212"/>
      <c r="L128" s="212"/>
      <c r="M128" s="258"/>
      <c r="N128" s="258"/>
      <c r="O128" s="258"/>
      <c r="P128" s="258"/>
      <c r="Q128" s="76"/>
      <c r="R128" s="144"/>
      <c r="S128" s="81"/>
      <c r="T128" s="79"/>
      <c r="U128" s="79"/>
      <c r="V128" s="99"/>
      <c r="W128" s="79"/>
      <c r="X128" s="79"/>
      <c r="Y128" s="79"/>
      <c r="Z128" s="79"/>
      <c r="AA128" s="79"/>
      <c r="AB128" s="79"/>
      <c r="AC128" s="79"/>
      <c r="AD128" s="79"/>
      <c r="AE128" s="79"/>
      <c r="AF128" s="79"/>
      <c r="AG128" s="79"/>
      <c r="AK128" s="80"/>
      <c r="AL128" s="80"/>
      <c r="AM128" s="80"/>
      <c r="AN128" s="80"/>
      <c r="AO128" s="80"/>
      <c r="AP128" s="80"/>
    </row>
    <row r="129" spans="1:42" ht="12.75" customHeight="1" x14ac:dyDescent="0.2">
      <c r="A129" s="85">
        <v>11</v>
      </c>
      <c r="B129" s="83" t="s">
        <v>427</v>
      </c>
      <c r="J129" s="212"/>
      <c r="K129" s="212"/>
      <c r="L129" s="212"/>
      <c r="M129" s="258"/>
      <c r="N129" s="258"/>
      <c r="O129" s="258"/>
      <c r="P129" s="258"/>
      <c r="Q129" s="76"/>
      <c r="R129" s="144"/>
      <c r="S129" s="81"/>
      <c r="T129" s="79"/>
      <c r="U129" s="79"/>
      <c r="V129" s="99"/>
      <c r="W129" s="79"/>
      <c r="X129" s="79"/>
      <c r="Y129" s="79"/>
      <c r="Z129" s="79"/>
      <c r="AA129" s="79"/>
      <c r="AB129" s="79"/>
      <c r="AC129" s="79"/>
      <c r="AD129" s="79"/>
      <c r="AE129" s="79"/>
      <c r="AF129" s="79"/>
      <c r="AG129" s="79"/>
      <c r="AK129" s="80"/>
      <c r="AL129" s="80"/>
      <c r="AM129" s="80"/>
      <c r="AN129" s="80"/>
      <c r="AO129" s="80"/>
      <c r="AP129" s="80"/>
    </row>
    <row r="130" spans="1:42" ht="12.75" customHeight="1" x14ac:dyDescent="0.2">
      <c r="A130" s="98"/>
      <c r="B130" s="83"/>
      <c r="C130" s="83"/>
      <c r="D130" s="83"/>
      <c r="E130" s="83"/>
      <c r="F130" s="1187">
        <v>2019</v>
      </c>
      <c r="G130" s="1187"/>
      <c r="H130" s="1187"/>
      <c r="I130" s="1187"/>
      <c r="J130" s="1187"/>
      <c r="K130" s="1187"/>
      <c r="L130" s="1187"/>
      <c r="M130" s="272"/>
      <c r="N130" s="272"/>
      <c r="O130" s="272"/>
      <c r="P130" s="272"/>
      <c r="Q130" s="76"/>
      <c r="R130" s="144"/>
      <c r="S130" s="81"/>
      <c r="T130" s="79"/>
      <c r="U130" s="79"/>
      <c r="V130" s="99"/>
      <c r="W130" s="79"/>
      <c r="X130" s="79"/>
      <c r="Y130" s="79"/>
      <c r="Z130" s="79"/>
      <c r="AA130" s="79"/>
      <c r="AB130" s="79"/>
      <c r="AC130" s="79"/>
      <c r="AD130" s="79"/>
      <c r="AE130" s="79"/>
      <c r="AF130" s="79"/>
      <c r="AG130" s="79"/>
      <c r="AK130" s="80"/>
      <c r="AL130" s="80"/>
      <c r="AM130" s="80"/>
      <c r="AN130" s="80"/>
      <c r="AO130" s="80"/>
      <c r="AP130" s="80"/>
    </row>
    <row r="131" spans="1:42" ht="12.75" customHeight="1" x14ac:dyDescent="0.2">
      <c r="A131" s="98"/>
      <c r="F131" s="286" t="s">
        <v>261</v>
      </c>
      <c r="G131" s="92"/>
      <c r="H131" s="286" t="s">
        <v>237</v>
      </c>
      <c r="I131" s="92"/>
      <c r="J131" s="287" t="s">
        <v>138</v>
      </c>
      <c r="K131" s="121"/>
      <c r="L131" s="287" t="s">
        <v>262</v>
      </c>
      <c r="M131" s="257"/>
      <c r="N131" s="257"/>
      <c r="O131" s="257"/>
      <c r="P131" s="257"/>
      <c r="Q131" s="76"/>
      <c r="R131" s="144"/>
      <c r="S131" s="81"/>
      <c r="T131" s="79"/>
      <c r="U131" s="79"/>
      <c r="V131" s="99"/>
      <c r="W131" s="79"/>
      <c r="X131" s="79"/>
      <c r="Y131" s="79"/>
      <c r="Z131" s="79"/>
      <c r="AA131" s="79"/>
      <c r="AB131" s="79"/>
      <c r="AC131" s="79"/>
      <c r="AD131" s="79"/>
      <c r="AE131" s="79"/>
      <c r="AF131" s="79"/>
      <c r="AG131" s="79"/>
      <c r="AK131" s="80"/>
      <c r="AL131" s="80"/>
      <c r="AM131" s="80"/>
      <c r="AN131" s="80"/>
      <c r="AO131" s="80"/>
      <c r="AP131" s="80"/>
    </row>
    <row r="132" spans="1:42" ht="12.75" customHeight="1" x14ac:dyDescent="0.2">
      <c r="A132" s="98"/>
      <c r="B132" s="83" t="s">
        <v>263</v>
      </c>
      <c r="K132" s="80"/>
      <c r="M132" s="256"/>
      <c r="N132" s="256"/>
      <c r="O132" s="256"/>
      <c r="P132" s="256"/>
      <c r="Q132" s="76"/>
      <c r="R132" s="144"/>
      <c r="S132" s="81"/>
      <c r="T132" s="79"/>
      <c r="U132" s="79"/>
      <c r="V132" s="99"/>
      <c r="W132" s="79"/>
      <c r="X132" s="79"/>
      <c r="Y132" s="79"/>
      <c r="Z132" s="79"/>
      <c r="AA132" s="79"/>
      <c r="AB132" s="79"/>
      <c r="AC132" s="79"/>
      <c r="AD132" s="79"/>
      <c r="AE132" s="79"/>
      <c r="AF132" s="79"/>
      <c r="AG132" s="79"/>
      <c r="AK132" s="80"/>
      <c r="AL132" s="80"/>
      <c r="AM132" s="80"/>
      <c r="AN132" s="80"/>
      <c r="AO132" s="80"/>
      <c r="AP132" s="80"/>
    </row>
    <row r="133" spans="1:42" ht="12.75" customHeight="1" x14ac:dyDescent="0.2">
      <c r="A133" s="98"/>
      <c r="B133" s="83" t="s">
        <v>58</v>
      </c>
      <c r="C133" s="76" t="s">
        <v>440</v>
      </c>
      <c r="H133" s="335">
        <v>41226800</v>
      </c>
      <c r="K133" s="80"/>
      <c r="L133" s="89">
        <f>F133+H133-J133</f>
        <v>41226800</v>
      </c>
      <c r="M133" s="256"/>
      <c r="N133" s="256"/>
      <c r="O133" s="256"/>
      <c r="P133" s="256"/>
      <c r="Q133" s="76"/>
      <c r="R133" s="144"/>
      <c r="S133" s="81"/>
      <c r="T133" s="79"/>
      <c r="U133" s="79"/>
      <c r="V133" s="99"/>
      <c r="W133" s="79"/>
      <c r="X133" s="79"/>
      <c r="Y133" s="79"/>
      <c r="Z133" s="79"/>
      <c r="AA133" s="79"/>
      <c r="AB133" s="79"/>
      <c r="AC133" s="79"/>
      <c r="AD133" s="79"/>
      <c r="AE133" s="79"/>
      <c r="AF133" s="79"/>
      <c r="AG133" s="79"/>
      <c r="AK133" s="80"/>
      <c r="AL133" s="80"/>
      <c r="AM133" s="80"/>
      <c r="AN133" s="80"/>
      <c r="AO133" s="80"/>
      <c r="AP133" s="80"/>
    </row>
    <row r="134" spans="1:42" ht="12.75" customHeight="1" x14ac:dyDescent="0.2">
      <c r="A134" s="98"/>
      <c r="B134" s="76" t="s">
        <v>58</v>
      </c>
      <c r="C134" s="78" t="s">
        <v>238</v>
      </c>
      <c r="F134" s="215">
        <v>16415000</v>
      </c>
      <c r="H134" s="89">
        <v>7470000</v>
      </c>
      <c r="J134" s="89">
        <v>7470000</v>
      </c>
      <c r="K134" s="80"/>
      <c r="L134" s="89">
        <f>F134+H134-J134</f>
        <v>16415000</v>
      </c>
      <c r="M134" s="256"/>
      <c r="N134" s="256"/>
      <c r="O134" s="256"/>
      <c r="P134" s="256"/>
      <c r="Q134" s="76"/>
      <c r="R134" s="144"/>
      <c r="S134" s="81"/>
      <c r="T134" s="79"/>
      <c r="U134" s="79"/>
      <c r="V134" s="99"/>
      <c r="W134" s="79"/>
      <c r="X134" s="79"/>
      <c r="Y134" s="79"/>
      <c r="Z134" s="79"/>
      <c r="AA134" s="79"/>
      <c r="AB134" s="79"/>
      <c r="AC134" s="79"/>
      <c r="AD134" s="79"/>
      <c r="AE134" s="79"/>
      <c r="AF134" s="79"/>
      <c r="AG134" s="79"/>
      <c r="AK134" s="80"/>
      <c r="AL134" s="80"/>
      <c r="AM134" s="80"/>
      <c r="AN134" s="80"/>
      <c r="AO134" s="80"/>
      <c r="AP134" s="80"/>
    </row>
    <row r="135" spans="1:42" ht="6" customHeight="1" x14ac:dyDescent="0.2">
      <c r="A135" s="98"/>
      <c r="C135" s="78"/>
      <c r="F135" s="215"/>
      <c r="H135" s="89"/>
      <c r="K135" s="80"/>
      <c r="M135" s="256"/>
      <c r="N135" s="256"/>
      <c r="O135" s="256"/>
      <c r="P135" s="256"/>
      <c r="Q135" s="76"/>
      <c r="R135" s="144"/>
      <c r="S135" s="81"/>
      <c r="T135" s="79"/>
      <c r="U135" s="79"/>
      <c r="V135" s="99"/>
      <c r="W135" s="79"/>
      <c r="X135" s="79"/>
      <c r="Y135" s="79"/>
      <c r="Z135" s="79"/>
      <c r="AA135" s="79"/>
      <c r="AB135" s="79"/>
      <c r="AC135" s="79"/>
      <c r="AD135" s="79"/>
      <c r="AE135" s="79"/>
      <c r="AF135" s="79"/>
      <c r="AG135" s="79"/>
      <c r="AK135" s="80"/>
      <c r="AL135" s="80"/>
      <c r="AM135" s="80"/>
      <c r="AN135" s="80"/>
      <c r="AO135" s="80"/>
      <c r="AP135" s="80"/>
    </row>
    <row r="136" spans="1:42" ht="12.75" customHeight="1" thickBot="1" x14ac:dyDescent="0.25">
      <c r="A136" s="98"/>
      <c r="B136" s="83"/>
      <c r="C136" s="85"/>
      <c r="D136" s="82" t="s">
        <v>16</v>
      </c>
      <c r="E136" s="82"/>
      <c r="F136" s="224">
        <f>SUM(F134:F134)</f>
        <v>16415000</v>
      </c>
      <c r="G136" s="102"/>
      <c r="H136" s="224">
        <f>SUM(H134:H134)</f>
        <v>7470000</v>
      </c>
      <c r="I136" s="102"/>
      <c r="J136" s="224">
        <f>SUM(J134:J134)</f>
        <v>7470000</v>
      </c>
      <c r="K136" s="102"/>
      <c r="L136" s="224">
        <f>SUM(L133:L134)</f>
        <v>57641800</v>
      </c>
      <c r="M136" s="250"/>
      <c r="N136" s="250"/>
      <c r="O136" s="250"/>
      <c r="P136" s="250"/>
      <c r="Q136" s="76"/>
      <c r="R136" s="144"/>
      <c r="S136" s="81"/>
      <c r="T136" s="79"/>
      <c r="U136" s="79"/>
      <c r="V136" s="99"/>
      <c r="W136" s="79"/>
      <c r="X136" s="79"/>
      <c r="Y136" s="79"/>
      <c r="Z136" s="79"/>
      <c r="AA136" s="79"/>
      <c r="AB136" s="79"/>
      <c r="AC136" s="79"/>
      <c r="AD136" s="79"/>
      <c r="AE136" s="79"/>
      <c r="AF136" s="79"/>
      <c r="AG136" s="79"/>
      <c r="AK136" s="80"/>
      <c r="AL136" s="80"/>
      <c r="AM136" s="80"/>
      <c r="AN136" s="80"/>
      <c r="AO136" s="80"/>
      <c r="AP136" s="80"/>
    </row>
    <row r="137" spans="1:42" ht="12.75" customHeight="1" thickTop="1" x14ac:dyDescent="0.2">
      <c r="A137" s="98"/>
      <c r="B137" s="83"/>
      <c r="F137" s="89"/>
      <c r="G137" s="80"/>
      <c r="H137" s="89"/>
      <c r="I137" s="80"/>
      <c r="K137" s="80"/>
      <c r="M137" s="256"/>
      <c r="N137" s="256"/>
      <c r="O137" s="256"/>
      <c r="P137" s="256"/>
      <c r="Q137" s="76"/>
      <c r="R137" s="144"/>
      <c r="S137" s="81"/>
      <c r="T137" s="79"/>
      <c r="U137" s="79"/>
      <c r="V137" s="99"/>
      <c r="W137" s="79"/>
      <c r="X137" s="79"/>
      <c r="Y137" s="79"/>
      <c r="Z137" s="79"/>
      <c r="AA137" s="79"/>
      <c r="AB137" s="79"/>
      <c r="AC137" s="79"/>
      <c r="AD137" s="79"/>
      <c r="AE137" s="79"/>
      <c r="AF137" s="79"/>
      <c r="AG137" s="79"/>
      <c r="AK137" s="80"/>
      <c r="AL137" s="80"/>
      <c r="AM137" s="80"/>
      <c r="AN137" s="80"/>
      <c r="AO137" s="80"/>
      <c r="AP137" s="80"/>
    </row>
    <row r="138" spans="1:42" ht="12.75" customHeight="1" x14ac:dyDescent="0.2">
      <c r="A138" s="98"/>
      <c r="B138" s="83" t="s">
        <v>264</v>
      </c>
      <c r="F138" s="89"/>
      <c r="G138" s="80"/>
      <c r="H138" s="89"/>
      <c r="I138" s="80"/>
      <c r="M138" s="256"/>
      <c r="N138" s="256"/>
      <c r="O138" s="256"/>
      <c r="P138" s="256"/>
      <c r="Q138" s="76"/>
      <c r="R138" s="144"/>
      <c r="S138" s="81"/>
      <c r="T138" s="79"/>
      <c r="U138" s="79"/>
      <c r="V138" s="99"/>
      <c r="W138" s="79"/>
      <c r="X138" s="79"/>
      <c r="Y138" s="79"/>
      <c r="Z138" s="79"/>
      <c r="AA138" s="79"/>
      <c r="AB138" s="79"/>
      <c r="AC138" s="79"/>
      <c r="AD138" s="79"/>
      <c r="AE138" s="79"/>
      <c r="AF138" s="79"/>
      <c r="AG138" s="79"/>
      <c r="AK138" s="80"/>
      <c r="AL138" s="80"/>
      <c r="AM138" s="80"/>
      <c r="AN138" s="80"/>
      <c r="AO138" s="80"/>
      <c r="AP138" s="80"/>
    </row>
    <row r="139" spans="1:42" ht="12.75" customHeight="1" x14ac:dyDescent="0.2">
      <c r="A139" s="98"/>
      <c r="B139" s="83" t="s">
        <v>58</v>
      </c>
      <c r="C139" s="76" t="s">
        <v>216</v>
      </c>
      <c r="F139" s="89"/>
      <c r="G139" s="80"/>
      <c r="H139" s="89">
        <v>7730024.9400000004</v>
      </c>
      <c r="I139" s="80"/>
      <c r="L139" s="89">
        <f>F139+H139-J139</f>
        <v>7730024.9400000004</v>
      </c>
      <c r="M139" s="256"/>
      <c r="N139" s="256"/>
      <c r="O139" s="256"/>
      <c r="P139" s="256"/>
      <c r="Q139" s="76"/>
      <c r="R139" s="144"/>
      <c r="S139" s="81"/>
      <c r="T139" s="79"/>
      <c r="U139" s="79"/>
      <c r="V139" s="99"/>
      <c r="W139" s="79"/>
      <c r="X139" s="79"/>
      <c r="Y139" s="79"/>
      <c r="Z139" s="79"/>
      <c r="AA139" s="79"/>
      <c r="AB139" s="79"/>
      <c r="AC139" s="79"/>
      <c r="AD139" s="79"/>
      <c r="AE139" s="79"/>
      <c r="AF139" s="79"/>
      <c r="AG139" s="79"/>
      <c r="AK139" s="80"/>
      <c r="AL139" s="80"/>
      <c r="AM139" s="80"/>
      <c r="AN139" s="80"/>
      <c r="AO139" s="80"/>
      <c r="AP139" s="80"/>
    </row>
    <row r="140" spans="1:42" ht="12.75" customHeight="1" x14ac:dyDescent="0.2">
      <c r="A140" s="98"/>
      <c r="B140" s="76" t="s">
        <v>58</v>
      </c>
      <c r="C140" s="78" t="s">
        <v>238</v>
      </c>
      <c r="F140" s="192">
        <v>7523541.4199999999</v>
      </c>
      <c r="G140" s="80"/>
      <c r="H140" s="192">
        <v>4103750.06</v>
      </c>
      <c r="I140" s="80"/>
      <c r="L140" s="89">
        <f>F140+H140-J140</f>
        <v>11627291.48</v>
      </c>
      <c r="M140" s="256"/>
      <c r="N140" s="256"/>
      <c r="O140" s="256"/>
      <c r="P140" s="256"/>
      <c r="Q140" s="76"/>
      <c r="R140" s="144"/>
      <c r="S140" s="81"/>
      <c r="T140" s="79"/>
      <c r="U140" s="79"/>
      <c r="V140" s="99"/>
      <c r="W140" s="79"/>
      <c r="X140" s="79"/>
      <c r="Y140" s="79"/>
      <c r="Z140" s="79"/>
      <c r="AA140" s="79"/>
      <c r="AB140" s="79"/>
      <c r="AC140" s="79"/>
      <c r="AD140" s="79"/>
      <c r="AE140" s="79"/>
      <c r="AF140" s="79"/>
      <c r="AG140" s="79"/>
      <c r="AK140" s="80"/>
      <c r="AL140" s="80"/>
      <c r="AM140" s="80"/>
      <c r="AN140" s="80"/>
      <c r="AO140" s="80"/>
      <c r="AP140" s="80"/>
    </row>
    <row r="141" spans="1:42" ht="6" customHeight="1" x14ac:dyDescent="0.2">
      <c r="A141" s="98"/>
      <c r="F141" s="89"/>
      <c r="G141" s="80"/>
      <c r="H141" s="89"/>
      <c r="I141" s="80"/>
      <c r="M141" s="256"/>
      <c r="N141" s="256"/>
      <c r="O141" s="256"/>
      <c r="P141" s="256"/>
      <c r="Q141" s="76"/>
      <c r="R141" s="144"/>
      <c r="S141" s="81"/>
      <c r="T141" s="79"/>
      <c r="U141" s="79"/>
      <c r="V141" s="99"/>
      <c r="W141" s="79"/>
      <c r="X141" s="79"/>
      <c r="Y141" s="79"/>
      <c r="Z141" s="79"/>
      <c r="AA141" s="79"/>
      <c r="AB141" s="79"/>
      <c r="AC141" s="79"/>
      <c r="AD141" s="79"/>
      <c r="AE141" s="79"/>
      <c r="AF141" s="79"/>
      <c r="AG141" s="79"/>
      <c r="AK141" s="80"/>
      <c r="AL141" s="80"/>
      <c r="AM141" s="80"/>
      <c r="AN141" s="80"/>
      <c r="AO141" s="80"/>
      <c r="AP141" s="80"/>
    </row>
    <row r="142" spans="1:42" ht="12.75" customHeight="1" thickBot="1" x14ac:dyDescent="0.25">
      <c r="A142" s="98"/>
      <c r="D142" s="82" t="s">
        <v>16</v>
      </c>
      <c r="E142" s="82"/>
      <c r="F142" s="224">
        <f>SUM(F140:F140)</f>
        <v>7523541.4199999999</v>
      </c>
      <c r="G142" s="102"/>
      <c r="H142" s="224">
        <f>SUM(H140:H140)</f>
        <v>4103750.06</v>
      </c>
      <c r="I142" s="102"/>
      <c r="J142" s="224">
        <f>SUM(J140:J140)</f>
        <v>0</v>
      </c>
      <c r="K142" s="102"/>
      <c r="L142" s="224">
        <f>SUM(L139:L140)</f>
        <v>19357316.420000002</v>
      </c>
      <c r="M142" s="250"/>
      <c r="N142" s="250"/>
      <c r="O142" s="250"/>
      <c r="P142" s="250"/>
      <c r="Q142" s="76"/>
      <c r="R142" s="144"/>
      <c r="S142" s="81"/>
      <c r="T142" s="79"/>
      <c r="U142" s="79"/>
      <c r="V142" s="99"/>
      <c r="W142" s="79"/>
      <c r="X142" s="79"/>
      <c r="Y142" s="79"/>
      <c r="Z142" s="79"/>
      <c r="AA142" s="79"/>
      <c r="AB142" s="79"/>
      <c r="AC142" s="79"/>
      <c r="AD142" s="79"/>
      <c r="AE142" s="79"/>
      <c r="AF142" s="79"/>
      <c r="AG142" s="79"/>
      <c r="AK142" s="80"/>
      <c r="AL142" s="80"/>
      <c r="AM142" s="80"/>
      <c r="AN142" s="80"/>
      <c r="AO142" s="80"/>
      <c r="AP142" s="80"/>
    </row>
    <row r="143" spans="1:42" ht="12.75" customHeight="1" thickTop="1" x14ac:dyDescent="0.2">
      <c r="A143" s="98"/>
      <c r="D143" s="82"/>
      <c r="E143" s="82"/>
      <c r="F143" s="236"/>
      <c r="G143" s="105"/>
      <c r="H143" s="236"/>
      <c r="I143" s="236"/>
      <c r="J143" s="102"/>
      <c r="K143" s="102"/>
      <c r="L143" s="102"/>
      <c r="M143" s="250"/>
      <c r="N143" s="250"/>
      <c r="O143" s="250"/>
      <c r="P143" s="250"/>
      <c r="Q143" s="165"/>
      <c r="R143" s="76"/>
      <c r="S143" s="81"/>
      <c r="T143" s="79"/>
      <c r="U143" s="79"/>
      <c r="V143" s="99"/>
      <c r="W143" s="79"/>
      <c r="X143" s="79"/>
      <c r="Y143" s="79"/>
      <c r="Z143" s="79"/>
      <c r="AA143" s="79"/>
      <c r="AB143" s="79"/>
      <c r="AC143" s="79"/>
      <c r="AD143" s="79"/>
      <c r="AE143" s="79"/>
      <c r="AF143" s="79"/>
      <c r="AG143" s="79"/>
      <c r="AK143" s="80"/>
      <c r="AL143" s="80"/>
      <c r="AM143" s="80"/>
      <c r="AN143" s="80"/>
      <c r="AO143" s="80"/>
      <c r="AP143" s="80"/>
    </row>
    <row r="144" spans="1:42" ht="12.75" customHeight="1" thickBot="1" x14ac:dyDescent="0.25">
      <c r="A144" s="98"/>
      <c r="C144" s="83"/>
      <c r="D144" s="82" t="s">
        <v>265</v>
      </c>
      <c r="E144" s="82"/>
      <c r="F144" s="224">
        <f>F136-F142</f>
        <v>8891458.5800000001</v>
      </c>
      <c r="G144" s="236"/>
      <c r="H144" s="236"/>
      <c r="I144" s="236"/>
      <c r="J144" s="102"/>
      <c r="K144" s="102"/>
      <c r="L144" s="224">
        <f>L136-L142</f>
        <v>38284483.579999998</v>
      </c>
      <c r="M144" s="250"/>
      <c r="N144" s="250"/>
      <c r="O144" s="250"/>
      <c r="P144" s="250"/>
      <c r="Q144" s="165"/>
      <c r="R144" s="76"/>
      <c r="S144" s="81"/>
      <c r="T144" s="79"/>
      <c r="U144" s="79"/>
      <c r="V144" s="99"/>
      <c r="W144" s="79"/>
      <c r="X144" s="79"/>
      <c r="Y144" s="79"/>
      <c r="Z144" s="79"/>
      <c r="AA144" s="79"/>
      <c r="AB144" s="79"/>
      <c r="AC144" s="79"/>
      <c r="AD144" s="79"/>
      <c r="AE144" s="79"/>
      <c r="AF144" s="79"/>
      <c r="AG144" s="79"/>
      <c r="AK144" s="80"/>
      <c r="AL144" s="80"/>
      <c r="AM144" s="80"/>
      <c r="AN144" s="80"/>
      <c r="AO144" s="80"/>
      <c r="AP144" s="80"/>
    </row>
    <row r="145" spans="1:42" ht="12.75" customHeight="1" thickTop="1" x14ac:dyDescent="0.2">
      <c r="A145" s="98"/>
      <c r="C145" s="83"/>
      <c r="D145" s="82"/>
      <c r="E145" s="82"/>
      <c r="F145" s="102"/>
      <c r="G145" s="236"/>
      <c r="H145" s="236"/>
      <c r="I145" s="236"/>
      <c r="J145" s="102"/>
      <c r="K145" s="102"/>
      <c r="L145" s="102"/>
      <c r="M145" s="102"/>
      <c r="N145" s="102"/>
      <c r="O145" s="102"/>
      <c r="P145" s="102"/>
      <c r="Q145" s="165"/>
      <c r="R145" s="76"/>
      <c r="S145" s="81"/>
      <c r="T145" s="79"/>
      <c r="U145" s="79"/>
      <c r="V145" s="99"/>
      <c r="W145" s="79"/>
      <c r="X145" s="79"/>
      <c r="Y145" s="79"/>
      <c r="Z145" s="79"/>
      <c r="AA145" s="79"/>
      <c r="AB145" s="79"/>
      <c r="AC145" s="79"/>
      <c r="AD145" s="79"/>
      <c r="AE145" s="79"/>
      <c r="AF145" s="79"/>
      <c r="AG145" s="79"/>
      <c r="AK145" s="80"/>
      <c r="AL145" s="80"/>
      <c r="AM145" s="80"/>
      <c r="AN145" s="80"/>
      <c r="AO145" s="80"/>
      <c r="AP145" s="80"/>
    </row>
    <row r="146" spans="1:42" ht="12.75" customHeight="1" x14ac:dyDescent="0.2">
      <c r="A146" s="98"/>
      <c r="B146" s="103"/>
      <c r="C146" s="78"/>
      <c r="D146" s="216"/>
      <c r="E146" s="215"/>
      <c r="F146" s="214"/>
      <c r="G146" s="192"/>
      <c r="H146" s="192"/>
      <c r="I146" s="213"/>
      <c r="J146" s="214"/>
      <c r="K146" s="214"/>
      <c r="L146" s="214"/>
      <c r="M146" s="214"/>
      <c r="N146" s="214"/>
      <c r="O146" s="214"/>
      <c r="P146" s="214"/>
      <c r="Q146" s="214"/>
      <c r="R146" s="76"/>
      <c r="S146" s="81"/>
      <c r="T146" s="79"/>
      <c r="U146" s="79"/>
      <c r="V146" s="99"/>
      <c r="W146" s="79"/>
      <c r="X146" s="79"/>
      <c r="Y146" s="79"/>
      <c r="Z146" s="79"/>
      <c r="AA146" s="79"/>
      <c r="AB146" s="79"/>
      <c r="AC146" s="79"/>
      <c r="AD146" s="79"/>
      <c r="AE146" s="79"/>
      <c r="AF146" s="79"/>
      <c r="AG146" s="79"/>
      <c r="AK146" s="80"/>
      <c r="AL146" s="80"/>
      <c r="AM146" s="80"/>
      <c r="AN146" s="80"/>
      <c r="AO146" s="80"/>
      <c r="AP146" s="80"/>
    </row>
    <row r="147" spans="1:42" ht="12.75" customHeight="1" x14ac:dyDescent="0.2">
      <c r="A147" s="85">
        <f>A111+1</f>
        <v>12</v>
      </c>
      <c r="B147" s="103" t="s">
        <v>288</v>
      </c>
      <c r="J147" s="279" t="str">
        <f>J7</f>
        <v>2020</v>
      </c>
      <c r="K147" s="120"/>
      <c r="L147" s="279" t="str">
        <f>L7</f>
        <v>2019</v>
      </c>
      <c r="M147" s="274"/>
      <c r="N147" s="274"/>
      <c r="O147" s="274"/>
      <c r="P147" s="274"/>
      <c r="Q147" s="214"/>
      <c r="R147" s="76"/>
      <c r="S147" s="81"/>
      <c r="T147" s="79"/>
      <c r="U147" s="79"/>
      <c r="V147" s="99"/>
      <c r="W147" s="79"/>
      <c r="X147" s="79"/>
      <c r="Y147" s="79"/>
      <c r="Z147" s="79"/>
      <c r="AA147" s="79"/>
      <c r="AB147" s="79"/>
      <c r="AC147" s="79"/>
      <c r="AD147" s="79"/>
      <c r="AE147" s="79"/>
      <c r="AF147" s="79"/>
      <c r="AG147" s="79"/>
      <c r="AK147" s="80"/>
      <c r="AL147" s="80"/>
      <c r="AM147" s="80"/>
      <c r="AN147" s="80"/>
      <c r="AO147" s="80"/>
      <c r="AP147" s="80"/>
    </row>
    <row r="148" spans="1:42" ht="12.75" customHeight="1" x14ac:dyDescent="0.2">
      <c r="A148" s="85"/>
      <c r="B148" s="103"/>
      <c r="J148" s="120"/>
      <c r="K148" s="120"/>
      <c r="L148" s="120"/>
      <c r="M148" s="248"/>
      <c r="N148" s="248"/>
      <c r="O148" s="248"/>
      <c r="P148" s="248"/>
      <c r="Q148" s="214"/>
      <c r="R148" s="76"/>
      <c r="S148" s="81"/>
      <c r="T148" s="79"/>
      <c r="U148" s="79"/>
      <c r="V148" s="99"/>
      <c r="W148" s="79"/>
      <c r="X148" s="79"/>
      <c r="Y148" s="79"/>
      <c r="Z148" s="79"/>
      <c r="AA148" s="79"/>
      <c r="AB148" s="79"/>
      <c r="AC148" s="79"/>
      <c r="AD148" s="79"/>
      <c r="AE148" s="79"/>
      <c r="AF148" s="79"/>
      <c r="AG148" s="79"/>
      <c r="AK148" s="80"/>
      <c r="AL148" s="80"/>
      <c r="AM148" s="80"/>
      <c r="AN148" s="80"/>
      <c r="AO148" s="80"/>
      <c r="AP148" s="80"/>
    </row>
    <row r="149" spans="1:42" ht="12.75" customHeight="1" x14ac:dyDescent="0.2">
      <c r="A149" s="85"/>
      <c r="B149" s="218" t="s">
        <v>217</v>
      </c>
      <c r="J149" s="80"/>
      <c r="K149" s="80"/>
      <c r="L149" s="226"/>
      <c r="M149" s="248"/>
      <c r="N149" s="248"/>
      <c r="O149" s="248"/>
      <c r="P149" s="248"/>
      <c r="Q149" s="214"/>
      <c r="R149" s="76"/>
      <c r="S149" s="81"/>
      <c r="T149" s="79"/>
      <c r="U149" s="79"/>
      <c r="V149" s="99"/>
      <c r="W149" s="79"/>
      <c r="X149" s="79"/>
      <c r="Y149" s="79"/>
      <c r="Z149" s="79"/>
      <c r="AA149" s="79"/>
      <c r="AB149" s="79"/>
      <c r="AC149" s="79"/>
      <c r="AD149" s="79"/>
      <c r="AE149" s="79"/>
      <c r="AF149" s="79"/>
      <c r="AG149" s="79"/>
      <c r="AK149" s="80"/>
      <c r="AL149" s="80"/>
      <c r="AM149" s="80"/>
      <c r="AN149" s="80"/>
      <c r="AO149" s="80"/>
      <c r="AP149" s="80"/>
    </row>
    <row r="150" spans="1:42" ht="12.75" customHeight="1" x14ac:dyDescent="0.2">
      <c r="A150" s="101"/>
      <c r="B150" s="126" t="s">
        <v>461</v>
      </c>
      <c r="J150" s="197" t="e">
        <f>#REF!</f>
        <v>#REF!</v>
      </c>
      <c r="K150" s="76"/>
      <c r="L150" s="226" t="e">
        <f>#REF!</f>
        <v>#REF!</v>
      </c>
      <c r="M150" s="416" t="s">
        <v>508</v>
      </c>
      <c r="N150" s="259"/>
      <c r="O150" s="259"/>
      <c r="P150" s="259"/>
      <c r="Q150" s="76"/>
      <c r="R150" s="76"/>
      <c r="S150" s="81"/>
      <c r="T150" s="79"/>
      <c r="U150" s="79"/>
      <c r="V150" s="99"/>
      <c r="W150" s="79"/>
      <c r="X150" s="79"/>
      <c r="Y150" s="79"/>
      <c r="Z150" s="79"/>
      <c r="AA150" s="79"/>
      <c r="AB150" s="79"/>
      <c r="AC150" s="79"/>
      <c r="AD150" s="79"/>
      <c r="AE150" s="79"/>
      <c r="AF150" s="79"/>
      <c r="AG150" s="79"/>
      <c r="AK150" s="80"/>
      <c r="AL150" s="80"/>
      <c r="AM150" s="80"/>
      <c r="AN150" s="80"/>
      <c r="AO150" s="80"/>
      <c r="AP150" s="80"/>
    </row>
    <row r="151" spans="1:42" ht="12.75" hidden="1" customHeight="1" x14ac:dyDescent="0.2">
      <c r="A151" s="101"/>
      <c r="B151" s="218" t="s">
        <v>218</v>
      </c>
      <c r="J151" s="80" t="e">
        <f>#REF!</f>
        <v>#REF!</v>
      </c>
      <c r="K151" s="80"/>
      <c r="L151" s="80" t="e">
        <f>#REF!</f>
        <v>#REF!</v>
      </c>
      <c r="M151" s="253"/>
      <c r="N151" s="253"/>
      <c r="O151" s="253"/>
      <c r="P151" s="253"/>
      <c r="Q151" s="214"/>
      <c r="R151" s="76"/>
      <c r="S151" s="81"/>
      <c r="T151" s="79"/>
      <c r="U151" s="79"/>
      <c r="V151" s="99"/>
      <c r="W151" s="79"/>
      <c r="X151" s="79"/>
      <c r="Y151" s="79"/>
      <c r="Z151" s="79"/>
      <c r="AA151" s="79"/>
      <c r="AB151" s="79"/>
      <c r="AC151" s="79"/>
      <c r="AD151" s="79"/>
      <c r="AE151" s="79"/>
      <c r="AF151" s="79"/>
      <c r="AG151" s="79"/>
      <c r="AK151" s="80"/>
      <c r="AL151" s="80"/>
      <c r="AM151" s="80"/>
      <c r="AN151" s="80"/>
      <c r="AO151" s="80"/>
      <c r="AP151" s="80"/>
    </row>
    <row r="152" spans="1:42" ht="6" customHeight="1" x14ac:dyDescent="0.2">
      <c r="A152" s="101"/>
      <c r="B152" s="218"/>
      <c r="J152" s="80"/>
      <c r="K152" s="80"/>
      <c r="L152" s="80"/>
      <c r="M152" s="354"/>
      <c r="N152" s="253"/>
      <c r="O152" s="253"/>
      <c r="P152" s="253"/>
      <c r="Q152" s="214"/>
      <c r="R152" s="76"/>
      <c r="S152" s="81"/>
      <c r="T152" s="79"/>
      <c r="U152" s="79"/>
      <c r="V152" s="99"/>
      <c r="W152" s="79"/>
      <c r="X152" s="79"/>
      <c r="Y152" s="79"/>
      <c r="Z152" s="79"/>
      <c r="AA152" s="79"/>
      <c r="AB152" s="79"/>
      <c r="AC152" s="79"/>
      <c r="AD152" s="79"/>
      <c r="AE152" s="79"/>
      <c r="AF152" s="79"/>
      <c r="AG152" s="79"/>
      <c r="AK152" s="80"/>
      <c r="AL152" s="80"/>
      <c r="AM152" s="80"/>
      <c r="AN152" s="80"/>
      <c r="AO152" s="80"/>
      <c r="AP152" s="80"/>
    </row>
    <row r="153" spans="1:42" ht="12.75" customHeight="1" thickBot="1" x14ac:dyDescent="0.25">
      <c r="A153" s="98"/>
      <c r="B153" s="292" t="s">
        <v>289</v>
      </c>
      <c r="C153" s="217"/>
      <c r="D153" s="217"/>
      <c r="E153" s="217"/>
      <c r="F153" s="217"/>
      <c r="G153" s="217"/>
      <c r="H153" s="217"/>
      <c r="I153" s="217"/>
      <c r="J153" s="340" t="e">
        <f>SUM(J148:J150)</f>
        <v>#REF!</v>
      </c>
      <c r="K153" s="102"/>
      <c r="L153" s="104" t="e">
        <f>SUM(L148:L152)</f>
        <v>#REF!</v>
      </c>
      <c r="M153" s="352" t="s">
        <v>460</v>
      </c>
      <c r="N153" s="250"/>
      <c r="O153" s="250"/>
      <c r="P153" s="250"/>
      <c r="Q153" s="243"/>
      <c r="R153" s="76"/>
      <c r="S153" s="81"/>
      <c r="T153" s="79"/>
      <c r="U153" s="79"/>
      <c r="V153" s="99"/>
      <c r="W153" s="79"/>
      <c r="X153" s="79"/>
      <c r="Y153" s="79"/>
      <c r="Z153" s="79"/>
      <c r="AA153" s="79"/>
      <c r="AB153" s="79"/>
      <c r="AC153" s="79"/>
      <c r="AD153" s="79"/>
      <c r="AE153" s="79"/>
      <c r="AF153" s="79"/>
      <c r="AG153" s="79"/>
      <c r="AK153" s="80"/>
      <c r="AL153" s="80"/>
      <c r="AM153" s="80"/>
      <c r="AN153" s="80"/>
      <c r="AO153" s="80"/>
      <c r="AP153" s="80"/>
    </row>
    <row r="154" spans="1:42" ht="12.75" customHeight="1" thickTop="1" x14ac:dyDescent="0.2">
      <c r="A154" s="98"/>
      <c r="B154" s="103"/>
      <c r="C154" s="78"/>
      <c r="D154" s="216"/>
      <c r="E154" s="215"/>
      <c r="F154" s="214"/>
      <c r="G154" s="192"/>
      <c r="H154" s="192"/>
      <c r="I154" s="213"/>
      <c r="J154" s="214"/>
      <c r="K154" s="214"/>
      <c r="L154" s="214"/>
      <c r="M154" s="214"/>
      <c r="N154" s="214"/>
      <c r="O154" s="214"/>
      <c r="P154" s="214"/>
      <c r="Q154" s="165"/>
      <c r="R154" s="76"/>
      <c r="S154" s="81"/>
      <c r="T154" s="79"/>
      <c r="U154" s="79"/>
      <c r="V154" s="99"/>
      <c r="W154" s="79"/>
      <c r="X154" s="79"/>
      <c r="Y154" s="79"/>
      <c r="Z154" s="79"/>
      <c r="AA154" s="79"/>
      <c r="AB154" s="79"/>
      <c r="AC154" s="79"/>
      <c r="AD154" s="79"/>
      <c r="AE154" s="79"/>
      <c r="AF154" s="79"/>
      <c r="AG154" s="79"/>
      <c r="AK154" s="80"/>
      <c r="AL154" s="80"/>
      <c r="AM154" s="80"/>
      <c r="AN154" s="80"/>
      <c r="AO154" s="80"/>
      <c r="AP154" s="80"/>
    </row>
    <row r="155" spans="1:42" ht="12.75" customHeight="1" x14ac:dyDescent="0.2">
      <c r="A155" s="98"/>
      <c r="B155" s="103"/>
      <c r="C155" s="78"/>
      <c r="D155" s="216"/>
      <c r="E155" s="215"/>
      <c r="F155" s="214"/>
      <c r="G155" s="192"/>
      <c r="H155" s="192"/>
      <c r="I155" s="213"/>
      <c r="J155" s="214"/>
      <c r="K155" s="214"/>
      <c r="L155" s="214"/>
      <c r="M155" s="214"/>
      <c r="N155" s="214"/>
      <c r="O155" s="214"/>
      <c r="P155" s="214"/>
      <c r="Q155" s="165"/>
      <c r="R155" s="76"/>
      <c r="S155" s="81"/>
      <c r="T155" s="79"/>
      <c r="U155" s="79"/>
      <c r="V155" s="99"/>
      <c r="W155" s="79"/>
      <c r="X155" s="79"/>
      <c r="Y155" s="79"/>
      <c r="Z155" s="79"/>
      <c r="AA155" s="79"/>
      <c r="AB155" s="79"/>
      <c r="AC155" s="79"/>
      <c r="AD155" s="79"/>
      <c r="AE155" s="79"/>
      <c r="AF155" s="79"/>
      <c r="AG155" s="79"/>
      <c r="AK155" s="80"/>
      <c r="AL155" s="80"/>
      <c r="AM155" s="80"/>
      <c r="AN155" s="80"/>
      <c r="AO155" s="80"/>
      <c r="AP155" s="80"/>
    </row>
    <row r="156" spans="1:42" ht="12.75" customHeight="1" x14ac:dyDescent="0.2">
      <c r="A156" s="98"/>
      <c r="B156" s="362" t="s">
        <v>465</v>
      </c>
      <c r="C156" s="78"/>
      <c r="D156" s="216"/>
      <c r="E156" s="215"/>
      <c r="F156" s="214"/>
      <c r="G156" s="192"/>
      <c r="H156" s="192"/>
      <c r="I156" s="213"/>
      <c r="J156" s="214"/>
      <c r="K156" s="214"/>
      <c r="L156" s="214"/>
      <c r="M156" s="214"/>
      <c r="N156" s="214"/>
      <c r="O156" s="214"/>
      <c r="P156" s="214"/>
      <c r="Q156" s="165"/>
      <c r="R156" s="76"/>
      <c r="S156" s="81"/>
      <c r="T156" s="79"/>
      <c r="U156" s="79"/>
      <c r="V156" s="99"/>
      <c r="W156" s="79"/>
      <c r="X156" s="79"/>
      <c r="Y156" s="79"/>
      <c r="Z156" s="79"/>
      <c r="AA156" s="79"/>
      <c r="AB156" s="79"/>
      <c r="AC156" s="79"/>
      <c r="AD156" s="79"/>
      <c r="AE156" s="79"/>
      <c r="AF156" s="79"/>
      <c r="AG156" s="79"/>
      <c r="AK156" s="80"/>
      <c r="AL156" s="80"/>
      <c r="AM156" s="80"/>
      <c r="AN156" s="80"/>
      <c r="AO156" s="80"/>
      <c r="AP156" s="80"/>
    </row>
    <row r="157" spans="1:42" ht="12.75" customHeight="1" x14ac:dyDescent="0.2">
      <c r="A157" s="98"/>
      <c r="B157" s="103"/>
      <c r="C157" s="78"/>
      <c r="D157" s="216"/>
      <c r="E157" s="215"/>
      <c r="F157" s="214"/>
      <c r="G157" s="192"/>
      <c r="H157" s="192"/>
      <c r="I157" s="213"/>
      <c r="J157" s="214"/>
      <c r="K157" s="214"/>
      <c r="L157" s="214"/>
      <c r="M157" s="214"/>
      <c r="N157" s="214"/>
      <c r="O157" s="214"/>
      <c r="P157" s="214"/>
      <c r="Q157" s="165"/>
      <c r="R157" s="76"/>
      <c r="S157" s="81"/>
      <c r="T157" s="79"/>
      <c r="U157" s="79"/>
      <c r="V157" s="99"/>
      <c r="W157" s="79"/>
      <c r="X157" s="79"/>
      <c r="Y157" s="79"/>
      <c r="Z157" s="79"/>
      <c r="AA157" s="79"/>
      <c r="AB157" s="79"/>
      <c r="AC157" s="79"/>
      <c r="AD157" s="79"/>
      <c r="AE157" s="79"/>
      <c r="AF157" s="79"/>
      <c r="AG157" s="79"/>
      <c r="AK157" s="80"/>
      <c r="AL157" s="80"/>
      <c r="AM157" s="80"/>
      <c r="AN157" s="80"/>
      <c r="AO157" s="80"/>
      <c r="AP157" s="80"/>
    </row>
    <row r="158" spans="1:42" ht="12.75" customHeight="1" x14ac:dyDescent="0.2">
      <c r="A158" s="98"/>
      <c r="B158" s="103"/>
      <c r="C158" s="78"/>
      <c r="D158" s="227"/>
      <c r="E158" s="215"/>
      <c r="F158" s="228"/>
      <c r="G158" s="228"/>
      <c r="H158" s="228"/>
      <c r="I158" s="213"/>
      <c r="J158" s="228"/>
      <c r="K158" s="214"/>
      <c r="L158" s="228"/>
      <c r="M158" s="228"/>
      <c r="N158" s="228"/>
      <c r="O158" s="228"/>
      <c r="P158" s="228"/>
      <c r="Q158" s="165"/>
      <c r="R158" s="76"/>
      <c r="S158" s="81"/>
      <c r="T158" s="79"/>
      <c r="U158" s="79"/>
      <c r="V158" s="99"/>
      <c r="W158" s="79"/>
      <c r="X158" s="79"/>
      <c r="Y158" s="79"/>
      <c r="Z158" s="79"/>
      <c r="AA158" s="79"/>
      <c r="AB158" s="79"/>
      <c r="AC158" s="79"/>
      <c r="AD158" s="79"/>
      <c r="AE158" s="79"/>
      <c r="AF158" s="79"/>
      <c r="AG158" s="79"/>
      <c r="AK158" s="80"/>
      <c r="AL158" s="80"/>
      <c r="AM158" s="80"/>
      <c r="AN158" s="80"/>
      <c r="AO158" s="80"/>
      <c r="AP158" s="80"/>
    </row>
    <row r="159" spans="1:42" ht="12.75" customHeight="1" x14ac:dyDescent="0.2">
      <c r="A159" s="85">
        <f>A147+1</f>
        <v>13</v>
      </c>
      <c r="B159" s="83" t="s">
        <v>266</v>
      </c>
      <c r="J159" s="118" t="str">
        <f>J7</f>
        <v>2020</v>
      </c>
      <c r="K159" s="120"/>
      <c r="L159" s="118" t="str">
        <f>L7</f>
        <v>2019</v>
      </c>
      <c r="M159" s="241"/>
      <c r="N159" s="241"/>
      <c r="O159" s="241"/>
      <c r="P159" s="241"/>
      <c r="Q159" s="165"/>
      <c r="R159" s="76"/>
      <c r="S159" s="81"/>
      <c r="T159" s="79"/>
      <c r="U159" s="79"/>
      <c r="V159" s="99"/>
      <c r="W159" s="79"/>
      <c r="X159" s="79"/>
      <c r="Y159" s="79"/>
      <c r="Z159" s="79"/>
      <c r="AA159" s="79"/>
      <c r="AB159" s="79"/>
      <c r="AC159" s="79"/>
      <c r="AD159" s="79"/>
      <c r="AE159" s="79"/>
      <c r="AF159" s="79"/>
      <c r="AG159" s="79"/>
      <c r="AK159" s="80"/>
      <c r="AL159" s="80"/>
      <c r="AM159" s="80"/>
      <c r="AN159" s="80"/>
      <c r="AO159" s="80"/>
      <c r="AP159" s="80"/>
    </row>
    <row r="160" spans="1:42" ht="12.75" customHeight="1" x14ac:dyDescent="0.2">
      <c r="A160" s="98"/>
      <c r="B160" s="83"/>
      <c r="J160" s="120"/>
      <c r="K160" s="120"/>
      <c r="L160" s="120"/>
      <c r="M160" s="360"/>
      <c r="N160" s="248"/>
      <c r="O160" s="248"/>
      <c r="P160" s="248"/>
      <c r="Q160" s="165"/>
      <c r="R160" s="76"/>
      <c r="S160" s="81"/>
      <c r="T160" s="79"/>
      <c r="U160" s="79"/>
      <c r="V160" s="99"/>
      <c r="W160" s="79"/>
      <c r="X160" s="79"/>
      <c r="Y160" s="79"/>
      <c r="Z160" s="79"/>
      <c r="AA160" s="79"/>
      <c r="AB160" s="79"/>
      <c r="AC160" s="79"/>
      <c r="AD160" s="79"/>
      <c r="AE160" s="79"/>
      <c r="AF160" s="79"/>
      <c r="AG160" s="79"/>
      <c r="AK160" s="80"/>
      <c r="AL160" s="80"/>
      <c r="AM160" s="80"/>
      <c r="AN160" s="80"/>
      <c r="AO160" s="80"/>
      <c r="AP160" s="80"/>
    </row>
    <row r="161" spans="1:42" ht="12.75" customHeight="1" x14ac:dyDescent="0.2">
      <c r="A161" s="98"/>
      <c r="B161" s="365" t="s">
        <v>356</v>
      </c>
      <c r="J161" s="212" t="e">
        <f>#REF!</f>
        <v>#REF!</v>
      </c>
      <c r="K161" s="120"/>
      <c r="L161" s="212">
        <v>1785000000.22</v>
      </c>
      <c r="M161" s="258"/>
      <c r="N161" s="258"/>
      <c r="O161" s="258"/>
      <c r="P161" s="258"/>
      <c r="Q161" s="165"/>
      <c r="R161" s="242"/>
      <c r="S161" s="81"/>
      <c r="T161" s="79"/>
      <c r="U161" s="79"/>
      <c r="V161" s="99"/>
      <c r="W161" s="79"/>
      <c r="X161" s="79"/>
      <c r="Y161" s="79"/>
      <c r="Z161" s="79"/>
      <c r="AA161" s="79"/>
      <c r="AB161" s="79"/>
      <c r="AC161" s="79"/>
      <c r="AD161" s="79"/>
      <c r="AE161" s="79"/>
      <c r="AF161" s="79"/>
      <c r="AG161" s="79"/>
      <c r="AK161" s="80"/>
      <c r="AL161" s="80"/>
      <c r="AM161" s="80"/>
      <c r="AN161" s="80"/>
      <c r="AO161" s="80"/>
      <c r="AP161" s="80"/>
    </row>
    <row r="162" spans="1:42" ht="12.75" customHeight="1" x14ac:dyDescent="0.2">
      <c r="A162" s="98"/>
      <c r="B162" s="365" t="s">
        <v>475</v>
      </c>
      <c r="J162" s="212" t="e">
        <f>#REF!</f>
        <v>#REF!</v>
      </c>
      <c r="K162" s="120"/>
      <c r="L162" s="212">
        <v>0</v>
      </c>
      <c r="M162" s="258"/>
      <c r="N162" s="258"/>
      <c r="O162" s="258"/>
      <c r="P162" s="258"/>
      <c r="Q162" s="165"/>
      <c r="R162" s="76"/>
      <c r="S162" s="81"/>
      <c r="T162" s="79"/>
      <c r="U162" s="79"/>
      <c r="V162" s="99"/>
      <c r="W162" s="79"/>
      <c r="X162" s="79"/>
      <c r="Y162" s="79"/>
      <c r="Z162" s="79"/>
      <c r="AA162" s="79"/>
      <c r="AB162" s="79"/>
      <c r="AC162" s="79"/>
      <c r="AD162" s="79"/>
      <c r="AE162" s="79"/>
      <c r="AF162" s="79"/>
      <c r="AG162" s="79"/>
      <c r="AK162" s="80"/>
      <c r="AL162" s="80"/>
      <c r="AM162" s="80"/>
      <c r="AN162" s="80"/>
      <c r="AO162" s="80"/>
      <c r="AP162" s="80"/>
    </row>
    <row r="163" spans="1:42" ht="12.75" customHeight="1" x14ac:dyDescent="0.2">
      <c r="A163" s="98"/>
      <c r="B163" s="365" t="s">
        <v>476</v>
      </c>
      <c r="J163" s="212" t="e">
        <f>#REF!</f>
        <v>#REF!</v>
      </c>
      <c r="K163" s="120"/>
      <c r="L163" s="212">
        <v>0</v>
      </c>
      <c r="M163" s="258"/>
      <c r="N163" s="258"/>
      <c r="O163" s="258"/>
      <c r="P163" s="258"/>
      <c r="Q163" s="165"/>
      <c r="R163" s="76"/>
      <c r="S163" s="81"/>
      <c r="T163" s="79"/>
      <c r="U163" s="79"/>
      <c r="V163" s="99"/>
      <c r="W163" s="79"/>
      <c r="X163" s="79"/>
      <c r="Y163" s="79"/>
      <c r="Z163" s="79"/>
      <c r="AA163" s="79"/>
      <c r="AB163" s="79"/>
      <c r="AC163" s="79"/>
      <c r="AD163" s="79"/>
      <c r="AE163" s="79"/>
      <c r="AF163" s="79"/>
      <c r="AG163" s="79"/>
      <c r="AK163" s="80"/>
      <c r="AL163" s="80"/>
      <c r="AM163" s="80"/>
      <c r="AN163" s="80"/>
      <c r="AO163" s="80"/>
      <c r="AP163" s="80"/>
    </row>
    <row r="164" spans="1:42" ht="12.75" customHeight="1" x14ac:dyDescent="0.2">
      <c r="A164" s="98"/>
      <c r="B164" s="365" t="s">
        <v>280</v>
      </c>
      <c r="J164" s="212" t="e">
        <f>#REF!</f>
        <v>#REF!</v>
      </c>
      <c r="K164" s="120"/>
      <c r="L164" s="212">
        <v>0</v>
      </c>
      <c r="M164" s="375" t="s">
        <v>477</v>
      </c>
      <c r="N164" s="258"/>
      <c r="O164" s="258"/>
      <c r="P164" s="258"/>
      <c r="Q164" s="165"/>
      <c r="R164" s="76"/>
      <c r="S164" s="81"/>
      <c r="T164" s="79"/>
      <c r="U164" s="79"/>
      <c r="V164" s="99"/>
      <c r="W164" s="79"/>
      <c r="X164" s="79"/>
      <c r="Y164" s="79"/>
      <c r="Z164" s="79"/>
      <c r="AA164" s="79"/>
      <c r="AB164" s="79"/>
      <c r="AC164" s="79"/>
      <c r="AD164" s="79"/>
      <c r="AE164" s="79"/>
      <c r="AF164" s="79"/>
      <c r="AG164" s="79"/>
      <c r="AK164" s="80"/>
      <c r="AL164" s="80"/>
      <c r="AM164" s="80"/>
      <c r="AN164" s="80"/>
      <c r="AO164" s="80"/>
      <c r="AP164" s="80"/>
    </row>
    <row r="165" spans="1:42" ht="6" customHeight="1" x14ac:dyDescent="0.2">
      <c r="A165" s="98"/>
      <c r="J165" s="80"/>
      <c r="K165" s="212"/>
      <c r="L165" s="76"/>
      <c r="M165" s="242"/>
      <c r="N165" s="242"/>
      <c r="O165" s="242"/>
      <c r="P165" s="242"/>
      <c r="Q165" s="165"/>
      <c r="R165" s="76"/>
      <c r="S165" s="81"/>
      <c r="T165" s="79"/>
      <c r="U165" s="79"/>
      <c r="V165" s="99"/>
      <c r="W165" s="79"/>
      <c r="X165" s="79"/>
      <c r="Y165" s="79"/>
      <c r="Z165" s="79"/>
      <c r="AA165" s="79"/>
      <c r="AB165" s="79"/>
      <c r="AC165" s="79"/>
      <c r="AD165" s="79"/>
      <c r="AE165" s="79"/>
      <c r="AF165" s="79"/>
      <c r="AG165" s="79"/>
      <c r="AK165" s="80"/>
      <c r="AL165" s="80"/>
      <c r="AM165" s="80"/>
      <c r="AN165" s="80"/>
      <c r="AO165" s="80"/>
      <c r="AP165" s="80"/>
    </row>
    <row r="166" spans="1:42" ht="12.75" customHeight="1" thickBot="1" x14ac:dyDescent="0.25">
      <c r="A166" s="98"/>
      <c r="B166" s="83" t="s">
        <v>267</v>
      </c>
      <c r="J166" s="366" t="e">
        <f>SUM(J161:J164)</f>
        <v>#REF!</v>
      </c>
      <c r="K166" s="120"/>
      <c r="L166" s="124">
        <f>SUM(L160:L165)</f>
        <v>1785000000.22</v>
      </c>
      <c r="M166" s="353"/>
      <c r="N166" s="248"/>
      <c r="O166" s="248"/>
      <c r="P166" s="248"/>
      <c r="Q166" s="152"/>
      <c r="R166" s="76"/>
      <c r="S166" s="81"/>
      <c r="T166" s="79"/>
      <c r="U166" s="79"/>
      <c r="V166" s="99"/>
      <c r="W166" s="79"/>
      <c r="X166" s="79"/>
      <c r="Y166" s="79"/>
      <c r="Z166" s="79"/>
      <c r="AA166" s="79"/>
      <c r="AB166" s="79"/>
      <c r="AC166" s="79"/>
      <c r="AD166" s="79"/>
      <c r="AE166" s="79"/>
      <c r="AF166" s="79"/>
      <c r="AG166" s="79"/>
      <c r="AK166" s="80"/>
      <c r="AL166" s="80"/>
      <c r="AM166" s="80"/>
      <c r="AN166" s="80"/>
      <c r="AO166" s="80"/>
      <c r="AP166" s="80"/>
    </row>
    <row r="167" spans="1:42" ht="12.75" customHeight="1" thickTop="1" x14ac:dyDescent="0.2">
      <c r="A167" s="98"/>
      <c r="J167" s="80"/>
      <c r="K167" s="80"/>
      <c r="L167" s="80"/>
      <c r="M167" s="80"/>
      <c r="N167" s="80"/>
      <c r="O167" s="80"/>
      <c r="P167" s="80"/>
      <c r="Q167" s="165"/>
      <c r="R167" s="76"/>
      <c r="S167" s="81"/>
      <c r="T167" s="79"/>
      <c r="U167" s="79"/>
      <c r="V167" s="99"/>
      <c r="W167" s="79"/>
      <c r="X167" s="79"/>
      <c r="Y167" s="79"/>
      <c r="Z167" s="79"/>
      <c r="AA167" s="79"/>
      <c r="AB167" s="79"/>
      <c r="AC167" s="79"/>
      <c r="AD167" s="79"/>
      <c r="AE167" s="79"/>
      <c r="AF167" s="79"/>
      <c r="AG167" s="79"/>
      <c r="AK167" s="80"/>
      <c r="AL167" s="80"/>
      <c r="AM167" s="80"/>
      <c r="AN167" s="80"/>
      <c r="AO167" s="80"/>
      <c r="AP167" s="80"/>
    </row>
    <row r="168" spans="1:42" ht="12.75" customHeight="1" x14ac:dyDescent="0.2">
      <c r="A168" s="98"/>
      <c r="B168" s="83" t="s">
        <v>365</v>
      </c>
      <c r="J168" s="80"/>
      <c r="K168" s="80"/>
      <c r="L168" s="80"/>
      <c r="M168" s="80"/>
      <c r="N168" s="80"/>
      <c r="O168" s="80"/>
      <c r="P168" s="80"/>
      <c r="Q168" s="165"/>
      <c r="R168" s="76"/>
      <c r="S168" s="81"/>
      <c r="T168" s="79"/>
      <c r="U168" s="79"/>
      <c r="V168" s="99"/>
      <c r="W168" s="79"/>
      <c r="X168" s="79"/>
      <c r="Y168" s="79"/>
      <c r="Z168" s="79"/>
      <c r="AA168" s="79"/>
      <c r="AB168" s="79"/>
      <c r="AC168" s="79"/>
      <c r="AD168" s="79"/>
      <c r="AE168" s="79"/>
      <c r="AF168" s="79"/>
      <c r="AG168" s="79"/>
      <c r="AK168" s="80"/>
      <c r="AL168" s="80"/>
      <c r="AM168" s="80"/>
      <c r="AN168" s="80"/>
      <c r="AO168" s="80"/>
      <c r="AP168" s="80"/>
    </row>
    <row r="169" spans="1:42" ht="12.75" customHeight="1" x14ac:dyDescent="0.2">
      <c r="A169" s="98"/>
      <c r="J169" s="240" t="str">
        <f>J7</f>
        <v>2020</v>
      </c>
      <c r="K169" s="80"/>
      <c r="L169" s="240" t="str">
        <f>L7</f>
        <v>2019</v>
      </c>
      <c r="M169" s="80"/>
      <c r="N169" s="80"/>
      <c r="O169" s="80"/>
      <c r="P169" s="80"/>
      <c r="Q169" s="98"/>
      <c r="R169" s="76"/>
      <c r="S169" s="81"/>
      <c r="T169" s="79"/>
      <c r="U169" s="79"/>
      <c r="V169" s="99"/>
      <c r="W169" s="79"/>
      <c r="X169" s="79"/>
      <c r="Y169" s="79"/>
      <c r="Z169" s="79"/>
      <c r="AA169" s="79"/>
      <c r="AB169" s="79"/>
      <c r="AC169" s="79"/>
      <c r="AD169" s="79"/>
      <c r="AE169" s="79"/>
      <c r="AF169" s="79"/>
      <c r="AG169" s="79"/>
      <c r="AK169" s="80"/>
      <c r="AL169" s="80"/>
      <c r="AM169" s="80"/>
      <c r="AN169" s="80"/>
      <c r="AO169" s="80"/>
      <c r="AP169" s="80"/>
    </row>
    <row r="170" spans="1:42" ht="12.75" customHeight="1" x14ac:dyDescent="0.2">
      <c r="A170" s="98"/>
      <c r="B170" s="76" t="s">
        <v>366</v>
      </c>
      <c r="J170" s="80"/>
      <c r="K170" s="80"/>
      <c r="L170" s="80"/>
      <c r="M170" s="80"/>
      <c r="N170" s="80"/>
      <c r="O170" s="80"/>
      <c r="P170" s="80"/>
      <c r="Q170" s="165"/>
      <c r="R170" s="76"/>
      <c r="S170" s="81"/>
      <c r="T170" s="79"/>
      <c r="U170" s="79"/>
      <c r="V170" s="99"/>
      <c r="W170" s="79"/>
      <c r="X170" s="79"/>
      <c r="Y170" s="79"/>
      <c r="Z170" s="79"/>
      <c r="AA170" s="79"/>
      <c r="AB170" s="79"/>
      <c r="AC170" s="79"/>
      <c r="AD170" s="79"/>
      <c r="AE170" s="79"/>
      <c r="AF170" s="79"/>
      <c r="AG170" s="79"/>
      <c r="AK170" s="80"/>
      <c r="AL170" s="80"/>
      <c r="AM170" s="80"/>
      <c r="AN170" s="80"/>
      <c r="AO170" s="80"/>
      <c r="AP170" s="80"/>
    </row>
    <row r="171" spans="1:42" ht="12.75" customHeight="1" x14ac:dyDescent="0.2">
      <c r="A171" s="98"/>
      <c r="B171" s="76" t="s">
        <v>367</v>
      </c>
      <c r="J171" s="370">
        <v>1342435147</v>
      </c>
      <c r="K171" s="80"/>
      <c r="L171" s="80"/>
      <c r="M171" s="80"/>
      <c r="N171" s="80"/>
      <c r="O171" s="80"/>
      <c r="P171" s="80"/>
      <c r="Q171" s="165"/>
      <c r="R171" s="76"/>
      <c r="S171" s="81"/>
      <c r="T171" s="79"/>
      <c r="U171" s="79"/>
      <c r="V171" s="99"/>
      <c r="W171" s="79"/>
      <c r="X171" s="79"/>
      <c r="Y171" s="79"/>
      <c r="Z171" s="79"/>
      <c r="AA171" s="79"/>
      <c r="AB171" s="79"/>
      <c r="AC171" s="79"/>
      <c r="AD171" s="79"/>
      <c r="AE171" s="79"/>
      <c r="AF171" s="79"/>
      <c r="AG171" s="79"/>
      <c r="AK171" s="80"/>
      <c r="AL171" s="80"/>
      <c r="AM171" s="80"/>
      <c r="AN171" s="80"/>
      <c r="AO171" s="80"/>
      <c r="AP171" s="80"/>
    </row>
    <row r="172" spans="1:42" ht="12.75" customHeight="1" x14ac:dyDescent="0.2">
      <c r="A172" s="98"/>
      <c r="B172" s="76" t="s">
        <v>368</v>
      </c>
      <c r="J172" s="370">
        <v>247400001.00999999</v>
      </c>
      <c r="K172" s="80"/>
      <c r="L172" s="80">
        <v>1275000000</v>
      </c>
      <c r="M172" s="80"/>
      <c r="N172" s="80"/>
      <c r="O172" s="80"/>
      <c r="P172" s="80"/>
      <c r="Q172" s="165"/>
      <c r="R172" s="76"/>
      <c r="S172" s="81"/>
      <c r="T172" s="79"/>
      <c r="U172" s="79"/>
      <c r="V172" s="99"/>
      <c r="W172" s="79"/>
      <c r="X172" s="79"/>
      <c r="Y172" s="79"/>
      <c r="Z172" s="79"/>
      <c r="AA172" s="79"/>
      <c r="AB172" s="79"/>
      <c r="AC172" s="79"/>
      <c r="AD172" s="79"/>
      <c r="AE172" s="79"/>
      <c r="AF172" s="79"/>
      <c r="AG172" s="79"/>
      <c r="AK172" s="80"/>
      <c r="AL172" s="80"/>
      <c r="AM172" s="80"/>
      <c r="AN172" s="80"/>
      <c r="AO172" s="80"/>
      <c r="AP172" s="80"/>
    </row>
    <row r="173" spans="1:42" ht="12.75" customHeight="1" x14ac:dyDescent="0.2">
      <c r="A173" s="98"/>
      <c r="B173" s="76" t="s">
        <v>369</v>
      </c>
      <c r="J173" s="80"/>
      <c r="K173" s="80"/>
      <c r="L173" s="80">
        <v>255000000</v>
      </c>
      <c r="M173" s="80"/>
      <c r="N173" s="80"/>
      <c r="O173" s="80"/>
      <c r="P173" s="80"/>
      <c r="Q173" s="165"/>
      <c r="R173" s="76"/>
      <c r="S173" s="81"/>
      <c r="T173" s="79"/>
      <c r="U173" s="79"/>
      <c r="V173" s="99"/>
      <c r="W173" s="79"/>
      <c r="X173" s="79"/>
      <c r="Y173" s="79"/>
      <c r="Z173" s="79"/>
      <c r="AA173" s="79"/>
      <c r="AB173" s="79"/>
      <c r="AC173" s="79"/>
      <c r="AD173" s="79"/>
      <c r="AE173" s="79"/>
      <c r="AF173" s="79"/>
      <c r="AG173" s="79"/>
      <c r="AK173" s="80"/>
      <c r="AL173" s="80"/>
      <c r="AM173" s="80"/>
      <c r="AN173" s="80"/>
      <c r="AO173" s="80"/>
      <c r="AP173" s="80"/>
    </row>
    <row r="174" spans="1:42" ht="12.75" customHeight="1" x14ac:dyDescent="0.2">
      <c r="A174" s="98"/>
      <c r="B174" s="76" t="s">
        <v>370</v>
      </c>
      <c r="J174" s="369"/>
      <c r="K174" s="80"/>
      <c r="L174" s="80">
        <v>255000000</v>
      </c>
      <c r="M174" s="80"/>
      <c r="N174" s="80"/>
      <c r="O174" s="80"/>
      <c r="P174" s="80"/>
      <c r="Q174" s="165"/>
      <c r="R174" s="76"/>
      <c r="S174" s="81"/>
      <c r="T174" s="79"/>
      <c r="U174" s="79"/>
      <c r="V174" s="99"/>
      <c r="W174" s="79"/>
      <c r="X174" s="79"/>
      <c r="Y174" s="79"/>
      <c r="Z174" s="79"/>
      <c r="AA174" s="79"/>
      <c r="AB174" s="79"/>
      <c r="AC174" s="79"/>
      <c r="AD174" s="79"/>
      <c r="AE174" s="79"/>
      <c r="AF174" s="79"/>
      <c r="AG174" s="79"/>
      <c r="AK174" s="80"/>
      <c r="AL174" s="80"/>
      <c r="AM174" s="80"/>
      <c r="AN174" s="80"/>
      <c r="AO174" s="80"/>
      <c r="AP174" s="80"/>
    </row>
    <row r="175" spans="1:42" ht="12.75" customHeight="1" x14ac:dyDescent="0.2">
      <c r="A175" s="98"/>
      <c r="B175" s="76" t="s">
        <v>371</v>
      </c>
      <c r="J175" s="370">
        <v>316445350</v>
      </c>
      <c r="K175" s="80"/>
      <c r="L175" s="80">
        <v>0</v>
      </c>
      <c r="M175" s="80"/>
      <c r="N175" s="80"/>
      <c r="O175" s="80"/>
      <c r="P175" s="80"/>
      <c r="Q175" s="165"/>
      <c r="R175" s="76"/>
      <c r="S175" s="81"/>
      <c r="T175" s="79"/>
      <c r="U175" s="79"/>
      <c r="V175" s="99"/>
      <c r="W175" s="79"/>
      <c r="X175" s="79"/>
      <c r="Y175" s="79"/>
      <c r="Z175" s="79"/>
      <c r="AA175" s="79"/>
      <c r="AB175" s="79"/>
      <c r="AC175" s="79"/>
      <c r="AD175" s="79"/>
      <c r="AE175" s="79"/>
      <c r="AF175" s="79"/>
      <c r="AG175" s="79"/>
      <c r="AK175" s="80"/>
      <c r="AL175" s="80"/>
      <c r="AM175" s="80"/>
      <c r="AN175" s="80"/>
      <c r="AO175" s="80"/>
      <c r="AP175" s="80"/>
    </row>
    <row r="176" spans="1:42" ht="6" customHeight="1" x14ac:dyDescent="0.2">
      <c r="A176" s="98"/>
      <c r="J176" s="80"/>
      <c r="K176" s="80"/>
      <c r="L176" s="80"/>
      <c r="M176" s="80"/>
      <c r="N176" s="80"/>
      <c r="O176" s="80"/>
      <c r="P176" s="80"/>
      <c r="Q176" s="165"/>
      <c r="R176" s="76"/>
      <c r="S176" s="81"/>
      <c r="T176" s="79"/>
      <c r="U176" s="79"/>
      <c r="V176" s="99"/>
      <c r="W176" s="79"/>
      <c r="X176" s="79"/>
      <c r="Y176" s="79"/>
      <c r="Z176" s="79"/>
      <c r="AA176" s="79"/>
      <c r="AB176" s="79"/>
      <c r="AC176" s="79"/>
      <c r="AD176" s="79"/>
      <c r="AE176" s="79"/>
      <c r="AF176" s="79"/>
      <c r="AG176" s="79"/>
      <c r="AK176" s="80"/>
      <c r="AL176" s="80"/>
      <c r="AM176" s="80"/>
      <c r="AN176" s="80"/>
      <c r="AO176" s="80"/>
      <c r="AP176" s="80"/>
    </row>
    <row r="177" spans="1:42" ht="12.75" customHeight="1" thickBot="1" x14ac:dyDescent="0.25">
      <c r="A177" s="98"/>
      <c r="B177" s="83" t="s">
        <v>16</v>
      </c>
      <c r="J177" s="224">
        <f>SUM(J170:J176)</f>
        <v>1906280498.01</v>
      </c>
      <c r="K177" s="80"/>
      <c r="L177" s="224">
        <f>SUM(L170:L176)</f>
        <v>1785000000</v>
      </c>
      <c r="M177" s="349" t="s">
        <v>448</v>
      </c>
      <c r="N177" s="80"/>
      <c r="O177" s="80"/>
      <c r="P177" s="80"/>
      <c r="Q177" s="165"/>
      <c r="R177" s="76"/>
      <c r="S177" s="81"/>
      <c r="T177" s="79"/>
      <c r="U177" s="79"/>
      <c r="V177" s="99"/>
      <c r="W177" s="79"/>
      <c r="X177" s="79"/>
      <c r="Y177" s="79"/>
      <c r="Z177" s="79"/>
      <c r="AA177" s="79"/>
      <c r="AB177" s="79"/>
      <c r="AC177" s="79"/>
      <c r="AD177" s="79"/>
      <c r="AE177" s="79"/>
      <c r="AF177" s="79"/>
      <c r="AG177" s="79"/>
      <c r="AK177" s="80"/>
      <c r="AL177" s="80"/>
      <c r="AM177" s="80"/>
      <c r="AN177" s="80"/>
      <c r="AO177" s="80"/>
      <c r="AP177" s="80"/>
    </row>
    <row r="178" spans="1:42" ht="12.75" customHeight="1" thickTop="1" x14ac:dyDescent="0.2">
      <c r="A178" s="98"/>
      <c r="B178" s="83"/>
      <c r="J178" s="102"/>
      <c r="K178" s="80"/>
      <c r="L178" s="102"/>
      <c r="M178" s="80"/>
      <c r="N178" s="80"/>
      <c r="O178" s="80"/>
      <c r="P178" s="80"/>
      <c r="Q178" s="165"/>
      <c r="R178" s="76"/>
      <c r="S178" s="81"/>
      <c r="T178" s="79"/>
      <c r="U178" s="79"/>
      <c r="V178" s="99"/>
      <c r="W178" s="79"/>
      <c r="X178" s="79"/>
      <c r="Y178" s="79"/>
      <c r="Z178" s="79"/>
      <c r="AA178" s="79"/>
      <c r="AB178" s="79"/>
      <c r="AC178" s="79"/>
      <c r="AD178" s="79"/>
      <c r="AE178" s="79"/>
      <c r="AF178" s="79"/>
      <c r="AG178" s="79"/>
      <c r="AK178" s="80"/>
      <c r="AL178" s="80"/>
      <c r="AM178" s="80"/>
      <c r="AN178" s="80"/>
      <c r="AO178" s="80"/>
      <c r="AP178" s="80"/>
    </row>
    <row r="179" spans="1:42" ht="12.75" customHeight="1" x14ac:dyDescent="0.2">
      <c r="A179" s="98"/>
      <c r="B179" s="83"/>
      <c r="J179" s="102"/>
      <c r="K179" s="80"/>
      <c r="L179" s="102"/>
      <c r="M179" s="80"/>
      <c r="N179" s="80"/>
      <c r="O179" s="80"/>
      <c r="P179" s="80"/>
      <c r="Q179" s="165"/>
      <c r="R179" s="76"/>
      <c r="S179" s="81"/>
      <c r="T179" s="79"/>
      <c r="U179" s="79"/>
      <c r="V179" s="99"/>
      <c r="W179" s="79"/>
      <c r="X179" s="79"/>
      <c r="Y179" s="79"/>
      <c r="Z179" s="79"/>
      <c r="AA179" s="79"/>
      <c r="AB179" s="79"/>
      <c r="AC179" s="79"/>
      <c r="AD179" s="79"/>
      <c r="AE179" s="79"/>
      <c r="AF179" s="79"/>
      <c r="AG179" s="79"/>
      <c r="AK179" s="80"/>
      <c r="AL179" s="80"/>
      <c r="AM179" s="80"/>
      <c r="AN179" s="80"/>
      <c r="AO179" s="80"/>
      <c r="AP179" s="80"/>
    </row>
    <row r="180" spans="1:42" ht="12.75" customHeight="1" x14ac:dyDescent="0.2">
      <c r="A180" s="85">
        <f>A159+1</f>
        <v>14</v>
      </c>
      <c r="B180" s="83" t="s">
        <v>290</v>
      </c>
      <c r="J180" s="123" t="str">
        <f>J7</f>
        <v>2020</v>
      </c>
      <c r="K180" s="80"/>
      <c r="L180" s="123" t="str">
        <f>L7</f>
        <v>2019</v>
      </c>
      <c r="M180" s="241" t="s">
        <v>360</v>
      </c>
      <c r="N180" s="241" t="s">
        <v>357</v>
      </c>
      <c r="O180" s="241" t="s">
        <v>358</v>
      </c>
      <c r="P180" s="241" t="s">
        <v>359</v>
      </c>
      <c r="Q180" s="165"/>
      <c r="R180" s="76"/>
      <c r="S180" s="81"/>
      <c r="T180" s="79"/>
      <c r="U180" s="79"/>
      <c r="V180" s="99"/>
      <c r="W180" s="79"/>
      <c r="X180" s="79"/>
      <c r="Y180" s="79"/>
      <c r="Z180" s="79"/>
      <c r="AA180" s="79"/>
      <c r="AB180" s="79"/>
      <c r="AC180" s="79"/>
      <c r="AD180" s="79"/>
      <c r="AE180" s="79"/>
      <c r="AF180" s="79"/>
      <c r="AG180" s="79"/>
      <c r="AK180" s="80"/>
      <c r="AL180" s="80"/>
      <c r="AM180" s="80"/>
      <c r="AN180" s="80"/>
      <c r="AO180" s="80"/>
      <c r="AP180" s="80"/>
    </row>
    <row r="181" spans="1:42" ht="12.75" customHeight="1" x14ac:dyDescent="0.2">
      <c r="A181" s="98"/>
      <c r="J181" s="80"/>
      <c r="K181" s="80"/>
      <c r="L181" s="80"/>
      <c r="M181" s="253"/>
      <c r="N181" s="253"/>
      <c r="O181" s="253"/>
      <c r="P181" s="253"/>
      <c r="Q181" s="165"/>
      <c r="R181" s="76"/>
      <c r="S181" s="81"/>
      <c r="T181" s="79"/>
      <c r="U181" s="79"/>
      <c r="V181" s="99"/>
      <c r="W181" s="79"/>
      <c r="X181" s="79"/>
      <c r="Y181" s="79"/>
      <c r="Z181" s="79"/>
      <c r="AA181" s="79"/>
      <c r="AB181" s="79"/>
      <c r="AC181" s="79"/>
      <c r="AD181" s="79"/>
      <c r="AE181" s="79"/>
      <c r="AF181" s="79"/>
      <c r="AG181" s="79"/>
      <c r="AK181" s="80"/>
      <c r="AL181" s="80"/>
      <c r="AM181" s="80"/>
      <c r="AN181" s="80"/>
      <c r="AO181" s="80"/>
      <c r="AP181" s="80"/>
    </row>
    <row r="182" spans="1:42" ht="12.75" customHeight="1" x14ac:dyDescent="0.2">
      <c r="A182" s="98"/>
      <c r="B182" s="76" t="s">
        <v>480</v>
      </c>
      <c r="J182" s="80" t="e">
        <f>#REF!</f>
        <v>#REF!</v>
      </c>
      <c r="K182" s="80"/>
      <c r="L182" s="80">
        <v>0</v>
      </c>
      <c r="M182" s="80" t="s">
        <v>482</v>
      </c>
      <c r="N182" s="80"/>
      <c r="O182" s="80"/>
      <c r="P182" s="253"/>
      <c r="Q182" s="165"/>
      <c r="R182" s="76"/>
      <c r="S182" s="81"/>
      <c r="T182" s="79"/>
      <c r="U182" s="79"/>
      <c r="V182" s="99"/>
      <c r="W182" s="79"/>
      <c r="X182" s="79"/>
      <c r="Y182" s="79"/>
      <c r="Z182" s="79"/>
      <c r="AA182" s="79"/>
      <c r="AB182" s="79"/>
      <c r="AC182" s="79"/>
      <c r="AD182" s="79"/>
      <c r="AE182" s="79"/>
      <c r="AF182" s="79"/>
      <c r="AG182" s="79"/>
      <c r="AK182" s="80"/>
      <c r="AL182" s="80"/>
      <c r="AM182" s="80"/>
      <c r="AN182" s="80"/>
      <c r="AO182" s="80"/>
      <c r="AP182" s="80"/>
    </row>
    <row r="183" spans="1:42" ht="12.75" customHeight="1" x14ac:dyDescent="0.2">
      <c r="A183" s="98"/>
      <c r="B183" s="76" t="s">
        <v>481</v>
      </c>
      <c r="J183" s="80" t="e">
        <f>#REF!</f>
        <v>#REF!</v>
      </c>
      <c r="K183" s="80"/>
      <c r="L183" s="80">
        <v>0</v>
      </c>
      <c r="M183" s="80"/>
      <c r="N183" s="80"/>
      <c r="O183" s="80"/>
      <c r="P183" s="253"/>
      <c r="Q183" s="165"/>
      <c r="R183" s="76"/>
      <c r="S183" s="81"/>
      <c r="T183" s="79"/>
      <c r="U183" s="79"/>
      <c r="V183" s="99"/>
      <c r="W183" s="79"/>
      <c r="X183" s="79"/>
      <c r="Y183" s="79"/>
      <c r="Z183" s="79"/>
      <c r="AA183" s="79"/>
      <c r="AB183" s="79"/>
      <c r="AC183" s="79"/>
      <c r="AD183" s="79"/>
      <c r="AE183" s="79"/>
      <c r="AF183" s="79"/>
      <c r="AG183" s="79"/>
      <c r="AK183" s="80"/>
      <c r="AL183" s="80"/>
      <c r="AM183" s="80"/>
      <c r="AN183" s="80"/>
      <c r="AO183" s="80"/>
      <c r="AP183" s="80"/>
    </row>
    <row r="184" spans="1:42" ht="12.75" customHeight="1" x14ac:dyDescent="0.2">
      <c r="A184" s="98"/>
      <c r="J184" s="80"/>
      <c r="K184" s="80"/>
      <c r="L184" s="80"/>
      <c r="M184" s="80" t="s">
        <v>483</v>
      </c>
      <c r="N184" s="80"/>
      <c r="O184" s="80"/>
      <c r="P184" s="253"/>
      <c r="Q184" s="165"/>
      <c r="R184" s="76"/>
      <c r="S184" s="81"/>
      <c r="T184" s="79"/>
      <c r="U184" s="79"/>
      <c r="V184" s="99"/>
      <c r="W184" s="79"/>
      <c r="X184" s="79"/>
      <c r="Y184" s="79"/>
      <c r="Z184" s="79"/>
      <c r="AA184" s="79"/>
      <c r="AB184" s="79"/>
      <c r="AC184" s="79"/>
      <c r="AD184" s="79"/>
      <c r="AE184" s="79"/>
      <c r="AF184" s="79"/>
      <c r="AG184" s="79"/>
      <c r="AK184" s="80"/>
      <c r="AL184" s="80"/>
      <c r="AM184" s="80"/>
      <c r="AN184" s="80"/>
      <c r="AO184" s="80"/>
      <c r="AP184" s="80"/>
    </row>
    <row r="185" spans="1:42" ht="6" customHeight="1" x14ac:dyDescent="0.2">
      <c r="A185" s="98"/>
      <c r="J185" s="80"/>
      <c r="K185" s="80"/>
      <c r="L185" s="80"/>
      <c r="M185" s="253"/>
      <c r="N185" s="253"/>
      <c r="O185" s="253"/>
      <c r="P185" s="253"/>
      <c r="Q185" s="165"/>
      <c r="R185" s="76"/>
      <c r="S185" s="81"/>
      <c r="T185" s="79"/>
      <c r="U185" s="79"/>
      <c r="V185" s="99"/>
      <c r="W185" s="79"/>
      <c r="X185" s="79"/>
      <c r="Y185" s="79"/>
      <c r="Z185" s="79"/>
      <c r="AA185" s="79"/>
      <c r="AB185" s="79"/>
      <c r="AC185" s="79"/>
      <c r="AD185" s="79"/>
      <c r="AE185" s="79"/>
      <c r="AF185" s="79"/>
      <c r="AG185" s="79"/>
      <c r="AK185" s="80"/>
      <c r="AL185" s="80"/>
      <c r="AM185" s="80"/>
      <c r="AN185" s="80"/>
      <c r="AO185" s="80"/>
      <c r="AP185" s="80"/>
    </row>
    <row r="186" spans="1:42" ht="12.75" customHeight="1" thickBot="1" x14ac:dyDescent="0.25">
      <c r="A186" s="98"/>
      <c r="B186" s="83" t="s">
        <v>302</v>
      </c>
      <c r="J186" s="224" t="e">
        <f>SUM(J182:J185)</f>
        <v>#REF!</v>
      </c>
      <c r="K186" s="80"/>
      <c r="L186" s="224">
        <f>SUM(L182:L185)</f>
        <v>0</v>
      </c>
      <c r="M186" s="357"/>
      <c r="N186" s="250"/>
      <c r="O186" s="250"/>
      <c r="P186" s="250"/>
      <c r="Q186" s="165"/>
      <c r="R186" s="76"/>
      <c r="S186" s="81"/>
      <c r="T186" s="79"/>
      <c r="U186" s="79"/>
      <c r="V186" s="99"/>
      <c r="W186" s="79"/>
      <c r="X186" s="79"/>
      <c r="Y186" s="79"/>
      <c r="Z186" s="79"/>
      <c r="AA186" s="79"/>
      <c r="AB186" s="79"/>
      <c r="AC186" s="79"/>
      <c r="AD186" s="79"/>
      <c r="AE186" s="79"/>
      <c r="AF186" s="79"/>
      <c r="AG186" s="79"/>
      <c r="AK186" s="80"/>
      <c r="AL186" s="80"/>
      <c r="AM186" s="80"/>
      <c r="AN186" s="80"/>
      <c r="AO186" s="80"/>
      <c r="AP186" s="80"/>
    </row>
    <row r="187" spans="1:42" ht="12.75" customHeight="1" thickTop="1" x14ac:dyDescent="0.2">
      <c r="A187" s="98"/>
      <c r="J187" s="80"/>
      <c r="K187" s="80"/>
      <c r="L187" s="80"/>
      <c r="M187" s="80"/>
      <c r="N187" s="80"/>
      <c r="O187" s="80"/>
      <c r="P187" s="80"/>
      <c r="Q187" s="165"/>
      <c r="R187" s="76"/>
      <c r="S187" s="81"/>
      <c r="T187" s="79"/>
      <c r="U187" s="79"/>
      <c r="V187" s="99"/>
      <c r="W187" s="79"/>
      <c r="X187" s="79"/>
      <c r="Y187" s="79"/>
      <c r="Z187" s="79"/>
      <c r="AA187" s="79"/>
      <c r="AB187" s="79"/>
      <c r="AC187" s="79"/>
      <c r="AD187" s="79"/>
      <c r="AE187" s="79"/>
      <c r="AF187" s="79"/>
      <c r="AG187" s="79"/>
      <c r="AK187" s="80"/>
      <c r="AL187" s="80"/>
      <c r="AM187" s="80"/>
      <c r="AN187" s="80"/>
      <c r="AO187" s="80"/>
      <c r="AP187" s="80"/>
    </row>
    <row r="188" spans="1:42" ht="12.75" customHeight="1" x14ac:dyDescent="0.2">
      <c r="A188" s="98"/>
      <c r="J188" s="80"/>
      <c r="K188" s="80"/>
      <c r="L188" s="80"/>
      <c r="M188" s="80"/>
      <c r="N188" s="80"/>
      <c r="O188" s="80"/>
      <c r="P188" s="80"/>
      <c r="Q188" s="165"/>
      <c r="R188" s="76"/>
      <c r="S188" s="81"/>
      <c r="T188" s="79"/>
      <c r="U188" s="79"/>
      <c r="V188" s="99"/>
      <c r="W188" s="79"/>
      <c r="X188" s="79"/>
      <c r="Y188" s="79"/>
      <c r="Z188" s="79"/>
      <c r="AA188" s="79"/>
      <c r="AB188" s="79"/>
      <c r="AC188" s="79"/>
      <c r="AD188" s="79"/>
      <c r="AE188" s="79"/>
      <c r="AF188" s="79"/>
      <c r="AG188" s="79"/>
      <c r="AK188" s="80"/>
      <c r="AL188" s="80"/>
      <c r="AM188" s="80"/>
      <c r="AN188" s="80"/>
      <c r="AO188" s="80"/>
      <c r="AP188" s="80"/>
    </row>
    <row r="189" spans="1:42" ht="12.75" customHeight="1" x14ac:dyDescent="0.2">
      <c r="A189" s="98"/>
      <c r="J189" s="80"/>
      <c r="K189" s="80"/>
      <c r="L189" s="80"/>
      <c r="M189" s="80"/>
      <c r="N189" s="80"/>
      <c r="O189" s="80"/>
      <c r="P189" s="80"/>
      <c r="Q189" s="165"/>
      <c r="R189" s="76"/>
      <c r="S189" s="81"/>
      <c r="T189" s="79"/>
      <c r="U189" s="79"/>
      <c r="V189" s="99"/>
      <c r="W189" s="79"/>
      <c r="X189" s="79"/>
      <c r="Y189" s="79"/>
      <c r="Z189" s="79"/>
      <c r="AA189" s="79"/>
      <c r="AB189" s="79"/>
      <c r="AC189" s="79"/>
      <c r="AD189" s="79"/>
      <c r="AE189" s="79"/>
      <c r="AF189" s="79"/>
      <c r="AG189" s="79"/>
      <c r="AK189" s="80"/>
      <c r="AL189" s="80"/>
      <c r="AM189" s="80"/>
      <c r="AN189" s="80"/>
      <c r="AO189" s="80"/>
      <c r="AP189" s="80"/>
    </row>
    <row r="190" spans="1:42" ht="12.75" customHeight="1" x14ac:dyDescent="0.2">
      <c r="A190" s="85">
        <f>A180+1</f>
        <v>15</v>
      </c>
      <c r="B190" s="83" t="s">
        <v>291</v>
      </c>
      <c r="J190" s="123" t="str">
        <f>J7</f>
        <v>2020</v>
      </c>
      <c r="K190" s="80"/>
      <c r="L190" s="123" t="str">
        <f>L7</f>
        <v>2019</v>
      </c>
      <c r="M190" s="241" t="s">
        <v>360</v>
      </c>
      <c r="N190" s="241" t="s">
        <v>357</v>
      </c>
      <c r="O190" s="241" t="s">
        <v>358</v>
      </c>
      <c r="P190" s="241" t="s">
        <v>359</v>
      </c>
      <c r="Q190" s="165"/>
      <c r="R190" s="76"/>
      <c r="S190" s="81"/>
      <c r="T190" s="79"/>
      <c r="U190" s="79"/>
      <c r="V190" s="99"/>
      <c r="W190" s="79"/>
      <c r="X190" s="79"/>
      <c r="Y190" s="79"/>
      <c r="Z190" s="79"/>
      <c r="AA190" s="79"/>
      <c r="AB190" s="79"/>
      <c r="AC190" s="79"/>
      <c r="AD190" s="79"/>
      <c r="AE190" s="79"/>
      <c r="AF190" s="79"/>
      <c r="AG190" s="79"/>
      <c r="AK190" s="80"/>
      <c r="AL190" s="80"/>
      <c r="AM190" s="80"/>
      <c r="AN190" s="80"/>
      <c r="AO190" s="80"/>
      <c r="AP190" s="80"/>
    </row>
    <row r="191" spans="1:42" ht="12.75" customHeight="1" x14ac:dyDescent="0.2">
      <c r="A191" s="98"/>
      <c r="J191" s="80"/>
      <c r="K191" s="80"/>
      <c r="L191" s="80"/>
      <c r="M191" s="248"/>
      <c r="N191" s="248"/>
      <c r="O191" s="248"/>
      <c r="P191" s="248"/>
      <c r="Q191" s="165"/>
      <c r="R191" s="76"/>
      <c r="S191" s="81"/>
      <c r="T191" s="79"/>
      <c r="U191" s="79"/>
      <c r="V191" s="99"/>
      <c r="W191" s="79"/>
      <c r="X191" s="79"/>
      <c r="Y191" s="79"/>
      <c r="Z191" s="79"/>
      <c r="AA191" s="79"/>
      <c r="AB191" s="79"/>
      <c r="AC191" s="79"/>
      <c r="AD191" s="79"/>
      <c r="AE191" s="79"/>
      <c r="AF191" s="79"/>
      <c r="AG191" s="79"/>
      <c r="AK191" s="80"/>
      <c r="AL191" s="80"/>
      <c r="AM191" s="80"/>
      <c r="AN191" s="80"/>
      <c r="AO191" s="80"/>
      <c r="AP191" s="80"/>
    </row>
    <row r="192" spans="1:42" ht="12.75" customHeight="1" x14ac:dyDescent="0.2">
      <c r="A192" s="98"/>
      <c r="B192" s="76" t="s">
        <v>280</v>
      </c>
      <c r="J192" s="80" t="e">
        <f>#REF!</f>
        <v>#REF!</v>
      </c>
      <c r="K192" s="80"/>
      <c r="L192" s="80" t="e">
        <f>#REF!</f>
        <v>#REF!</v>
      </c>
      <c r="M192" s="374" t="s">
        <v>486</v>
      </c>
      <c r="N192" s="80"/>
      <c r="O192" s="80"/>
      <c r="P192" s="253"/>
      <c r="Q192" s="253" t="s">
        <v>466</v>
      </c>
      <c r="R192" s="76"/>
      <c r="S192" s="81"/>
      <c r="T192" s="247"/>
      <c r="U192" s="266"/>
      <c r="V192" s="99"/>
      <c r="W192" s="79"/>
      <c r="X192" s="79"/>
      <c r="Y192" s="79"/>
      <c r="Z192" s="79"/>
      <c r="AA192" s="79"/>
      <c r="AB192" s="79"/>
      <c r="AC192" s="79"/>
      <c r="AD192" s="79"/>
      <c r="AE192" s="79"/>
      <c r="AF192" s="79"/>
      <c r="AG192" s="79"/>
      <c r="AK192" s="80"/>
      <c r="AL192" s="80"/>
      <c r="AM192" s="80"/>
      <c r="AN192" s="80"/>
      <c r="AO192" s="80"/>
      <c r="AP192" s="80"/>
    </row>
    <row r="193" spans="1:42" ht="12.75" customHeight="1" x14ac:dyDescent="0.2">
      <c r="A193" s="98"/>
      <c r="B193" s="76" t="s">
        <v>281</v>
      </c>
      <c r="J193" s="80" t="e">
        <f>#REF!</f>
        <v>#REF!</v>
      </c>
      <c r="K193" s="80"/>
      <c r="L193" s="80" t="e">
        <f>#REF!</f>
        <v>#REF!</v>
      </c>
      <c r="M193" s="374" t="s">
        <v>486</v>
      </c>
      <c r="N193" s="80"/>
      <c r="O193" s="80"/>
      <c r="P193" s="253"/>
      <c r="Q193" s="165"/>
      <c r="R193" s="76"/>
      <c r="S193" s="81"/>
      <c r="T193" s="247"/>
      <c r="U193" s="266"/>
      <c r="V193" s="99"/>
      <c r="W193" s="79"/>
      <c r="X193" s="79"/>
      <c r="Y193" s="79"/>
      <c r="Z193" s="79"/>
      <c r="AA193" s="79"/>
      <c r="AB193" s="79"/>
      <c r="AC193" s="79"/>
      <c r="AD193" s="79"/>
      <c r="AE193" s="79"/>
      <c r="AF193" s="79"/>
      <c r="AG193" s="79"/>
      <c r="AK193" s="80"/>
      <c r="AL193" s="80"/>
      <c r="AM193" s="80"/>
      <c r="AN193" s="80"/>
      <c r="AO193" s="80"/>
      <c r="AP193" s="80"/>
    </row>
    <row r="194" spans="1:42" ht="12.75" customHeight="1" x14ac:dyDescent="0.2">
      <c r="A194" s="98"/>
      <c r="B194" s="345" t="s">
        <v>446</v>
      </c>
      <c r="J194" s="80" t="e">
        <f>#REF!</f>
        <v>#REF!</v>
      </c>
      <c r="K194" s="80"/>
      <c r="L194" s="80" t="e">
        <f>#REF!</f>
        <v>#REF!</v>
      </c>
      <c r="M194" s="374" t="s">
        <v>486</v>
      </c>
      <c r="N194" s="80"/>
      <c r="O194" s="80"/>
      <c r="P194" s="253"/>
      <c r="Q194" s="165"/>
      <c r="R194" s="76"/>
      <c r="S194" s="81"/>
      <c r="T194" s="247"/>
      <c r="U194" s="266"/>
      <c r="V194" s="99"/>
      <c r="W194" s="79"/>
      <c r="X194" s="79"/>
      <c r="Y194" s="79"/>
      <c r="Z194" s="79"/>
      <c r="AA194" s="79"/>
      <c r="AB194" s="79"/>
      <c r="AC194" s="79"/>
      <c r="AD194" s="79"/>
      <c r="AE194" s="79"/>
      <c r="AF194" s="79"/>
      <c r="AG194" s="79"/>
      <c r="AK194" s="80"/>
      <c r="AL194" s="80"/>
      <c r="AM194" s="80"/>
      <c r="AN194" s="80"/>
      <c r="AO194" s="80"/>
      <c r="AP194" s="80"/>
    </row>
    <row r="195" spans="1:42" s="391" customFormat="1" ht="12.75" customHeight="1" x14ac:dyDescent="0.2">
      <c r="A195" s="395"/>
      <c r="B195" s="412" t="s">
        <v>445</v>
      </c>
      <c r="J195" s="392" t="e">
        <f>#REF!</f>
        <v>#REF!</v>
      </c>
      <c r="K195" s="392"/>
      <c r="L195" s="392" t="e">
        <f>#REF!</f>
        <v>#REF!</v>
      </c>
      <c r="M195" s="396" t="s">
        <v>487</v>
      </c>
      <c r="N195" s="397"/>
      <c r="O195" s="398"/>
      <c r="P195" s="398" t="s">
        <v>504</v>
      </c>
      <c r="Q195" s="399"/>
      <c r="S195" s="400"/>
      <c r="T195" s="401"/>
      <c r="U195" s="402"/>
      <c r="V195" s="403"/>
      <c r="W195" s="400"/>
      <c r="X195" s="400"/>
      <c r="Y195" s="400"/>
      <c r="Z195" s="400"/>
      <c r="AA195" s="400"/>
      <c r="AB195" s="400"/>
      <c r="AC195" s="400"/>
      <c r="AD195" s="400"/>
      <c r="AE195" s="400"/>
      <c r="AF195" s="400"/>
      <c r="AG195" s="400"/>
      <c r="AH195" s="400"/>
      <c r="AK195" s="392"/>
      <c r="AL195" s="392"/>
      <c r="AM195" s="392"/>
      <c r="AN195" s="392"/>
      <c r="AO195" s="392"/>
      <c r="AP195" s="392"/>
    </row>
    <row r="196" spans="1:42" ht="12.75" customHeight="1" x14ac:dyDescent="0.2">
      <c r="A196" s="98"/>
      <c r="B196" s="76" t="s">
        <v>436</v>
      </c>
      <c r="J196" s="80" t="e">
        <f>#REF!</f>
        <v>#REF!</v>
      </c>
      <c r="K196" s="80"/>
      <c r="L196" s="80" t="e">
        <f>#REF!</f>
        <v>#REF!</v>
      </c>
      <c r="M196" s="352" t="s">
        <v>488</v>
      </c>
      <c r="N196" s="355"/>
      <c r="O196" s="253"/>
      <c r="P196" s="253"/>
      <c r="Q196" s="165"/>
      <c r="R196" s="76"/>
      <c r="S196" s="81"/>
      <c r="T196" s="79"/>
      <c r="U196" s="79"/>
      <c r="V196" s="99"/>
      <c r="W196" s="79"/>
      <c r="X196" s="79"/>
      <c r="Y196" s="79"/>
      <c r="Z196" s="79"/>
      <c r="AA196" s="79"/>
      <c r="AB196" s="79"/>
      <c r="AC196" s="79"/>
      <c r="AD196" s="79"/>
      <c r="AE196" s="79"/>
      <c r="AF196" s="79"/>
      <c r="AG196" s="79"/>
      <c r="AK196" s="80"/>
      <c r="AL196" s="80"/>
      <c r="AM196" s="80"/>
      <c r="AN196" s="80"/>
      <c r="AO196" s="80"/>
      <c r="AP196" s="80"/>
    </row>
    <row r="197" spans="1:42" ht="6" customHeight="1" x14ac:dyDescent="0.2">
      <c r="A197" s="98"/>
      <c r="J197" s="80"/>
      <c r="K197" s="80"/>
      <c r="L197" s="80"/>
      <c r="M197" s="253"/>
      <c r="N197" s="253"/>
      <c r="O197" s="253"/>
      <c r="P197" s="253"/>
      <c r="Q197" s="165"/>
      <c r="R197" s="76"/>
      <c r="S197" s="81"/>
      <c r="T197" s="79"/>
      <c r="U197" s="79"/>
      <c r="V197" s="99"/>
      <c r="W197" s="79"/>
      <c r="X197" s="79"/>
      <c r="Y197" s="79"/>
      <c r="Z197" s="79"/>
      <c r="AA197" s="79"/>
      <c r="AB197" s="79"/>
      <c r="AC197" s="79"/>
      <c r="AD197" s="79"/>
      <c r="AE197" s="79"/>
      <c r="AF197" s="79"/>
      <c r="AG197" s="79"/>
      <c r="AK197" s="80"/>
      <c r="AL197" s="80"/>
      <c r="AM197" s="80"/>
      <c r="AN197" s="80"/>
      <c r="AO197" s="80"/>
      <c r="AP197" s="80"/>
    </row>
    <row r="198" spans="1:42" ht="12.75" customHeight="1" thickBot="1" x14ac:dyDescent="0.25">
      <c r="A198" s="98"/>
      <c r="B198" s="83" t="s">
        <v>301</v>
      </c>
      <c r="J198" s="341" t="e">
        <f>SUM(J192:J196)</f>
        <v>#REF!</v>
      </c>
      <c r="K198" s="80"/>
      <c r="L198" s="224" t="e">
        <f>SUM(L192:L196)</f>
        <v>#REF!</v>
      </c>
      <c r="M198" s="357"/>
      <c r="N198" s="250"/>
      <c r="O198" s="250"/>
      <c r="P198" s="250"/>
      <c r="Q198" s="165"/>
      <c r="R198" s="76"/>
      <c r="S198" s="81"/>
      <c r="T198" s="79"/>
      <c r="U198" s="79"/>
      <c r="V198" s="99"/>
      <c r="W198" s="79"/>
      <c r="X198" s="79"/>
      <c r="Y198" s="79"/>
      <c r="Z198" s="79"/>
      <c r="AA198" s="79"/>
      <c r="AB198" s="79"/>
      <c r="AC198" s="79"/>
      <c r="AD198" s="79"/>
      <c r="AE198" s="79"/>
      <c r="AF198" s="79"/>
      <c r="AG198" s="79"/>
      <c r="AK198" s="80"/>
      <c r="AL198" s="80"/>
      <c r="AM198" s="80"/>
      <c r="AN198" s="80"/>
      <c r="AO198" s="80"/>
      <c r="AP198" s="80"/>
    </row>
    <row r="199" spans="1:42" ht="12.75" customHeight="1" thickTop="1" x14ac:dyDescent="0.2">
      <c r="A199" s="98"/>
      <c r="B199" s="83"/>
      <c r="J199" s="102"/>
      <c r="K199" s="80"/>
      <c r="L199" s="102"/>
      <c r="M199" s="250"/>
      <c r="N199" s="250"/>
      <c r="O199" s="250"/>
      <c r="P199" s="250"/>
      <c r="Q199" s="165"/>
      <c r="R199" s="76"/>
      <c r="S199" s="81"/>
      <c r="T199" s="79"/>
      <c r="U199" s="79"/>
      <c r="V199" s="99"/>
      <c r="W199" s="79"/>
      <c r="X199" s="79"/>
      <c r="Y199" s="79"/>
      <c r="Z199" s="79"/>
      <c r="AA199" s="79"/>
      <c r="AB199" s="79"/>
      <c r="AC199" s="79"/>
      <c r="AD199" s="79"/>
      <c r="AE199" s="79"/>
      <c r="AF199" s="79"/>
      <c r="AG199" s="79"/>
      <c r="AK199" s="80"/>
      <c r="AL199" s="80"/>
      <c r="AM199" s="80"/>
      <c r="AN199" s="80"/>
      <c r="AO199" s="80"/>
      <c r="AP199" s="80"/>
    </row>
    <row r="200" spans="1:42" ht="12.75" customHeight="1" x14ac:dyDescent="0.2">
      <c r="A200" s="98"/>
      <c r="B200" s="83" t="s">
        <v>372</v>
      </c>
      <c r="J200" s="80"/>
      <c r="K200" s="80"/>
      <c r="L200" s="80"/>
      <c r="M200" s="250"/>
      <c r="N200" s="250"/>
      <c r="O200" s="250"/>
      <c r="P200" s="250"/>
      <c r="Q200" s="165"/>
      <c r="R200" s="76"/>
      <c r="S200" s="81"/>
      <c r="T200" s="79"/>
      <c r="U200" s="79"/>
      <c r="V200" s="99"/>
      <c r="W200" s="79"/>
      <c r="X200" s="79"/>
      <c r="Y200" s="79"/>
      <c r="Z200" s="79"/>
      <c r="AA200" s="79"/>
      <c r="AB200" s="79"/>
      <c r="AC200" s="79"/>
      <c r="AD200" s="79"/>
      <c r="AE200" s="79"/>
      <c r="AF200" s="79"/>
      <c r="AG200" s="79"/>
      <c r="AK200" s="80"/>
      <c r="AL200" s="80"/>
      <c r="AM200" s="80"/>
      <c r="AN200" s="80"/>
      <c r="AO200" s="80"/>
      <c r="AP200" s="80"/>
    </row>
    <row r="201" spans="1:42" ht="12.75" customHeight="1" x14ac:dyDescent="0.2">
      <c r="A201" s="98"/>
      <c r="J201" s="240" t="str">
        <f>J64</f>
        <v>2020</v>
      </c>
      <c r="K201" s="80"/>
      <c r="L201" s="240" t="str">
        <f>L64</f>
        <v>2019</v>
      </c>
      <c r="M201" s="250"/>
      <c r="N201" s="250"/>
      <c r="O201" s="250"/>
      <c r="P201" s="250"/>
      <c r="Q201" s="98"/>
      <c r="R201" s="76"/>
      <c r="S201" s="81"/>
      <c r="T201" s="79"/>
      <c r="U201" s="79"/>
      <c r="V201" s="99"/>
      <c r="W201" s="79"/>
      <c r="X201" s="79"/>
      <c r="Y201" s="79"/>
      <c r="Z201" s="79"/>
      <c r="AA201" s="79"/>
      <c r="AB201" s="79"/>
      <c r="AC201" s="79"/>
      <c r="AD201" s="79"/>
      <c r="AE201" s="79"/>
      <c r="AF201" s="79"/>
      <c r="AG201" s="79"/>
      <c r="AK201" s="80"/>
      <c r="AL201" s="80"/>
      <c r="AM201" s="80"/>
      <c r="AN201" s="80"/>
      <c r="AO201" s="80"/>
      <c r="AP201" s="80"/>
    </row>
    <row r="202" spans="1:42" ht="12.75" customHeight="1" x14ac:dyDescent="0.2">
      <c r="A202" s="98"/>
      <c r="J202" s="371"/>
      <c r="K202" s="80"/>
      <c r="L202" s="371"/>
      <c r="M202" s="250"/>
      <c r="N202" s="250"/>
      <c r="O202" s="250"/>
      <c r="P202" s="250"/>
      <c r="Q202" s="98"/>
      <c r="R202" s="76"/>
      <c r="S202" s="81"/>
      <c r="T202" s="79"/>
      <c r="U202" s="79"/>
      <c r="V202" s="99"/>
      <c r="W202" s="79"/>
      <c r="X202" s="79"/>
      <c r="Y202" s="79"/>
      <c r="Z202" s="79"/>
      <c r="AA202" s="79"/>
      <c r="AB202" s="79"/>
      <c r="AC202" s="79"/>
      <c r="AD202" s="79"/>
      <c r="AE202" s="79"/>
      <c r="AF202" s="79"/>
      <c r="AG202" s="79"/>
      <c r="AK202" s="80"/>
      <c r="AL202" s="80"/>
      <c r="AM202" s="80"/>
      <c r="AN202" s="80"/>
      <c r="AO202" s="80"/>
      <c r="AP202" s="80"/>
    </row>
    <row r="203" spans="1:42" ht="12.75" customHeight="1" x14ac:dyDescent="0.2">
      <c r="A203" s="98"/>
      <c r="B203" s="76" t="s">
        <v>366</v>
      </c>
      <c r="J203" s="372">
        <v>1749916151</v>
      </c>
      <c r="K203" s="80"/>
      <c r="L203" s="80">
        <v>735516804</v>
      </c>
      <c r="M203" s="250"/>
      <c r="N203" s="250"/>
      <c r="O203" s="250"/>
      <c r="P203" s="250"/>
      <c r="Q203" s="165"/>
      <c r="R203" s="76"/>
      <c r="S203" s="81"/>
      <c r="T203" s="79"/>
      <c r="U203" s="79"/>
      <c r="V203" s="99"/>
      <c r="W203" s="79"/>
      <c r="X203" s="79"/>
      <c r="Y203" s="79"/>
      <c r="Z203" s="79"/>
      <c r="AA203" s="79"/>
      <c r="AB203" s="79"/>
      <c r="AC203" s="79"/>
      <c r="AD203" s="79"/>
      <c r="AE203" s="79"/>
      <c r="AF203" s="79"/>
      <c r="AG203" s="79"/>
      <c r="AK203" s="80"/>
      <c r="AL203" s="80"/>
      <c r="AM203" s="80"/>
      <c r="AN203" s="80"/>
      <c r="AO203" s="80"/>
      <c r="AP203" s="80"/>
    </row>
    <row r="204" spans="1:42" ht="12.75" customHeight="1" x14ac:dyDescent="0.2">
      <c r="A204" s="98"/>
      <c r="B204" s="76" t="s">
        <v>367</v>
      </c>
      <c r="J204" s="372"/>
      <c r="K204" s="80"/>
      <c r="L204" s="96"/>
      <c r="M204" s="250"/>
      <c r="N204" s="250"/>
      <c r="O204" s="250"/>
      <c r="P204" s="250"/>
      <c r="Q204" s="165"/>
      <c r="R204" s="76"/>
      <c r="S204" s="81"/>
      <c r="T204" s="79"/>
      <c r="U204" s="79"/>
      <c r="V204" s="99"/>
      <c r="W204" s="79"/>
      <c r="X204" s="79"/>
      <c r="Y204" s="79"/>
      <c r="Z204" s="79"/>
      <c r="AA204" s="79"/>
      <c r="AB204" s="79"/>
      <c r="AC204" s="79"/>
      <c r="AD204" s="79"/>
      <c r="AE204" s="79"/>
      <c r="AF204" s="79"/>
      <c r="AG204" s="79"/>
      <c r="AK204" s="80"/>
      <c r="AL204" s="80"/>
      <c r="AM204" s="80"/>
      <c r="AN204" s="80"/>
      <c r="AO204" s="80"/>
      <c r="AP204" s="80"/>
    </row>
    <row r="205" spans="1:42" ht="12.75" customHeight="1" x14ac:dyDescent="0.2">
      <c r="A205" s="98"/>
      <c r="B205" s="76" t="s">
        <v>368</v>
      </c>
      <c r="J205" s="372">
        <v>1170447519</v>
      </c>
      <c r="K205" s="80"/>
      <c r="L205" s="96">
        <v>183426965.05000001</v>
      </c>
      <c r="M205" s="250"/>
      <c r="N205" s="250"/>
      <c r="O205" s="250"/>
      <c r="P205" s="250"/>
      <c r="Q205" s="165"/>
      <c r="R205" s="76"/>
      <c r="S205" s="81"/>
      <c r="T205" s="79"/>
      <c r="U205" s="79"/>
      <c r="V205" s="99"/>
      <c r="W205" s="79"/>
      <c r="X205" s="79"/>
      <c r="Y205" s="79"/>
      <c r="Z205" s="79"/>
      <c r="AA205" s="79"/>
      <c r="AB205" s="79"/>
      <c r="AC205" s="79"/>
      <c r="AD205" s="79"/>
      <c r="AE205" s="79"/>
      <c r="AF205" s="79"/>
      <c r="AG205" s="79"/>
      <c r="AK205" s="80"/>
      <c r="AL205" s="80"/>
      <c r="AM205" s="80"/>
      <c r="AN205" s="80"/>
      <c r="AO205" s="80"/>
      <c r="AP205" s="80"/>
    </row>
    <row r="206" spans="1:42" ht="12.75" customHeight="1" x14ac:dyDescent="0.2">
      <c r="A206" s="98"/>
      <c r="B206" s="76" t="s">
        <v>369</v>
      </c>
      <c r="J206" s="372">
        <v>770741544</v>
      </c>
      <c r="K206" s="80"/>
      <c r="L206" s="80">
        <v>0</v>
      </c>
      <c r="M206" s="250"/>
      <c r="N206" s="250"/>
      <c r="O206" s="250"/>
      <c r="P206" s="250"/>
      <c r="Q206" s="165"/>
      <c r="R206" s="76"/>
      <c r="S206" s="81"/>
      <c r="T206" s="79"/>
      <c r="U206" s="79"/>
      <c r="V206" s="99"/>
      <c r="W206" s="79"/>
      <c r="X206" s="79"/>
      <c r="Y206" s="79"/>
      <c r="Z206" s="79"/>
      <c r="AA206" s="79"/>
      <c r="AB206" s="79"/>
      <c r="AC206" s="79"/>
      <c r="AD206" s="79"/>
      <c r="AE206" s="79"/>
      <c r="AF206" s="79"/>
      <c r="AG206" s="79"/>
      <c r="AK206" s="80"/>
      <c r="AL206" s="80"/>
      <c r="AM206" s="80"/>
      <c r="AN206" s="80"/>
      <c r="AO206" s="80"/>
      <c r="AP206" s="80"/>
    </row>
    <row r="207" spans="1:42" ht="12.75" customHeight="1" x14ac:dyDescent="0.2">
      <c r="A207" s="98"/>
      <c r="B207" s="76" t="s">
        <v>370</v>
      </c>
      <c r="J207" s="372">
        <v>365388300</v>
      </c>
      <c r="K207" s="80"/>
      <c r="L207" s="80">
        <v>0</v>
      </c>
      <c r="M207" s="250"/>
      <c r="N207" s="250"/>
      <c r="O207" s="250"/>
      <c r="P207" s="250"/>
      <c r="Q207" s="165"/>
      <c r="R207" s="76"/>
      <c r="S207" s="81"/>
      <c r="T207" s="79"/>
      <c r="U207" s="79"/>
      <c r="V207" s="99"/>
      <c r="W207" s="79"/>
      <c r="X207" s="79"/>
      <c r="Y207" s="79"/>
      <c r="Z207" s="79"/>
      <c r="AA207" s="79"/>
      <c r="AB207" s="79"/>
      <c r="AC207" s="79"/>
      <c r="AD207" s="79"/>
      <c r="AE207" s="79"/>
      <c r="AF207" s="79"/>
      <c r="AG207" s="79"/>
      <c r="AK207" s="80"/>
      <c r="AL207" s="80"/>
      <c r="AM207" s="80"/>
      <c r="AN207" s="80"/>
      <c r="AO207" s="80"/>
      <c r="AP207" s="80"/>
    </row>
    <row r="208" spans="1:42" ht="12.75" customHeight="1" x14ac:dyDescent="0.2">
      <c r="A208" s="98"/>
      <c r="B208" s="76" t="s">
        <v>414</v>
      </c>
      <c r="J208" s="80"/>
      <c r="K208" s="80"/>
      <c r="L208" s="80">
        <v>0</v>
      </c>
      <c r="M208" s="250"/>
      <c r="N208" s="250"/>
      <c r="O208" s="250"/>
      <c r="P208" s="250"/>
      <c r="Q208" s="165"/>
      <c r="R208" s="76"/>
      <c r="S208" s="81"/>
      <c r="T208" s="79"/>
      <c r="U208" s="79"/>
      <c r="V208" s="99"/>
      <c r="W208" s="79"/>
      <c r="X208" s="79"/>
      <c r="Y208" s="79"/>
      <c r="Z208" s="79"/>
      <c r="AA208" s="79"/>
      <c r="AB208" s="79"/>
      <c r="AC208" s="79"/>
      <c r="AD208" s="79"/>
      <c r="AE208" s="79"/>
      <c r="AF208" s="79"/>
      <c r="AG208" s="79"/>
      <c r="AK208" s="80"/>
      <c r="AL208" s="80"/>
      <c r="AM208" s="80"/>
      <c r="AN208" s="80"/>
      <c r="AO208" s="80"/>
      <c r="AP208" s="80"/>
    </row>
    <row r="209" spans="1:42" ht="12.75" customHeight="1" x14ac:dyDescent="0.2">
      <c r="A209" s="98"/>
      <c r="B209" s="76" t="s">
        <v>413</v>
      </c>
      <c r="J209" s="80"/>
      <c r="K209" s="80"/>
      <c r="L209" s="80">
        <v>0</v>
      </c>
      <c r="M209" s="250"/>
      <c r="N209" s="250"/>
      <c r="O209" s="250"/>
      <c r="P209" s="250"/>
      <c r="Q209" s="165"/>
      <c r="R209" s="76"/>
      <c r="S209" s="81"/>
      <c r="T209" s="79"/>
      <c r="U209" s="79"/>
      <c r="V209" s="99"/>
      <c r="W209" s="79"/>
      <c r="X209" s="79"/>
      <c r="Y209" s="79"/>
      <c r="Z209" s="79"/>
      <c r="AA209" s="79"/>
      <c r="AB209" s="79"/>
      <c r="AC209" s="79"/>
      <c r="AD209" s="79"/>
      <c r="AE209" s="79"/>
      <c r="AF209" s="79"/>
      <c r="AG209" s="79"/>
      <c r="AK209" s="80"/>
      <c r="AL209" s="80"/>
      <c r="AM209" s="80"/>
      <c r="AN209" s="80"/>
      <c r="AO209" s="80"/>
      <c r="AP209" s="80"/>
    </row>
    <row r="210" spans="1:42" ht="6" customHeight="1" x14ac:dyDescent="0.2">
      <c r="A210" s="98"/>
      <c r="J210" s="80"/>
      <c r="K210" s="80"/>
      <c r="L210" s="80"/>
      <c r="M210" s="80"/>
      <c r="N210" s="80"/>
      <c r="O210" s="80"/>
      <c r="P210" s="80"/>
      <c r="Q210" s="165"/>
      <c r="R210" s="76"/>
      <c r="S210" s="81"/>
      <c r="T210" s="79"/>
      <c r="U210" s="79"/>
      <c r="V210" s="99"/>
      <c r="W210" s="79"/>
      <c r="X210" s="79"/>
      <c r="Y210" s="79"/>
      <c r="Z210" s="79"/>
      <c r="AA210" s="79"/>
      <c r="AB210" s="79"/>
      <c r="AC210" s="79"/>
      <c r="AD210" s="79"/>
      <c r="AE210" s="79"/>
      <c r="AF210" s="79"/>
      <c r="AG210" s="79"/>
      <c r="AK210" s="80"/>
      <c r="AL210" s="80"/>
      <c r="AM210" s="80"/>
      <c r="AN210" s="80"/>
      <c r="AO210" s="80"/>
      <c r="AP210" s="80"/>
    </row>
    <row r="211" spans="1:42" ht="12.75" customHeight="1" thickBot="1" x14ac:dyDescent="0.25">
      <c r="A211" s="98"/>
      <c r="B211" s="83" t="s">
        <v>16</v>
      </c>
      <c r="J211" s="224">
        <f>SUM(J203:J209)</f>
        <v>4056493514</v>
      </c>
      <c r="K211" s="80"/>
      <c r="L211" s="224">
        <f>SUM(L203:L210)</f>
        <v>918943769.04999995</v>
      </c>
      <c r="M211" s="378" t="e">
        <f>J198-J211</f>
        <v>#REF!</v>
      </c>
      <c r="N211" s="102" t="s">
        <v>490</v>
      </c>
      <c r="O211" s="121"/>
      <c r="P211" s="80"/>
      <c r="Q211" s="165"/>
      <c r="R211" s="76"/>
      <c r="S211" s="81"/>
      <c r="T211" s="79"/>
      <c r="U211" s="79"/>
      <c r="V211" s="99"/>
      <c r="W211" s="79"/>
      <c r="X211" s="79"/>
      <c r="Y211" s="79"/>
      <c r="Z211" s="79"/>
      <c r="AA211" s="79"/>
      <c r="AB211" s="79"/>
      <c r="AC211" s="79"/>
      <c r="AD211" s="79"/>
      <c r="AE211" s="79"/>
      <c r="AF211" s="79"/>
      <c r="AG211" s="79"/>
      <c r="AK211" s="80"/>
      <c r="AL211" s="80"/>
      <c r="AM211" s="80"/>
      <c r="AN211" s="80"/>
      <c r="AO211" s="80"/>
      <c r="AP211" s="80"/>
    </row>
    <row r="212" spans="1:42" ht="12.75" customHeight="1" thickTop="1" x14ac:dyDescent="0.2">
      <c r="A212" s="98"/>
      <c r="B212" s="83"/>
      <c r="J212" s="102"/>
      <c r="K212" s="80"/>
      <c r="L212" s="102"/>
      <c r="M212" s="80"/>
      <c r="N212" s="80"/>
      <c r="O212" s="80"/>
      <c r="P212" s="80"/>
      <c r="Q212" s="165"/>
      <c r="R212" s="76"/>
      <c r="S212" s="81"/>
      <c r="T212" s="79"/>
      <c r="U212" s="79"/>
      <c r="V212" s="99"/>
      <c r="W212" s="79"/>
      <c r="X212" s="79"/>
      <c r="Y212" s="79"/>
      <c r="Z212" s="79"/>
      <c r="AA212" s="79"/>
      <c r="AB212" s="79"/>
      <c r="AC212" s="79"/>
      <c r="AD212" s="79"/>
      <c r="AE212" s="79"/>
      <c r="AF212" s="79"/>
      <c r="AG212" s="79"/>
      <c r="AK212" s="80"/>
      <c r="AL212" s="80"/>
      <c r="AM212" s="80"/>
      <c r="AN212" s="80"/>
      <c r="AO212" s="80"/>
      <c r="AP212" s="80"/>
    </row>
    <row r="213" spans="1:42" ht="12.75" customHeight="1" x14ac:dyDescent="0.2">
      <c r="A213" s="98"/>
      <c r="B213" s="83"/>
      <c r="J213" s="102"/>
      <c r="K213" s="80"/>
      <c r="L213" s="102"/>
      <c r="M213" s="80"/>
      <c r="N213" s="80"/>
      <c r="O213" s="80"/>
      <c r="P213" s="80"/>
      <c r="Q213" s="165"/>
      <c r="R213" s="76"/>
      <c r="S213" s="81"/>
      <c r="T213" s="79"/>
      <c r="U213" s="79"/>
      <c r="V213" s="99"/>
      <c r="W213" s="79"/>
      <c r="X213" s="79"/>
      <c r="Y213" s="79"/>
      <c r="Z213" s="79"/>
      <c r="AA213" s="79"/>
      <c r="AB213" s="79"/>
      <c r="AC213" s="79"/>
      <c r="AD213" s="79"/>
      <c r="AE213" s="79"/>
      <c r="AF213" s="79"/>
      <c r="AG213" s="79"/>
      <c r="AK213" s="80"/>
      <c r="AL213" s="80"/>
      <c r="AM213" s="80"/>
      <c r="AN213" s="80"/>
      <c r="AO213" s="80"/>
      <c r="AP213" s="80"/>
    </row>
    <row r="214" spans="1:42" ht="12.75" customHeight="1" x14ac:dyDescent="0.2">
      <c r="A214" s="85">
        <v>17</v>
      </c>
      <c r="B214" s="83" t="s">
        <v>268</v>
      </c>
      <c r="J214" s="123" t="str">
        <f>J7</f>
        <v>2020</v>
      </c>
      <c r="K214" s="80"/>
      <c r="L214" s="123" t="str">
        <f>L7</f>
        <v>2019</v>
      </c>
      <c r="M214" s="241" t="s">
        <v>360</v>
      </c>
      <c r="N214" s="241" t="s">
        <v>357</v>
      </c>
      <c r="O214" s="241" t="s">
        <v>358</v>
      </c>
      <c r="P214" s="241" t="s">
        <v>359</v>
      </c>
      <c r="Q214" s="165"/>
      <c r="R214" s="76"/>
      <c r="S214" s="81"/>
      <c r="T214" s="79"/>
      <c r="U214" s="79"/>
      <c r="V214" s="99"/>
      <c r="W214" s="79"/>
      <c r="X214" s="79"/>
      <c r="Y214" s="79"/>
      <c r="Z214" s="79"/>
      <c r="AA214" s="79"/>
      <c r="AB214" s="79"/>
      <c r="AC214" s="79"/>
      <c r="AD214" s="79"/>
      <c r="AE214" s="79"/>
      <c r="AF214" s="79"/>
      <c r="AG214" s="79"/>
      <c r="AK214" s="80"/>
      <c r="AL214" s="80"/>
      <c r="AM214" s="80"/>
      <c r="AN214" s="80"/>
      <c r="AO214" s="80"/>
      <c r="AP214" s="80"/>
    </row>
    <row r="215" spans="1:42" ht="12.75" customHeight="1" x14ac:dyDescent="0.2">
      <c r="A215" s="85"/>
      <c r="B215" s="83"/>
      <c r="J215" s="121"/>
      <c r="K215" s="80"/>
      <c r="L215" s="121"/>
      <c r="M215" s="248"/>
      <c r="N215" s="248"/>
      <c r="O215" s="248"/>
      <c r="P215" s="248"/>
      <c r="Q215" s="165"/>
      <c r="R215" s="76"/>
      <c r="S215" s="81"/>
      <c r="T215" s="79"/>
      <c r="U215" s="79"/>
      <c r="V215" s="99"/>
      <c r="W215" s="79"/>
      <c r="X215" s="79"/>
      <c r="Y215" s="79"/>
      <c r="Z215" s="79"/>
      <c r="AA215" s="79"/>
      <c r="AB215" s="79"/>
      <c r="AC215" s="79"/>
      <c r="AD215" s="79"/>
      <c r="AE215" s="79"/>
      <c r="AF215" s="79"/>
      <c r="AG215" s="79"/>
      <c r="AK215" s="80"/>
      <c r="AL215" s="80"/>
      <c r="AM215" s="80"/>
      <c r="AN215" s="80"/>
      <c r="AO215" s="80"/>
      <c r="AP215" s="80"/>
    </row>
    <row r="216" spans="1:42" ht="12.75" customHeight="1" x14ac:dyDescent="0.2">
      <c r="A216" s="85"/>
      <c r="B216" s="83" t="s">
        <v>293</v>
      </c>
      <c r="J216" s="121"/>
      <c r="K216" s="80"/>
      <c r="L216" s="122"/>
      <c r="M216" s="260"/>
      <c r="N216" s="260"/>
      <c r="O216" s="260"/>
      <c r="P216" s="260"/>
      <c r="Q216" s="165"/>
      <c r="R216" s="76"/>
      <c r="S216" s="81"/>
      <c r="T216" s="79"/>
      <c r="U216" s="79"/>
      <c r="V216" s="99"/>
      <c r="W216" s="79"/>
      <c r="X216" s="79"/>
      <c r="Y216" s="79"/>
      <c r="Z216" s="79"/>
      <c r="AA216" s="79"/>
      <c r="AB216" s="79"/>
      <c r="AC216" s="79"/>
      <c r="AD216" s="79"/>
      <c r="AE216" s="79"/>
      <c r="AF216" s="79"/>
      <c r="AG216" s="79"/>
      <c r="AK216" s="80"/>
      <c r="AL216" s="80"/>
      <c r="AM216" s="80"/>
      <c r="AN216" s="80"/>
      <c r="AO216" s="80"/>
      <c r="AP216" s="80"/>
    </row>
    <row r="217" spans="1:42" ht="12.75" customHeight="1" x14ac:dyDescent="0.2">
      <c r="A217" s="85"/>
      <c r="B217" s="76" t="s">
        <v>274</v>
      </c>
      <c r="J217" s="122" t="e">
        <f>#REF!</f>
        <v>#REF!</v>
      </c>
      <c r="K217" s="80"/>
      <c r="L217" s="122">
        <v>65402000</v>
      </c>
      <c r="M217" s="260"/>
      <c r="N217" s="260"/>
      <c r="O217" s="260"/>
      <c r="P217" s="260"/>
      <c r="Q217" s="165"/>
      <c r="R217" s="146"/>
      <c r="S217" s="280"/>
      <c r="T217" s="268"/>
      <c r="U217" s="79"/>
      <c r="V217" s="99"/>
      <c r="W217" s="79"/>
      <c r="X217" s="79"/>
      <c r="Y217" s="79"/>
      <c r="Z217" s="79"/>
      <c r="AA217" s="79"/>
      <c r="AB217" s="79"/>
      <c r="AC217" s="79"/>
      <c r="AD217" s="79"/>
      <c r="AE217" s="79"/>
      <c r="AF217" s="79"/>
      <c r="AG217" s="79"/>
      <c r="AK217" s="80"/>
      <c r="AL217" s="80"/>
      <c r="AM217" s="80"/>
      <c r="AN217" s="80"/>
      <c r="AO217" s="80"/>
      <c r="AP217" s="80"/>
    </row>
    <row r="218" spans="1:42" ht="12.75" customHeight="1" x14ac:dyDescent="0.2">
      <c r="A218" s="85"/>
      <c r="B218" s="76" t="s">
        <v>275</v>
      </c>
      <c r="J218" s="122" t="e">
        <f>#REF!</f>
        <v>#REF!</v>
      </c>
      <c r="K218" s="80"/>
      <c r="L218" s="122">
        <v>125434000</v>
      </c>
      <c r="M218" s="260"/>
      <c r="N218" s="260"/>
      <c r="O218" s="260"/>
      <c r="P218" s="260"/>
      <c r="Q218" s="165"/>
      <c r="R218" s="76"/>
      <c r="S218" s="81"/>
      <c r="T218" s="269"/>
      <c r="U218" s="268"/>
      <c r="V218" s="99"/>
      <c r="W218" s="79"/>
      <c r="X218" s="79"/>
      <c r="Y218" s="79"/>
      <c r="Z218" s="79"/>
      <c r="AA218" s="79"/>
      <c r="AB218" s="79"/>
      <c r="AC218" s="79"/>
      <c r="AD218" s="79"/>
      <c r="AE218" s="79"/>
      <c r="AF218" s="79"/>
      <c r="AG218" s="79"/>
      <c r="AK218" s="80"/>
      <c r="AL218" s="80"/>
      <c r="AM218" s="80"/>
      <c r="AN218" s="80"/>
      <c r="AO218" s="80"/>
      <c r="AP218" s="80"/>
    </row>
    <row r="219" spans="1:42" ht="12.75" customHeight="1" x14ac:dyDescent="0.2">
      <c r="A219" s="85"/>
      <c r="B219" s="76" t="s">
        <v>276</v>
      </c>
      <c r="J219" s="122" t="e">
        <f>#REF!</f>
        <v>#REF!</v>
      </c>
      <c r="K219" s="80"/>
      <c r="L219" s="122">
        <v>70688000</v>
      </c>
      <c r="M219" s="260"/>
      <c r="N219" s="260"/>
      <c r="O219" s="260"/>
      <c r="P219" s="260"/>
      <c r="Q219" s="165"/>
      <c r="R219" s="76"/>
      <c r="S219" s="81"/>
      <c r="T219" s="79"/>
      <c r="U219" s="79"/>
      <c r="V219" s="99"/>
      <c r="W219" s="79"/>
      <c r="X219" s="79"/>
      <c r="Y219" s="79"/>
      <c r="Z219" s="79"/>
      <c r="AA219" s="79"/>
      <c r="AB219" s="79"/>
      <c r="AC219" s="79"/>
      <c r="AD219" s="79"/>
      <c r="AE219" s="79"/>
      <c r="AF219" s="79"/>
      <c r="AG219" s="79"/>
      <c r="AK219" s="80"/>
      <c r="AL219" s="80"/>
      <c r="AM219" s="80"/>
      <c r="AN219" s="80"/>
      <c r="AO219" s="80"/>
      <c r="AP219" s="80"/>
    </row>
    <row r="220" spans="1:42" ht="12.75" customHeight="1" x14ac:dyDescent="0.2">
      <c r="A220" s="85"/>
      <c r="B220" s="76" t="s">
        <v>277</v>
      </c>
      <c r="J220" s="122" t="e">
        <f>#REF!</f>
        <v>#REF!</v>
      </c>
      <c r="K220" s="80"/>
      <c r="L220" s="122">
        <v>236611226</v>
      </c>
      <c r="M220" s="260"/>
      <c r="N220" s="260"/>
      <c r="O220" s="260"/>
      <c r="P220" s="260"/>
      <c r="Q220" s="165"/>
      <c r="R220" s="76"/>
      <c r="S220" s="81"/>
      <c r="T220" s="79"/>
      <c r="U220" s="79"/>
      <c r="V220" s="99"/>
      <c r="W220" s="79"/>
      <c r="X220" s="79"/>
      <c r="Y220" s="79"/>
      <c r="Z220" s="79"/>
      <c r="AA220" s="79"/>
      <c r="AB220" s="79"/>
      <c r="AC220" s="79"/>
      <c r="AD220" s="79"/>
      <c r="AE220" s="79"/>
      <c r="AF220" s="79"/>
      <c r="AG220" s="79"/>
      <c r="AK220" s="80"/>
      <c r="AL220" s="80"/>
      <c r="AM220" s="80"/>
      <c r="AN220" s="80"/>
      <c r="AO220" s="80"/>
      <c r="AP220" s="80"/>
    </row>
    <row r="221" spans="1:42" ht="12.75" customHeight="1" x14ac:dyDescent="0.2">
      <c r="A221" s="85"/>
      <c r="B221" s="76" t="s">
        <v>278</v>
      </c>
      <c r="J221" s="122" t="e">
        <f>#REF!</f>
        <v>#REF!</v>
      </c>
      <c r="K221" s="80"/>
      <c r="L221" s="122">
        <v>109887000</v>
      </c>
      <c r="M221" s="260"/>
      <c r="N221" s="260"/>
      <c r="O221" s="260"/>
      <c r="P221" s="260"/>
      <c r="Q221" s="165"/>
      <c r="R221" s="76"/>
      <c r="S221" s="81"/>
      <c r="T221" s="79"/>
      <c r="U221" s="79"/>
      <c r="V221" s="99"/>
      <c r="W221" s="79"/>
      <c r="X221" s="79"/>
      <c r="Y221" s="79"/>
      <c r="Z221" s="79"/>
      <c r="AA221" s="79"/>
      <c r="AB221" s="79"/>
      <c r="AC221" s="79"/>
      <c r="AD221" s="79"/>
      <c r="AE221" s="79"/>
      <c r="AF221" s="79"/>
      <c r="AG221" s="79"/>
      <c r="AK221" s="80"/>
      <c r="AL221" s="80"/>
      <c r="AM221" s="80"/>
      <c r="AN221" s="80"/>
      <c r="AO221" s="80"/>
      <c r="AP221" s="80"/>
    </row>
    <row r="222" spans="1:42" ht="12.75" customHeight="1" x14ac:dyDescent="0.2">
      <c r="A222" s="85"/>
      <c r="B222" s="76" t="s">
        <v>315</v>
      </c>
      <c r="J222" s="122" t="e">
        <f>#REF!</f>
        <v>#REF!</v>
      </c>
      <c r="K222" s="80"/>
      <c r="L222" s="122">
        <v>0</v>
      </c>
      <c r="M222" s="260"/>
      <c r="N222" s="260"/>
      <c r="O222" s="260"/>
      <c r="P222" s="260"/>
      <c r="Q222" s="165"/>
      <c r="R222" s="76"/>
      <c r="S222" s="81"/>
      <c r="T222" s="79"/>
      <c r="U222" s="79"/>
      <c r="V222" s="99"/>
      <c r="W222" s="79"/>
      <c r="X222" s="79"/>
      <c r="Y222" s="79"/>
      <c r="Z222" s="79"/>
      <c r="AA222" s="79"/>
      <c r="AB222" s="79"/>
      <c r="AC222" s="79"/>
      <c r="AD222" s="79"/>
      <c r="AE222" s="79"/>
      <c r="AF222" s="79"/>
      <c r="AG222" s="79"/>
      <c r="AK222" s="80"/>
      <c r="AL222" s="80"/>
      <c r="AM222" s="80"/>
      <c r="AN222" s="80"/>
      <c r="AO222" s="80"/>
      <c r="AP222" s="80"/>
    </row>
    <row r="223" spans="1:42" s="391" customFormat="1" ht="12.75" customHeight="1" x14ac:dyDescent="0.2">
      <c r="A223" s="383"/>
      <c r="B223" s="411" t="e">
        <f>#REF!</f>
        <v>#REF!</v>
      </c>
      <c r="C223" s="411"/>
      <c r="D223" s="411"/>
      <c r="J223" s="404" t="e">
        <f>#REF!</f>
        <v>#REF!</v>
      </c>
      <c r="K223" s="392"/>
      <c r="L223" s="404">
        <v>0</v>
      </c>
      <c r="M223" s="413" t="s">
        <v>511</v>
      </c>
      <c r="N223" s="405"/>
      <c r="O223" s="405"/>
      <c r="P223" s="405"/>
      <c r="Q223" s="399"/>
      <c r="S223" s="400"/>
      <c r="T223" s="400"/>
      <c r="U223" s="400"/>
      <c r="V223" s="403"/>
      <c r="W223" s="400"/>
      <c r="X223" s="400"/>
      <c r="Y223" s="400"/>
      <c r="Z223" s="400"/>
      <c r="AA223" s="400"/>
      <c r="AB223" s="400"/>
      <c r="AC223" s="400"/>
      <c r="AD223" s="400"/>
      <c r="AE223" s="400"/>
      <c r="AF223" s="400"/>
      <c r="AG223" s="400"/>
      <c r="AH223" s="400"/>
      <c r="AK223" s="392"/>
      <c r="AL223" s="392"/>
      <c r="AM223" s="392"/>
      <c r="AN223" s="392"/>
      <c r="AO223" s="392"/>
      <c r="AP223" s="392"/>
    </row>
    <row r="224" spans="1:42" ht="12.75" customHeight="1" x14ac:dyDescent="0.2">
      <c r="A224" s="85"/>
      <c r="B224" s="411" t="e">
        <f>#REF!</f>
        <v>#REF!</v>
      </c>
      <c r="C224" s="411"/>
      <c r="D224" s="411"/>
      <c r="J224" s="122" t="e">
        <f>#REF!</f>
        <v>#REF!</v>
      </c>
      <c r="K224" s="80"/>
      <c r="L224" s="122">
        <v>0</v>
      </c>
      <c r="M224" s="361" t="s">
        <v>512</v>
      </c>
      <c r="N224" s="260"/>
      <c r="O224" s="260"/>
      <c r="P224" s="260"/>
      <c r="Q224" s="165"/>
      <c r="R224" s="76"/>
      <c r="S224" s="81"/>
      <c r="T224" s="79"/>
      <c r="U224" s="79"/>
      <c r="V224" s="99"/>
      <c r="W224" s="79"/>
      <c r="X224" s="79"/>
      <c r="Y224" s="79"/>
      <c r="Z224" s="79"/>
      <c r="AA224" s="79"/>
      <c r="AB224" s="79"/>
      <c r="AC224" s="79"/>
      <c r="AD224" s="79"/>
      <c r="AE224" s="79"/>
      <c r="AF224" s="79"/>
      <c r="AG224" s="79"/>
      <c r="AK224" s="80"/>
      <c r="AL224" s="80"/>
      <c r="AM224" s="80"/>
      <c r="AN224" s="80"/>
      <c r="AO224" s="80"/>
      <c r="AP224" s="80"/>
    </row>
    <row r="225" spans="1:42" ht="12.75" customHeight="1" x14ac:dyDescent="0.2">
      <c r="A225" s="85"/>
      <c r="B225" s="411" t="e">
        <f>#REF!</f>
        <v>#REF!</v>
      </c>
      <c r="C225" s="411"/>
      <c r="D225" s="411"/>
      <c r="J225" s="122" t="e">
        <f>#REF!</f>
        <v>#REF!</v>
      </c>
      <c r="K225" s="80"/>
      <c r="L225" s="122">
        <v>0</v>
      </c>
      <c r="M225" s="260"/>
      <c r="N225" s="260"/>
      <c r="O225" s="260"/>
      <c r="P225" s="260"/>
      <c r="Q225" s="165"/>
      <c r="R225" s="76"/>
      <c r="S225" s="81"/>
      <c r="T225" s="79"/>
      <c r="U225" s="79"/>
      <c r="V225" s="99"/>
      <c r="W225" s="79"/>
      <c r="X225" s="79"/>
      <c r="Y225" s="79"/>
      <c r="Z225" s="79"/>
      <c r="AA225" s="79"/>
      <c r="AB225" s="79"/>
      <c r="AC225" s="79"/>
      <c r="AD225" s="79"/>
      <c r="AE225" s="79"/>
      <c r="AF225" s="79"/>
      <c r="AG225" s="79"/>
      <c r="AK225" s="80"/>
      <c r="AL225" s="80"/>
      <c r="AM225" s="80"/>
      <c r="AN225" s="80"/>
      <c r="AO225" s="80"/>
      <c r="AP225" s="80"/>
    </row>
    <row r="226" spans="1:42" ht="12.75" customHeight="1" x14ac:dyDescent="0.2">
      <c r="A226" s="85"/>
      <c r="B226" s="411" t="e">
        <f>#REF!</f>
        <v>#REF!</v>
      </c>
      <c r="C226" s="411"/>
      <c r="D226" s="411"/>
      <c r="J226" s="122" t="e">
        <f>#REF!</f>
        <v>#REF!</v>
      </c>
      <c r="K226" s="80"/>
      <c r="L226" s="122">
        <v>0</v>
      </c>
      <c r="M226" s="260" t="s">
        <v>515</v>
      </c>
      <c r="N226" s="260"/>
      <c r="O226" s="260"/>
      <c r="P226" s="260"/>
      <c r="Q226" s="165"/>
      <c r="R226" s="76"/>
      <c r="S226" s="81"/>
      <c r="T226" s="79"/>
      <c r="U226" s="79"/>
      <c r="V226" s="99"/>
      <c r="W226" s="79"/>
      <c r="X226" s="79"/>
      <c r="Y226" s="79"/>
      <c r="Z226" s="79"/>
      <c r="AA226" s="79"/>
      <c r="AB226" s="79"/>
      <c r="AC226" s="79"/>
      <c r="AD226" s="79"/>
      <c r="AE226" s="79"/>
      <c r="AF226" s="79"/>
      <c r="AG226" s="79"/>
      <c r="AK226" s="80"/>
      <c r="AL226" s="80"/>
      <c r="AM226" s="80"/>
      <c r="AN226" s="80"/>
      <c r="AO226" s="80"/>
      <c r="AP226" s="80"/>
    </row>
    <row r="227" spans="1:42" ht="12.75" customHeight="1" x14ac:dyDescent="0.2">
      <c r="A227" s="85"/>
      <c r="B227" s="411" t="e">
        <f>#REF!</f>
        <v>#REF!</v>
      </c>
      <c r="C227" s="411"/>
      <c r="D227" s="411"/>
      <c r="J227" s="122" t="e">
        <f>#REF!</f>
        <v>#REF!</v>
      </c>
      <c r="K227" s="80"/>
      <c r="L227" s="122">
        <v>0</v>
      </c>
      <c r="M227" s="260"/>
      <c r="N227" s="260"/>
      <c r="O227" s="260"/>
      <c r="P227" s="260"/>
      <c r="Q227" s="165"/>
      <c r="R227" s="76"/>
      <c r="S227" s="81"/>
      <c r="T227" s="79"/>
      <c r="U227" s="79"/>
      <c r="V227" s="99"/>
      <c r="W227" s="79"/>
      <c r="X227" s="79"/>
      <c r="Y227" s="79"/>
      <c r="Z227" s="79"/>
      <c r="AA227" s="79"/>
      <c r="AB227" s="79"/>
      <c r="AC227" s="79"/>
      <c r="AD227" s="79"/>
      <c r="AE227" s="79"/>
      <c r="AF227" s="79"/>
      <c r="AG227" s="79"/>
      <c r="AK227" s="80"/>
      <c r="AL227" s="80"/>
      <c r="AM227" s="80"/>
      <c r="AN227" s="80"/>
      <c r="AO227" s="80"/>
      <c r="AP227" s="80"/>
    </row>
    <row r="228" spans="1:42" ht="12.75" customHeight="1" x14ac:dyDescent="0.2">
      <c r="A228" s="85"/>
      <c r="B228" s="411" t="e">
        <f>#REF!</f>
        <v>#REF!</v>
      </c>
      <c r="C228" s="411"/>
      <c r="D228" s="411"/>
      <c r="J228" s="122" t="e">
        <f>#REF!</f>
        <v>#REF!</v>
      </c>
      <c r="K228" s="80"/>
      <c r="L228" s="122">
        <v>0</v>
      </c>
      <c r="M228" s="260"/>
      <c r="N228" s="260"/>
      <c r="O228" s="260"/>
      <c r="P228" s="260"/>
      <c r="Q228" s="165"/>
      <c r="R228" s="76"/>
      <c r="S228" s="81"/>
      <c r="T228" s="79"/>
      <c r="U228" s="79"/>
      <c r="V228" s="99"/>
      <c r="W228" s="79"/>
      <c r="X228" s="79"/>
      <c r="Y228" s="79"/>
      <c r="Z228" s="79"/>
      <c r="AA228" s="79"/>
      <c r="AB228" s="79"/>
      <c r="AC228" s="79"/>
      <c r="AD228" s="79"/>
      <c r="AE228" s="79"/>
      <c r="AF228" s="79"/>
      <c r="AG228" s="79"/>
      <c r="AK228" s="80"/>
      <c r="AL228" s="80"/>
      <c r="AM228" s="80"/>
      <c r="AN228" s="80"/>
      <c r="AO228" s="80"/>
      <c r="AP228" s="80"/>
    </row>
    <row r="229" spans="1:42" ht="12.75" customHeight="1" x14ac:dyDescent="0.2">
      <c r="A229" s="85"/>
      <c r="B229" s="411" t="e">
        <f>#REF!</f>
        <v>#REF!</v>
      </c>
      <c r="C229" s="411"/>
      <c r="D229" s="411"/>
      <c r="J229" s="122" t="e">
        <f>#REF!</f>
        <v>#REF!</v>
      </c>
      <c r="K229" s="80"/>
      <c r="L229" s="122">
        <v>0</v>
      </c>
      <c r="M229" s="260"/>
      <c r="N229" s="260"/>
      <c r="O229" s="260"/>
      <c r="P229" s="260"/>
      <c r="Q229" s="165"/>
      <c r="R229" s="76"/>
      <c r="S229" s="81"/>
      <c r="T229" s="79"/>
      <c r="U229" s="79"/>
      <c r="V229" s="99"/>
      <c r="W229" s="79"/>
      <c r="X229" s="79"/>
      <c r="Y229" s="79"/>
      <c r="Z229" s="79"/>
      <c r="AA229" s="79"/>
      <c r="AB229" s="79"/>
      <c r="AC229" s="79"/>
      <c r="AD229" s="79"/>
      <c r="AE229" s="79"/>
      <c r="AF229" s="79"/>
      <c r="AG229" s="79"/>
      <c r="AK229" s="80"/>
      <c r="AL229" s="80"/>
      <c r="AM229" s="80"/>
      <c r="AN229" s="80"/>
      <c r="AO229" s="80"/>
      <c r="AP229" s="80"/>
    </row>
    <row r="230" spans="1:42" ht="12.75" customHeight="1" x14ac:dyDescent="0.2">
      <c r="A230" s="85"/>
      <c r="B230" s="411" t="e">
        <f>#REF!</f>
        <v>#REF!</v>
      </c>
      <c r="C230" s="411"/>
      <c r="D230" s="411"/>
      <c r="J230" s="122" t="e">
        <f>#REF!</f>
        <v>#REF!</v>
      </c>
      <c r="K230" s="80"/>
      <c r="L230" s="122">
        <v>0</v>
      </c>
      <c r="M230" s="260"/>
      <c r="N230" s="260"/>
      <c r="O230" s="260"/>
      <c r="P230" s="260"/>
      <c r="Q230" s="165"/>
      <c r="R230" s="76"/>
      <c r="S230" s="81"/>
      <c r="T230" s="79"/>
      <c r="U230" s="79"/>
      <c r="V230" s="99"/>
      <c r="W230" s="79"/>
      <c r="X230" s="79"/>
      <c r="Y230" s="79"/>
      <c r="Z230" s="79"/>
      <c r="AA230" s="79"/>
      <c r="AB230" s="79"/>
      <c r="AC230" s="79"/>
      <c r="AD230" s="79"/>
      <c r="AE230" s="79"/>
      <c r="AF230" s="79"/>
      <c r="AG230" s="79"/>
      <c r="AK230" s="80"/>
      <c r="AL230" s="80"/>
      <c r="AM230" s="80"/>
      <c r="AN230" s="80"/>
      <c r="AO230" s="80"/>
      <c r="AP230" s="80"/>
    </row>
    <row r="231" spans="1:42" ht="12.75" hidden="1" customHeight="1" x14ac:dyDescent="0.2">
      <c r="A231" s="85"/>
      <c r="B231" s="76" t="s">
        <v>279</v>
      </c>
      <c r="J231" s="122" t="e">
        <f>#REF!</f>
        <v>#REF!</v>
      </c>
      <c r="K231" s="80"/>
      <c r="L231" s="122">
        <v>533145263.93000001</v>
      </c>
      <c r="M231" s="260"/>
      <c r="N231" s="260"/>
      <c r="O231" s="260"/>
      <c r="P231" s="260"/>
      <c r="Q231" s="165"/>
      <c r="R231" s="146"/>
      <c r="S231" s="81"/>
      <c r="T231" s="79"/>
      <c r="U231" s="79"/>
      <c r="V231" s="99"/>
      <c r="W231" s="79"/>
      <c r="X231" s="79"/>
      <c r="Y231" s="79"/>
      <c r="Z231" s="79"/>
      <c r="AA231" s="79"/>
      <c r="AB231" s="79"/>
      <c r="AC231" s="79"/>
      <c r="AD231" s="79"/>
      <c r="AE231" s="79"/>
      <c r="AF231" s="79"/>
      <c r="AG231" s="79"/>
      <c r="AK231" s="80"/>
      <c r="AL231" s="80"/>
      <c r="AM231" s="80"/>
      <c r="AN231" s="80"/>
      <c r="AO231" s="80"/>
      <c r="AP231" s="80"/>
    </row>
    <row r="232" spans="1:42" ht="6" customHeight="1" x14ac:dyDescent="0.2">
      <c r="A232" s="85"/>
      <c r="B232" s="83"/>
      <c r="J232" s="121"/>
      <c r="K232" s="80"/>
      <c r="L232" s="121"/>
      <c r="M232" s="257"/>
      <c r="N232" s="257"/>
      <c r="O232" s="257"/>
      <c r="P232" s="257"/>
      <c r="Q232" s="165"/>
      <c r="R232" s="76"/>
      <c r="S232" s="81"/>
      <c r="T232" s="79"/>
      <c r="U232" s="79"/>
      <c r="V232" s="99"/>
      <c r="W232" s="79"/>
      <c r="X232" s="79"/>
      <c r="Y232" s="79"/>
      <c r="Z232" s="79"/>
      <c r="AA232" s="79"/>
      <c r="AB232" s="79"/>
      <c r="AC232" s="79"/>
      <c r="AD232" s="79"/>
      <c r="AE232" s="79"/>
      <c r="AF232" s="79"/>
      <c r="AG232" s="79"/>
      <c r="AK232" s="80"/>
      <c r="AL232" s="80"/>
      <c r="AM232" s="80"/>
      <c r="AN232" s="80"/>
      <c r="AO232" s="80"/>
      <c r="AP232" s="80"/>
    </row>
    <row r="233" spans="1:42" ht="12.75" customHeight="1" thickBot="1" x14ac:dyDescent="0.25">
      <c r="A233" s="85"/>
      <c r="B233" s="83" t="s">
        <v>292</v>
      </c>
      <c r="J233" s="343" t="e">
        <f>SUM(J216:J232)</f>
        <v>#REF!</v>
      </c>
      <c r="K233" s="80"/>
      <c r="L233" s="293">
        <f>SUM(L216:L232)</f>
        <v>1141167489.9300001</v>
      </c>
      <c r="M233" s="377" t="s">
        <v>489</v>
      </c>
      <c r="N233" s="257"/>
      <c r="O233" s="257"/>
      <c r="P233" s="257"/>
      <c r="Q233" s="165"/>
      <c r="R233" s="76"/>
      <c r="S233" s="81"/>
      <c r="T233" s="79"/>
      <c r="U233" s="79"/>
      <c r="V233" s="99"/>
      <c r="W233" s="79"/>
      <c r="X233" s="79"/>
      <c r="Y233" s="79"/>
      <c r="Z233" s="79"/>
      <c r="AA233" s="79"/>
      <c r="AB233" s="79"/>
      <c r="AC233" s="79"/>
      <c r="AD233" s="79"/>
      <c r="AE233" s="79"/>
      <c r="AF233" s="79"/>
      <c r="AG233" s="79"/>
      <c r="AK233" s="80"/>
      <c r="AL233" s="80"/>
      <c r="AM233" s="80"/>
      <c r="AN233" s="80"/>
      <c r="AO233" s="80"/>
      <c r="AP233" s="80"/>
    </row>
    <row r="234" spans="1:42" ht="12.75" customHeight="1" thickTop="1" x14ac:dyDescent="0.2">
      <c r="A234" s="85"/>
      <c r="B234" s="83"/>
      <c r="J234" s="121"/>
      <c r="K234" s="80"/>
      <c r="L234" s="121"/>
      <c r="M234" s="257"/>
      <c r="N234" s="257"/>
      <c r="O234" s="257"/>
      <c r="P234" s="257"/>
      <c r="Q234" s="165"/>
      <c r="R234" s="76"/>
      <c r="S234" s="81"/>
      <c r="T234" s="79"/>
      <c r="U234" s="79"/>
      <c r="V234" s="99"/>
      <c r="W234" s="79"/>
      <c r="X234" s="79"/>
      <c r="Y234" s="79"/>
      <c r="Z234" s="79"/>
      <c r="AA234" s="79"/>
      <c r="AB234" s="79"/>
      <c r="AC234" s="79"/>
      <c r="AD234" s="79"/>
      <c r="AE234" s="79"/>
      <c r="AF234" s="79"/>
      <c r="AG234" s="79"/>
      <c r="AK234" s="80"/>
      <c r="AL234" s="80"/>
      <c r="AM234" s="80"/>
      <c r="AN234" s="80"/>
      <c r="AO234" s="80"/>
      <c r="AP234" s="80"/>
    </row>
    <row r="235" spans="1:42" ht="12.75" customHeight="1" x14ac:dyDescent="0.2">
      <c r="A235" s="85"/>
      <c r="B235" s="83" t="s">
        <v>373</v>
      </c>
      <c r="J235" s="121"/>
      <c r="K235" s="80"/>
      <c r="L235" s="121"/>
      <c r="M235" s="121"/>
      <c r="N235" s="121"/>
      <c r="O235" s="121"/>
      <c r="P235" s="121"/>
      <c r="Q235" s="165"/>
      <c r="R235" s="76"/>
      <c r="S235" s="81"/>
      <c r="T235" s="79"/>
      <c r="U235" s="79"/>
      <c r="V235" s="99"/>
      <c r="W235" s="79"/>
      <c r="X235" s="79"/>
      <c r="Y235" s="79"/>
      <c r="Z235" s="79"/>
      <c r="AA235" s="79"/>
      <c r="AB235" s="79"/>
      <c r="AC235" s="79"/>
      <c r="AD235" s="79"/>
      <c r="AE235" s="79"/>
      <c r="AF235" s="79"/>
      <c r="AG235" s="79"/>
      <c r="AK235" s="80"/>
      <c r="AL235" s="80"/>
      <c r="AM235" s="80"/>
      <c r="AN235" s="80"/>
      <c r="AO235" s="80"/>
      <c r="AP235" s="80"/>
    </row>
    <row r="236" spans="1:42" ht="12.75" customHeight="1" x14ac:dyDescent="0.2">
      <c r="A236" s="85"/>
      <c r="B236" s="83"/>
      <c r="J236" s="240" t="str">
        <f>J7</f>
        <v>2020</v>
      </c>
      <c r="K236" s="80"/>
      <c r="L236" s="240" t="str">
        <f>L7</f>
        <v>2019</v>
      </c>
      <c r="M236" s="121"/>
      <c r="N236" s="121"/>
      <c r="O236" s="121"/>
      <c r="P236" s="121"/>
      <c r="Q236" s="165"/>
      <c r="R236" s="76"/>
      <c r="S236" s="81"/>
      <c r="T236" s="79"/>
      <c r="U236" s="79"/>
      <c r="V236" s="99"/>
      <c r="W236" s="79"/>
      <c r="X236" s="79"/>
      <c r="Y236" s="79"/>
      <c r="Z236" s="79"/>
      <c r="AA236" s="79"/>
      <c r="AB236" s="79"/>
      <c r="AC236" s="79"/>
      <c r="AD236" s="79"/>
      <c r="AE236" s="79"/>
      <c r="AF236" s="79"/>
      <c r="AG236" s="79"/>
      <c r="AK236" s="80"/>
      <c r="AL236" s="80"/>
      <c r="AM236" s="80"/>
      <c r="AN236" s="80"/>
      <c r="AO236" s="80"/>
      <c r="AP236" s="80"/>
    </row>
    <row r="237" spans="1:42" ht="12.75" customHeight="1" x14ac:dyDescent="0.2">
      <c r="A237" s="85"/>
      <c r="B237" s="83"/>
      <c r="J237" s="371"/>
      <c r="K237" s="80"/>
      <c r="L237" s="371"/>
      <c r="M237" s="121"/>
      <c r="N237" s="121"/>
      <c r="O237" s="121"/>
      <c r="P237" s="121"/>
      <c r="Q237" s="165"/>
      <c r="R237" s="76"/>
      <c r="S237" s="81"/>
      <c r="T237" s="79"/>
      <c r="U237" s="79"/>
      <c r="V237" s="99"/>
      <c r="W237" s="79"/>
      <c r="X237" s="79"/>
      <c r="Y237" s="79"/>
      <c r="Z237" s="79"/>
      <c r="AA237" s="79"/>
      <c r="AB237" s="79"/>
      <c r="AC237" s="79"/>
      <c r="AD237" s="79"/>
      <c r="AE237" s="79"/>
      <c r="AF237" s="79"/>
      <c r="AG237" s="79"/>
      <c r="AK237" s="80"/>
      <c r="AL237" s="80"/>
      <c r="AM237" s="80"/>
      <c r="AN237" s="80"/>
      <c r="AO237" s="80"/>
      <c r="AP237" s="80"/>
    </row>
    <row r="238" spans="1:42" ht="12.75" customHeight="1" x14ac:dyDescent="0.2">
      <c r="A238" s="85"/>
      <c r="B238" s="76" t="s">
        <v>366</v>
      </c>
      <c r="J238" s="370">
        <v>2334130310.7550001</v>
      </c>
      <c r="K238" s="80"/>
      <c r="L238" s="418">
        <v>533145263.93000007</v>
      </c>
      <c r="M238" s="363"/>
      <c r="N238" s="121"/>
      <c r="O238" s="121"/>
      <c r="P238" s="121"/>
      <c r="Q238" s="165"/>
      <c r="R238" s="76"/>
      <c r="S238" s="81"/>
      <c r="T238" s="79"/>
      <c r="U238" s="79"/>
      <c r="V238" s="99"/>
      <c r="W238" s="79"/>
      <c r="X238" s="79"/>
      <c r="Y238" s="79"/>
      <c r="Z238" s="79"/>
      <c r="AA238" s="79"/>
      <c r="AB238" s="79"/>
      <c r="AC238" s="79"/>
      <c r="AD238" s="79"/>
      <c r="AE238" s="79"/>
      <c r="AF238" s="79"/>
      <c r="AG238" s="79"/>
      <c r="AK238" s="80"/>
      <c r="AL238" s="80"/>
      <c r="AM238" s="80"/>
      <c r="AN238" s="80"/>
      <c r="AO238" s="80"/>
      <c r="AP238" s="80"/>
    </row>
    <row r="239" spans="1:42" ht="12.75" customHeight="1" x14ac:dyDescent="0.2">
      <c r="A239" s="85"/>
      <c r="B239" s="76" t="s">
        <v>367</v>
      </c>
      <c r="J239" s="122"/>
      <c r="K239" s="80"/>
      <c r="L239" s="121"/>
      <c r="M239" s="121"/>
      <c r="N239" s="121"/>
      <c r="O239" s="121"/>
      <c r="P239" s="121"/>
      <c r="Q239" s="165"/>
      <c r="R239" s="76"/>
      <c r="S239" s="81"/>
      <c r="T239" s="79"/>
      <c r="U239" s="79"/>
      <c r="V239" s="99"/>
      <c r="W239" s="79"/>
      <c r="X239" s="79"/>
      <c r="Y239" s="79"/>
      <c r="Z239" s="79"/>
      <c r="AA239" s="79"/>
      <c r="AB239" s="79"/>
      <c r="AC239" s="79"/>
      <c r="AD239" s="79"/>
      <c r="AE239" s="79"/>
      <c r="AF239" s="79"/>
      <c r="AG239" s="79"/>
      <c r="AK239" s="80"/>
      <c r="AL239" s="80"/>
      <c r="AM239" s="80"/>
      <c r="AN239" s="80"/>
      <c r="AO239" s="80"/>
      <c r="AP239" s="80"/>
    </row>
    <row r="240" spans="1:42" ht="12.75" customHeight="1" x14ac:dyDescent="0.2">
      <c r="A240" s="85"/>
      <c r="B240" s="76" t="s">
        <v>368</v>
      </c>
      <c r="J240" s="370">
        <v>1261786546.0016665</v>
      </c>
      <c r="K240" s="80"/>
      <c r="L240" s="122">
        <v>0</v>
      </c>
      <c r="M240" s="121"/>
      <c r="N240" s="121"/>
      <c r="O240" s="121"/>
      <c r="P240" s="121"/>
      <c r="Q240" s="165"/>
      <c r="R240" s="76"/>
      <c r="S240" s="81"/>
      <c r="T240" s="79"/>
      <c r="U240" s="79"/>
      <c r="V240" s="99"/>
      <c r="W240" s="79"/>
      <c r="X240" s="79"/>
      <c r="Y240" s="79"/>
      <c r="Z240" s="79"/>
      <c r="AA240" s="79"/>
      <c r="AB240" s="79"/>
      <c r="AC240" s="79"/>
      <c r="AD240" s="79"/>
      <c r="AE240" s="79"/>
      <c r="AF240" s="79"/>
      <c r="AG240" s="79"/>
      <c r="AK240" s="80"/>
      <c r="AL240" s="80"/>
      <c r="AM240" s="80"/>
      <c r="AN240" s="80"/>
      <c r="AO240" s="80"/>
      <c r="AP240" s="80"/>
    </row>
    <row r="241" spans="1:42" ht="12.75" customHeight="1" x14ac:dyDescent="0.2">
      <c r="A241" s="85"/>
      <c r="B241" s="76" t="s">
        <v>369</v>
      </c>
      <c r="J241" s="370">
        <v>803980603.24166667</v>
      </c>
      <c r="K241" s="80"/>
      <c r="L241" s="122">
        <v>190836000</v>
      </c>
      <c r="M241" s="121">
        <f>L233-L245</f>
        <v>0</v>
      </c>
      <c r="N241" s="121"/>
      <c r="O241" s="121"/>
      <c r="P241" s="121"/>
      <c r="Q241" s="165"/>
      <c r="R241" s="76"/>
      <c r="S241" s="81"/>
      <c r="T241" s="79"/>
      <c r="U241" s="79"/>
      <c r="V241" s="99"/>
      <c r="W241" s="79"/>
      <c r="X241" s="79"/>
      <c r="Y241" s="79"/>
      <c r="Z241" s="79"/>
      <c r="AA241" s="79"/>
      <c r="AB241" s="79"/>
      <c r="AC241" s="79"/>
      <c r="AD241" s="79"/>
      <c r="AE241" s="79"/>
      <c r="AF241" s="79"/>
      <c r="AG241" s="79"/>
      <c r="AK241" s="80"/>
      <c r="AL241" s="80"/>
      <c r="AM241" s="80"/>
      <c r="AN241" s="80"/>
      <c r="AO241" s="80"/>
      <c r="AP241" s="80"/>
    </row>
    <row r="242" spans="1:42" ht="12.75" customHeight="1" x14ac:dyDescent="0.2">
      <c r="A242" s="85"/>
      <c r="B242" s="76" t="s">
        <v>370</v>
      </c>
      <c r="J242" s="370">
        <v>286724855.87166667</v>
      </c>
      <c r="K242" s="80"/>
      <c r="L242" s="122">
        <v>417186226</v>
      </c>
      <c r="M242" s="121"/>
      <c r="N242" s="121"/>
      <c r="O242" s="121"/>
      <c r="P242" s="121"/>
      <c r="Q242" s="165"/>
      <c r="R242" s="76"/>
      <c r="S242" s="81"/>
      <c r="T242" s="79"/>
      <c r="U242" s="79"/>
      <c r="V242" s="99"/>
      <c r="W242" s="79"/>
      <c r="X242" s="79"/>
      <c r="Y242" s="79"/>
      <c r="Z242" s="79"/>
      <c r="AA242" s="79"/>
      <c r="AB242" s="79"/>
      <c r="AC242" s="79"/>
      <c r="AD242" s="79"/>
      <c r="AE242" s="79"/>
      <c r="AF242" s="79"/>
      <c r="AG242" s="79"/>
      <c r="AK242" s="80"/>
      <c r="AL242" s="80"/>
      <c r="AM242" s="80"/>
      <c r="AN242" s="80"/>
      <c r="AO242" s="80"/>
      <c r="AP242" s="80"/>
    </row>
    <row r="243" spans="1:42" ht="12.75" customHeight="1" x14ac:dyDescent="0.2">
      <c r="A243" s="85"/>
      <c r="B243" s="76" t="s">
        <v>371</v>
      </c>
      <c r="J243" s="122"/>
      <c r="K243" s="80"/>
      <c r="L243" s="122">
        <v>0</v>
      </c>
      <c r="M243" s="121"/>
      <c r="N243" s="121"/>
      <c r="O243" s="121"/>
      <c r="P243" s="121"/>
      <c r="Q243" s="165"/>
      <c r="R243" s="76"/>
      <c r="S243" s="81"/>
      <c r="T243" s="79"/>
      <c r="U243" s="79"/>
      <c r="V243" s="99"/>
      <c r="W243" s="79"/>
      <c r="X243" s="79"/>
      <c r="Y243" s="79"/>
      <c r="Z243" s="79"/>
      <c r="AA243" s="79"/>
      <c r="AB243" s="79"/>
      <c r="AC243" s="79"/>
      <c r="AD243" s="79"/>
      <c r="AE243" s="79"/>
      <c r="AF243" s="79"/>
      <c r="AG243" s="79"/>
      <c r="AK243" s="80"/>
      <c r="AL243" s="80"/>
      <c r="AM243" s="80"/>
      <c r="AN243" s="80"/>
      <c r="AO243" s="80"/>
      <c r="AP243" s="80"/>
    </row>
    <row r="244" spans="1:42" ht="6" customHeight="1" x14ac:dyDescent="0.2">
      <c r="A244" s="85"/>
      <c r="B244" s="83"/>
      <c r="J244" s="121"/>
      <c r="K244" s="80"/>
      <c r="L244" s="121"/>
      <c r="M244" s="121"/>
      <c r="N244" s="121"/>
      <c r="O244" s="121"/>
      <c r="P244" s="121"/>
      <c r="Q244" s="165"/>
      <c r="R244" s="76"/>
      <c r="S244" s="81"/>
      <c r="T244" s="79"/>
      <c r="U244" s="79"/>
      <c r="V244" s="99"/>
      <c r="W244" s="79"/>
      <c r="X244" s="79"/>
      <c r="Y244" s="79"/>
      <c r="Z244" s="79"/>
      <c r="AA244" s="79"/>
      <c r="AB244" s="79"/>
      <c r="AC244" s="79"/>
      <c r="AD244" s="79"/>
      <c r="AE244" s="79"/>
      <c r="AF244" s="79"/>
      <c r="AG244" s="79"/>
      <c r="AK244" s="80"/>
      <c r="AL244" s="80"/>
      <c r="AM244" s="80"/>
      <c r="AN244" s="80"/>
      <c r="AO244" s="80"/>
      <c r="AP244" s="80"/>
    </row>
    <row r="245" spans="1:42" ht="12.75" customHeight="1" thickBot="1" x14ac:dyDescent="0.25">
      <c r="A245" s="85"/>
      <c r="B245" s="83" t="s">
        <v>16</v>
      </c>
      <c r="J245" s="343">
        <f>SUM(J238:J244)</f>
        <v>4686622315.8699999</v>
      </c>
      <c r="K245" s="80"/>
      <c r="L245" s="409">
        <f>SUM(L238:L244)</f>
        <v>1141167489.9300001</v>
      </c>
      <c r="M245" s="373" t="e">
        <f>J233-J245</f>
        <v>#REF!</v>
      </c>
      <c r="N245" s="121"/>
      <c r="O245" s="257"/>
      <c r="P245" s="121"/>
      <c r="Q245" s="165"/>
      <c r="R245" s="76"/>
      <c r="S245" s="81"/>
      <c r="T245" s="79"/>
      <c r="U245" s="79"/>
      <c r="V245" s="99"/>
      <c r="W245" s="79"/>
      <c r="X245" s="79"/>
      <c r="Y245" s="79"/>
      <c r="Z245" s="79"/>
      <c r="AA245" s="79"/>
      <c r="AB245" s="79"/>
      <c r="AC245" s="79"/>
      <c r="AD245" s="79"/>
      <c r="AE245" s="79"/>
      <c r="AF245" s="79"/>
      <c r="AG245" s="79"/>
      <c r="AK245" s="80"/>
      <c r="AL245" s="80"/>
      <c r="AM245" s="80"/>
      <c r="AN245" s="80"/>
      <c r="AO245" s="80"/>
      <c r="AP245" s="80"/>
    </row>
    <row r="246" spans="1:42" ht="12.75" customHeight="1" thickTop="1" x14ac:dyDescent="0.2">
      <c r="A246" s="85"/>
      <c r="B246" s="83"/>
      <c r="J246" s="121"/>
      <c r="K246" s="80"/>
      <c r="L246" s="121"/>
      <c r="M246" s="121"/>
      <c r="N246" s="121"/>
      <c r="O246" s="121"/>
      <c r="P246" s="121"/>
      <c r="Q246" s="165"/>
      <c r="R246" s="76"/>
      <c r="S246" s="81"/>
      <c r="T246" s="79"/>
      <c r="U246" s="79"/>
      <c r="V246" s="99"/>
      <c r="W246" s="79"/>
      <c r="X246" s="79"/>
      <c r="Y246" s="79"/>
      <c r="Z246" s="79"/>
      <c r="AA246" s="79"/>
      <c r="AB246" s="79"/>
      <c r="AC246" s="79"/>
      <c r="AD246" s="79"/>
      <c r="AE246" s="79"/>
      <c r="AF246" s="79"/>
      <c r="AG246" s="79"/>
      <c r="AK246" s="80"/>
      <c r="AL246" s="80"/>
      <c r="AM246" s="80"/>
      <c r="AN246" s="80"/>
      <c r="AO246" s="80"/>
      <c r="AP246" s="80"/>
    </row>
    <row r="247" spans="1:42" ht="12.75" hidden="1" customHeight="1" x14ac:dyDescent="0.2">
      <c r="A247" s="85">
        <v>18</v>
      </c>
      <c r="B247" s="83" t="s">
        <v>294</v>
      </c>
      <c r="J247" s="123" t="str">
        <f>J7</f>
        <v>2020</v>
      </c>
      <c r="K247" s="80"/>
      <c r="L247" s="123" t="str">
        <f>L7</f>
        <v>2019</v>
      </c>
      <c r="M247" s="257"/>
      <c r="N247" s="257"/>
      <c r="O247" s="257"/>
      <c r="P247" s="257"/>
      <c r="Q247" s="165"/>
      <c r="R247" s="76"/>
      <c r="S247" s="81"/>
      <c r="T247" s="79"/>
      <c r="U247" s="79"/>
      <c r="V247" s="99"/>
      <c r="W247" s="79"/>
      <c r="X247" s="79"/>
      <c r="Y247" s="79"/>
      <c r="Z247" s="79"/>
      <c r="AA247" s="79"/>
      <c r="AB247" s="79"/>
      <c r="AC247" s="79"/>
      <c r="AD247" s="79"/>
      <c r="AE247" s="79"/>
      <c r="AF247" s="79"/>
      <c r="AG247" s="79"/>
      <c r="AK247" s="80"/>
      <c r="AL247" s="80"/>
      <c r="AM247" s="80"/>
      <c r="AN247" s="80"/>
      <c r="AO247" s="80"/>
      <c r="AP247" s="80"/>
    </row>
    <row r="248" spans="1:42" ht="12.75" hidden="1" customHeight="1" x14ac:dyDescent="0.2">
      <c r="A248" s="85"/>
      <c r="B248" s="83"/>
      <c r="J248" s="121"/>
      <c r="K248" s="80"/>
      <c r="L248" s="121"/>
      <c r="M248" s="257"/>
      <c r="N248" s="257"/>
      <c r="O248" s="257"/>
      <c r="P248" s="257"/>
      <c r="Q248" s="165"/>
      <c r="R248" s="76"/>
      <c r="S248" s="81"/>
      <c r="T248" s="79"/>
      <c r="U248" s="79"/>
      <c r="V248" s="99"/>
      <c r="W248" s="79"/>
      <c r="X248" s="79"/>
      <c r="Y248" s="79"/>
      <c r="Z248" s="79"/>
      <c r="AA248" s="79"/>
      <c r="AB248" s="79"/>
      <c r="AC248" s="79"/>
      <c r="AD248" s="79"/>
      <c r="AE248" s="79"/>
      <c r="AF248" s="79"/>
      <c r="AG248" s="79"/>
      <c r="AK248" s="80"/>
      <c r="AL248" s="80"/>
      <c r="AM248" s="80"/>
      <c r="AN248" s="80"/>
      <c r="AO248" s="80"/>
      <c r="AP248" s="80"/>
    </row>
    <row r="249" spans="1:42" ht="12.75" hidden="1" customHeight="1" x14ac:dyDescent="0.2">
      <c r="A249" s="85"/>
      <c r="B249" s="76" t="s">
        <v>337</v>
      </c>
      <c r="J249" s="121" t="e">
        <f>#REF!</f>
        <v>#REF!</v>
      </c>
      <c r="K249" s="80"/>
      <c r="L249" s="122" t="e">
        <f>#REF!</f>
        <v>#REF!</v>
      </c>
      <c r="M249" s="260"/>
      <c r="N249" s="260"/>
      <c r="O249" s="260"/>
      <c r="P249" s="260"/>
      <c r="Q249" s="165"/>
      <c r="R249" s="76"/>
      <c r="S249" s="81"/>
      <c r="T249" s="79"/>
      <c r="U249" s="79"/>
      <c r="V249" s="99"/>
      <c r="W249" s="79"/>
      <c r="X249" s="79"/>
      <c r="Y249" s="79"/>
      <c r="Z249" s="79"/>
      <c r="AA249" s="79"/>
      <c r="AB249" s="79"/>
      <c r="AC249" s="79"/>
      <c r="AD249" s="79"/>
      <c r="AE249" s="79"/>
      <c r="AF249" s="79"/>
      <c r="AG249" s="79"/>
      <c r="AK249" s="80"/>
      <c r="AL249" s="80"/>
      <c r="AM249" s="80"/>
      <c r="AN249" s="80"/>
      <c r="AO249" s="80"/>
      <c r="AP249" s="80"/>
    </row>
    <row r="250" spans="1:42" ht="6" hidden="1" customHeight="1" x14ac:dyDescent="0.2">
      <c r="A250" s="85"/>
      <c r="B250" s="83"/>
      <c r="J250" s="121"/>
      <c r="K250" s="80"/>
      <c r="L250" s="121"/>
      <c r="M250" s="257"/>
      <c r="N250" s="257"/>
      <c r="O250" s="257"/>
      <c r="P250" s="257"/>
      <c r="Q250" s="165"/>
      <c r="R250" s="76"/>
      <c r="S250" s="81"/>
      <c r="T250" s="79"/>
      <c r="U250" s="79"/>
      <c r="V250" s="99"/>
      <c r="W250" s="79"/>
      <c r="X250" s="79"/>
      <c r="Y250" s="79"/>
      <c r="Z250" s="79"/>
      <c r="AA250" s="79"/>
      <c r="AB250" s="79"/>
      <c r="AC250" s="79"/>
      <c r="AD250" s="79"/>
      <c r="AE250" s="79"/>
      <c r="AF250" s="79"/>
      <c r="AG250" s="79"/>
      <c r="AK250" s="80"/>
      <c r="AL250" s="80"/>
      <c r="AM250" s="80"/>
      <c r="AN250" s="80"/>
      <c r="AO250" s="80"/>
      <c r="AP250" s="80"/>
    </row>
    <row r="251" spans="1:42" ht="12.75" hidden="1" customHeight="1" x14ac:dyDescent="0.2">
      <c r="A251" s="85"/>
      <c r="B251" s="83" t="s">
        <v>295</v>
      </c>
      <c r="J251" s="343" t="e">
        <f>SUM(J249:J250)</f>
        <v>#REF!</v>
      </c>
      <c r="K251" s="80"/>
      <c r="L251" s="293" t="e">
        <f>SUM(L249:L250)</f>
        <v>#REF!</v>
      </c>
      <c r="M251" s="257"/>
      <c r="N251" s="257"/>
      <c r="O251" s="257"/>
      <c r="P251" s="257"/>
      <c r="Q251" s="165"/>
      <c r="R251" s="76"/>
      <c r="S251" s="81"/>
      <c r="T251" s="79"/>
      <c r="U251" s="79"/>
      <c r="V251" s="99"/>
      <c r="W251" s="79"/>
      <c r="X251" s="79"/>
      <c r="Y251" s="79"/>
      <c r="Z251" s="79"/>
      <c r="AA251" s="79"/>
      <c r="AB251" s="79"/>
      <c r="AC251" s="79"/>
      <c r="AD251" s="79"/>
      <c r="AE251" s="79"/>
      <c r="AF251" s="79"/>
      <c r="AG251" s="79"/>
      <c r="AK251" s="80"/>
      <c r="AL251" s="80"/>
      <c r="AM251" s="80"/>
      <c r="AN251" s="80"/>
      <c r="AO251" s="80"/>
      <c r="AP251" s="80"/>
    </row>
    <row r="252" spans="1:42" ht="12.75" customHeight="1" x14ac:dyDescent="0.2">
      <c r="A252" s="85"/>
      <c r="B252" s="83"/>
      <c r="J252" s="121"/>
      <c r="K252" s="80"/>
      <c r="L252" s="121"/>
      <c r="M252" s="121"/>
      <c r="N252" s="121"/>
      <c r="O252" s="121"/>
      <c r="P252" s="121"/>
      <c r="Q252" s="165"/>
      <c r="R252" s="76"/>
      <c r="S252" s="81"/>
      <c r="T252" s="79"/>
      <c r="U252" s="79"/>
      <c r="V252" s="99"/>
      <c r="W252" s="79"/>
      <c r="X252" s="79"/>
      <c r="Y252" s="79"/>
      <c r="Z252" s="79"/>
      <c r="AA252" s="79"/>
      <c r="AB252" s="79"/>
      <c r="AC252" s="79"/>
      <c r="AD252" s="79"/>
      <c r="AE252" s="79"/>
      <c r="AF252" s="79"/>
      <c r="AG252" s="79"/>
      <c r="AK252" s="80"/>
      <c r="AL252" s="80"/>
      <c r="AM252" s="80"/>
      <c r="AN252" s="80"/>
      <c r="AO252" s="80"/>
      <c r="AP252" s="80"/>
    </row>
    <row r="253" spans="1:42" ht="12.75" customHeight="1" x14ac:dyDescent="0.2">
      <c r="A253" s="85">
        <f>A247+1</f>
        <v>19</v>
      </c>
      <c r="B253" s="83" t="s">
        <v>195</v>
      </c>
      <c r="J253" s="123" t="str">
        <f>J7</f>
        <v>2020</v>
      </c>
      <c r="K253" s="80"/>
      <c r="L253" s="123" t="str">
        <f>L7</f>
        <v>2019</v>
      </c>
      <c r="M253" s="241" t="s">
        <v>360</v>
      </c>
      <c r="N253" s="241" t="s">
        <v>357</v>
      </c>
      <c r="O253" s="241" t="s">
        <v>358</v>
      </c>
      <c r="P253" s="241" t="s">
        <v>359</v>
      </c>
      <c r="Q253" s="165"/>
      <c r="R253" s="76"/>
      <c r="S253" s="81"/>
      <c r="T253" s="79"/>
      <c r="U253" s="79"/>
      <c r="V253" s="99"/>
      <c r="W253" s="79"/>
      <c r="X253" s="79"/>
      <c r="Y253" s="79"/>
      <c r="Z253" s="79"/>
      <c r="AA253" s="79"/>
      <c r="AB253" s="79"/>
      <c r="AC253" s="79"/>
      <c r="AD253" s="79"/>
      <c r="AE253" s="79"/>
      <c r="AF253" s="79"/>
      <c r="AG253" s="79"/>
      <c r="AK253" s="80"/>
      <c r="AL253" s="80"/>
      <c r="AM253" s="80"/>
      <c r="AN253" s="80"/>
      <c r="AO253" s="80"/>
      <c r="AP253" s="80"/>
    </row>
    <row r="254" spans="1:42" ht="12.75" customHeight="1" x14ac:dyDescent="0.2">
      <c r="A254" s="98"/>
      <c r="J254" s="80"/>
      <c r="K254" s="80"/>
      <c r="L254" s="80"/>
      <c r="M254" s="248"/>
      <c r="N254" s="248"/>
      <c r="O254" s="248"/>
      <c r="P254" s="248"/>
      <c r="Q254" s="165"/>
      <c r="R254" s="76"/>
      <c r="S254" s="81"/>
      <c r="T254" s="79"/>
      <c r="U254" s="79"/>
      <c r="V254" s="99"/>
      <c r="W254" s="79"/>
      <c r="X254" s="79"/>
      <c r="Y254" s="79"/>
      <c r="Z254" s="79"/>
      <c r="AA254" s="79"/>
      <c r="AB254" s="79"/>
      <c r="AC254" s="79"/>
      <c r="AD254" s="79"/>
      <c r="AE254" s="79"/>
      <c r="AF254" s="79"/>
      <c r="AG254" s="79"/>
      <c r="AK254" s="80"/>
      <c r="AL254" s="80"/>
      <c r="AM254" s="80"/>
      <c r="AN254" s="80"/>
      <c r="AO254" s="80"/>
      <c r="AP254" s="80"/>
    </row>
    <row r="255" spans="1:42" ht="12.75" customHeight="1" x14ac:dyDescent="0.2">
      <c r="A255" s="98"/>
      <c r="B255" s="83" t="s">
        <v>269</v>
      </c>
      <c r="J255" s="80"/>
      <c r="K255" s="80"/>
      <c r="L255" s="80"/>
      <c r="M255" s="253"/>
      <c r="N255" s="253"/>
      <c r="O255" s="253"/>
      <c r="P255" s="253"/>
      <c r="Q255" s="165"/>
      <c r="R255" s="76"/>
      <c r="S255" s="81"/>
      <c r="T255" s="79"/>
      <c r="U255" s="79"/>
      <c r="V255" s="99"/>
      <c r="W255" s="79"/>
      <c r="X255" s="79"/>
      <c r="Y255" s="79"/>
      <c r="Z255" s="79"/>
      <c r="AA255" s="79"/>
      <c r="AB255" s="79"/>
      <c r="AC255" s="79"/>
      <c r="AD255" s="79"/>
      <c r="AE255" s="79"/>
      <c r="AF255" s="79"/>
      <c r="AG255" s="79"/>
      <c r="AK255" s="80"/>
      <c r="AL255" s="80"/>
      <c r="AM255" s="80"/>
      <c r="AN255" s="80"/>
      <c r="AO255" s="80"/>
      <c r="AP255" s="80"/>
    </row>
    <row r="256" spans="1:42" ht="12.75" customHeight="1" x14ac:dyDescent="0.2">
      <c r="A256" s="98"/>
      <c r="C256" s="76" t="s">
        <v>213</v>
      </c>
      <c r="J256" s="408"/>
      <c r="K256" s="80"/>
      <c r="L256" s="80"/>
      <c r="M256" s="253"/>
      <c r="N256" s="253"/>
      <c r="O256" s="253"/>
      <c r="P256" s="253"/>
      <c r="Q256" s="98"/>
      <c r="R256" s="76"/>
      <c r="S256" s="81"/>
      <c r="T256" s="79"/>
      <c r="U256" s="79"/>
      <c r="V256" s="99"/>
      <c r="W256" s="79"/>
      <c r="X256" s="79"/>
      <c r="Y256" s="79"/>
      <c r="Z256" s="79"/>
      <c r="AA256" s="79"/>
      <c r="AB256" s="79"/>
      <c r="AC256" s="79"/>
      <c r="AD256" s="79"/>
      <c r="AE256" s="79"/>
      <c r="AF256" s="79"/>
      <c r="AG256" s="79"/>
      <c r="AK256" s="80"/>
      <c r="AL256" s="80"/>
      <c r="AM256" s="80"/>
      <c r="AN256" s="80"/>
      <c r="AO256" s="80"/>
      <c r="AP256" s="80"/>
    </row>
    <row r="257" spans="1:42" s="391" customFormat="1" ht="12.75" customHeight="1" x14ac:dyDescent="0.2">
      <c r="A257" s="395"/>
      <c r="C257" s="391" t="s">
        <v>214</v>
      </c>
      <c r="J257" s="408">
        <f>4374079495.76+0.96</f>
        <v>4374079496.7200003</v>
      </c>
      <c r="K257" s="392"/>
      <c r="L257" s="392">
        <v>2962186411.6300001</v>
      </c>
      <c r="M257" s="398" t="s">
        <v>467</v>
      </c>
      <c r="N257" s="398"/>
      <c r="O257" s="398"/>
      <c r="P257" s="398"/>
      <c r="Q257" s="395"/>
      <c r="S257" s="400"/>
      <c r="T257" s="400"/>
      <c r="U257" s="400"/>
      <c r="V257" s="403"/>
      <c r="W257" s="400"/>
      <c r="X257" s="400"/>
      <c r="Y257" s="400"/>
      <c r="Z257" s="400"/>
      <c r="AA257" s="400"/>
      <c r="AB257" s="400"/>
      <c r="AC257" s="400"/>
      <c r="AD257" s="400"/>
      <c r="AE257" s="400"/>
      <c r="AF257" s="400"/>
      <c r="AG257" s="400"/>
      <c r="AH257" s="400"/>
      <c r="AK257" s="392"/>
      <c r="AL257" s="392"/>
      <c r="AM257" s="392"/>
      <c r="AN257" s="392"/>
      <c r="AO257" s="392"/>
      <c r="AP257" s="392"/>
    </row>
    <row r="258" spans="1:42" ht="6" customHeight="1" x14ac:dyDescent="0.2">
      <c r="A258" s="98"/>
      <c r="J258" s="80"/>
      <c r="K258" s="80"/>
      <c r="L258" s="80"/>
      <c r="M258" s="253"/>
      <c r="N258" s="253"/>
      <c r="O258" s="253"/>
      <c r="P258" s="253"/>
      <c r="Q258" s="165"/>
      <c r="R258" s="76"/>
      <c r="S258" s="81"/>
      <c r="T258" s="79"/>
      <c r="U258" s="79"/>
      <c r="V258" s="99"/>
      <c r="W258" s="79"/>
      <c r="X258" s="79"/>
      <c r="Y258" s="79"/>
      <c r="Z258" s="79"/>
      <c r="AA258" s="79"/>
      <c r="AB258" s="79"/>
      <c r="AC258" s="79"/>
      <c r="AD258" s="79"/>
      <c r="AE258" s="79"/>
      <c r="AF258" s="79"/>
      <c r="AG258" s="79"/>
      <c r="AK258" s="80"/>
      <c r="AL258" s="80"/>
      <c r="AM258" s="80"/>
      <c r="AN258" s="80"/>
      <c r="AO258" s="80"/>
      <c r="AP258" s="80"/>
    </row>
    <row r="259" spans="1:42" ht="12.75" customHeight="1" thickBot="1" x14ac:dyDescent="0.25">
      <c r="A259" s="98"/>
      <c r="C259" s="83" t="s">
        <v>270</v>
      </c>
      <c r="J259" s="341">
        <f>SUM(J256:J258)</f>
        <v>4374079496.7200003</v>
      </c>
      <c r="K259" s="80"/>
      <c r="L259" s="224">
        <f>SUM(L256:L258)</f>
        <v>2962186411.6300001</v>
      </c>
      <c r="M259" s="250"/>
      <c r="N259" s="250"/>
      <c r="O259" s="250"/>
      <c r="P259" s="250"/>
      <c r="Q259" s="165"/>
      <c r="R259" s="76"/>
      <c r="S259" s="81"/>
      <c r="T259" s="79"/>
      <c r="U259" s="79"/>
      <c r="V259" s="99"/>
      <c r="W259" s="79"/>
      <c r="X259" s="79"/>
      <c r="Y259" s="79"/>
      <c r="Z259" s="79"/>
      <c r="AA259" s="79"/>
      <c r="AB259" s="79"/>
      <c r="AC259" s="79"/>
      <c r="AD259" s="79"/>
      <c r="AE259" s="79"/>
      <c r="AF259" s="79"/>
      <c r="AG259" s="79"/>
      <c r="AK259" s="80"/>
      <c r="AL259" s="80"/>
      <c r="AM259" s="80"/>
      <c r="AN259" s="80"/>
      <c r="AO259" s="80"/>
      <c r="AP259" s="80"/>
    </row>
    <row r="260" spans="1:42" ht="12.75" customHeight="1" thickTop="1" x14ac:dyDescent="0.2">
      <c r="A260" s="98"/>
      <c r="J260" s="80"/>
      <c r="K260" s="80"/>
      <c r="L260" s="80"/>
      <c r="M260" s="80"/>
      <c r="N260" s="80"/>
      <c r="O260" s="80"/>
      <c r="P260" s="80"/>
      <c r="Q260" s="165"/>
      <c r="R260" s="76"/>
      <c r="S260" s="81"/>
      <c r="T260" s="79"/>
      <c r="U260" s="79"/>
      <c r="V260" s="99"/>
      <c r="W260" s="79"/>
      <c r="X260" s="79"/>
      <c r="Y260" s="79"/>
      <c r="Z260" s="79"/>
      <c r="AA260" s="79"/>
      <c r="AB260" s="79"/>
      <c r="AC260" s="79"/>
      <c r="AD260" s="79"/>
      <c r="AE260" s="79"/>
      <c r="AF260" s="79"/>
      <c r="AG260" s="79"/>
      <c r="AK260" s="80"/>
      <c r="AL260" s="80"/>
      <c r="AM260" s="80"/>
      <c r="AN260" s="80"/>
      <c r="AO260" s="80"/>
      <c r="AP260" s="80"/>
    </row>
    <row r="261" spans="1:42" ht="12.75" customHeight="1" x14ac:dyDescent="0.2">
      <c r="A261" s="98"/>
      <c r="B261" s="83" t="s">
        <v>240</v>
      </c>
      <c r="J261" s="80"/>
      <c r="K261" s="80"/>
      <c r="L261" s="80"/>
      <c r="M261" s="80"/>
      <c r="N261" s="80"/>
      <c r="O261" s="80"/>
      <c r="P261" s="80"/>
      <c r="Q261" s="165"/>
      <c r="R261" s="76"/>
      <c r="S261" s="81"/>
      <c r="T261" s="79"/>
      <c r="U261" s="79"/>
      <c r="V261" s="99"/>
      <c r="W261" s="79"/>
      <c r="X261" s="79"/>
      <c r="Y261" s="79"/>
      <c r="Z261" s="79"/>
      <c r="AA261" s="79"/>
      <c r="AB261" s="79"/>
      <c r="AC261" s="79"/>
      <c r="AD261" s="79"/>
      <c r="AE261" s="79"/>
      <c r="AF261" s="79"/>
      <c r="AG261" s="79"/>
      <c r="AK261" s="80"/>
      <c r="AL261" s="80"/>
      <c r="AM261" s="80"/>
      <c r="AN261" s="80"/>
      <c r="AO261" s="80"/>
      <c r="AP261" s="80"/>
    </row>
    <row r="262" spans="1:42" ht="12.75" customHeight="1" x14ac:dyDescent="0.2">
      <c r="A262" s="98"/>
      <c r="B262" s="83"/>
      <c r="C262" s="76" t="s">
        <v>416</v>
      </c>
      <c r="J262" s="80"/>
      <c r="K262" s="80"/>
      <c r="L262" s="80">
        <v>4609012</v>
      </c>
      <c r="M262" s="80"/>
      <c r="N262" s="80"/>
      <c r="O262" s="80"/>
      <c r="P262" s="80"/>
      <c r="Q262" s="165"/>
      <c r="R262" s="76"/>
      <c r="S262" s="81"/>
      <c r="T262" s="79"/>
      <c r="U262" s="79"/>
      <c r="V262" s="99"/>
      <c r="W262" s="79"/>
      <c r="X262" s="79"/>
      <c r="Y262" s="79"/>
      <c r="Z262" s="79"/>
      <c r="AA262" s="79"/>
      <c r="AB262" s="79"/>
      <c r="AC262" s="79"/>
      <c r="AD262" s="79"/>
      <c r="AE262" s="79"/>
      <c r="AF262" s="79"/>
      <c r="AG262" s="79"/>
      <c r="AK262" s="80"/>
      <c r="AL262" s="80"/>
      <c r="AM262" s="80"/>
      <c r="AN262" s="80"/>
      <c r="AO262" s="80"/>
      <c r="AP262" s="80"/>
    </row>
    <row r="263" spans="1:42" ht="12.75" customHeight="1" x14ac:dyDescent="0.2">
      <c r="A263" s="98"/>
      <c r="B263" s="83"/>
      <c r="C263" s="76" t="s">
        <v>417</v>
      </c>
      <c r="J263" s="80"/>
      <c r="K263" s="80"/>
      <c r="L263" s="80"/>
      <c r="M263" s="253"/>
      <c r="N263" s="253"/>
      <c r="O263" s="253"/>
      <c r="P263" s="253"/>
      <c r="Q263" s="165"/>
      <c r="R263" s="76"/>
      <c r="S263" s="81"/>
      <c r="T263" s="79"/>
      <c r="U263" s="79"/>
      <c r="V263" s="99"/>
      <c r="W263" s="79"/>
      <c r="X263" s="79"/>
      <c r="Y263" s="79"/>
      <c r="Z263" s="79"/>
      <c r="AA263" s="79"/>
      <c r="AB263" s="79"/>
      <c r="AC263" s="79"/>
      <c r="AD263" s="79"/>
      <c r="AE263" s="79"/>
      <c r="AF263" s="79"/>
      <c r="AG263" s="79"/>
      <c r="AK263" s="80"/>
      <c r="AL263" s="80"/>
      <c r="AM263" s="80"/>
      <c r="AN263" s="80"/>
      <c r="AO263" s="80"/>
      <c r="AP263" s="80"/>
    </row>
    <row r="264" spans="1:42" s="391" customFormat="1" ht="12.75" customHeight="1" x14ac:dyDescent="0.2">
      <c r="A264" s="395"/>
      <c r="B264" s="385"/>
      <c r="C264" s="391" t="s">
        <v>418</v>
      </c>
      <c r="J264" s="392">
        <v>107878807.54000001</v>
      </c>
      <c r="K264" s="392"/>
      <c r="L264" s="392"/>
      <c r="M264" s="398" t="s">
        <v>479</v>
      </c>
      <c r="N264" s="398"/>
      <c r="O264" s="398"/>
      <c r="P264" s="398"/>
      <c r="Q264" s="399"/>
      <c r="S264" s="400"/>
      <c r="T264" s="400"/>
      <c r="U264" s="400"/>
      <c r="V264" s="403"/>
      <c r="W264" s="400"/>
      <c r="X264" s="400"/>
      <c r="Y264" s="400"/>
      <c r="Z264" s="400"/>
      <c r="AA264" s="400"/>
      <c r="AB264" s="400"/>
      <c r="AC264" s="400"/>
      <c r="AD264" s="400"/>
      <c r="AE264" s="400"/>
      <c r="AF264" s="400"/>
      <c r="AG264" s="400"/>
      <c r="AH264" s="400"/>
      <c r="AK264" s="392"/>
      <c r="AL264" s="392"/>
      <c r="AM264" s="392"/>
      <c r="AN264" s="392"/>
      <c r="AO264" s="392"/>
      <c r="AP264" s="392"/>
    </row>
    <row r="265" spans="1:42" ht="12.75" customHeight="1" x14ac:dyDescent="0.2">
      <c r="A265" s="98"/>
      <c r="B265" s="83"/>
      <c r="C265" s="76" t="s">
        <v>419</v>
      </c>
      <c r="J265" s="80"/>
      <c r="K265" s="80"/>
      <c r="L265" s="80"/>
      <c r="M265" s="253" t="s">
        <v>468</v>
      </c>
      <c r="N265" s="253"/>
      <c r="O265" s="253"/>
      <c r="P265" s="253"/>
      <c r="Q265" s="165"/>
      <c r="R265" s="76"/>
      <c r="S265" s="81"/>
      <c r="T265" s="79"/>
      <c r="U265" s="79"/>
      <c r="V265" s="99"/>
      <c r="W265" s="79"/>
      <c r="X265" s="79"/>
      <c r="Y265" s="79"/>
      <c r="Z265" s="79"/>
      <c r="AA265" s="79"/>
      <c r="AB265" s="79"/>
      <c r="AC265" s="79"/>
      <c r="AD265" s="79"/>
      <c r="AE265" s="79"/>
      <c r="AF265" s="79"/>
      <c r="AG265" s="79"/>
      <c r="AK265" s="80"/>
      <c r="AL265" s="80"/>
      <c r="AM265" s="80"/>
      <c r="AN265" s="80"/>
      <c r="AO265" s="80"/>
      <c r="AP265" s="80"/>
    </row>
    <row r="266" spans="1:42" ht="6" customHeight="1" x14ac:dyDescent="0.2">
      <c r="A266" s="98"/>
      <c r="B266" s="83"/>
      <c r="J266" s="80"/>
      <c r="K266" s="80"/>
      <c r="L266" s="80"/>
      <c r="M266" s="253"/>
      <c r="N266" s="253"/>
      <c r="O266" s="253"/>
      <c r="P266" s="253"/>
      <c r="Q266" s="165"/>
      <c r="R266" s="76"/>
      <c r="S266" s="81"/>
      <c r="T266" s="79"/>
      <c r="U266" s="79"/>
      <c r="V266" s="99"/>
      <c r="W266" s="79"/>
      <c r="X266" s="79"/>
      <c r="Y266" s="79"/>
      <c r="Z266" s="79"/>
      <c r="AA266" s="79"/>
      <c r="AB266" s="79"/>
      <c r="AC266" s="79"/>
      <c r="AD266" s="79"/>
      <c r="AE266" s="79"/>
      <c r="AF266" s="79"/>
      <c r="AG266" s="79"/>
      <c r="AK266" s="80"/>
      <c r="AL266" s="80"/>
      <c r="AM266" s="80"/>
      <c r="AN266" s="80"/>
      <c r="AO266" s="80"/>
      <c r="AP266" s="80"/>
    </row>
    <row r="267" spans="1:42" ht="12.75" customHeight="1" thickBot="1" x14ac:dyDescent="0.25">
      <c r="A267" s="98"/>
      <c r="B267" s="83"/>
      <c r="C267" s="83" t="s">
        <v>174</v>
      </c>
      <c r="J267" s="341">
        <f>SUM(J262:J266)</f>
        <v>107878807.54000001</v>
      </c>
      <c r="K267" s="80"/>
      <c r="L267" s="224">
        <f>SUM(L262:L266)</f>
        <v>4609012</v>
      </c>
      <c r="M267" s="250"/>
      <c r="N267" s="250"/>
      <c r="O267" s="250"/>
      <c r="P267" s="250"/>
      <c r="Q267" s="165"/>
      <c r="R267" s="76"/>
      <c r="S267" s="81"/>
      <c r="T267" s="79"/>
      <c r="U267" s="79"/>
      <c r="V267" s="99"/>
      <c r="W267" s="79"/>
      <c r="X267" s="79"/>
      <c r="Y267" s="79"/>
      <c r="Z267" s="79"/>
      <c r="AA267" s="79"/>
      <c r="AB267" s="79"/>
      <c r="AC267" s="79"/>
      <c r="AD267" s="79"/>
      <c r="AE267" s="79"/>
      <c r="AF267" s="79"/>
      <c r="AG267" s="79"/>
      <c r="AK267" s="80"/>
      <c r="AL267" s="80"/>
      <c r="AM267" s="80"/>
      <c r="AN267" s="80"/>
      <c r="AO267" s="80"/>
      <c r="AP267" s="80"/>
    </row>
    <row r="268" spans="1:42" ht="12.75" customHeight="1" thickTop="1" x14ac:dyDescent="0.2">
      <c r="A268" s="98"/>
      <c r="B268" s="83"/>
      <c r="J268" s="80"/>
      <c r="K268" s="80"/>
      <c r="L268" s="80"/>
      <c r="M268" s="80"/>
      <c r="N268" s="80"/>
      <c r="O268" s="80"/>
      <c r="P268" s="80"/>
      <c r="Q268" s="165"/>
      <c r="R268" s="76"/>
      <c r="S268" s="81"/>
      <c r="T268" s="79"/>
      <c r="U268" s="79"/>
      <c r="V268" s="99"/>
      <c r="W268" s="79"/>
      <c r="X268" s="79"/>
      <c r="Y268" s="79"/>
      <c r="Z268" s="79"/>
      <c r="AA268" s="79"/>
      <c r="AB268" s="79"/>
      <c r="AC268" s="79"/>
      <c r="AD268" s="79"/>
      <c r="AE268" s="79"/>
      <c r="AF268" s="79"/>
      <c r="AG268" s="79"/>
      <c r="AK268" s="80"/>
      <c r="AL268" s="80"/>
      <c r="AM268" s="80"/>
      <c r="AN268" s="80"/>
      <c r="AO268" s="80"/>
      <c r="AP268" s="80"/>
    </row>
    <row r="269" spans="1:42" ht="12.75" hidden="1" customHeight="1" x14ac:dyDescent="0.2">
      <c r="A269" s="98"/>
      <c r="B269" s="83" t="s">
        <v>271</v>
      </c>
      <c r="J269" s="80"/>
      <c r="K269" s="80"/>
      <c r="L269" s="80"/>
      <c r="M269" s="80"/>
      <c r="N269" s="80"/>
      <c r="O269" s="80"/>
      <c r="P269" s="80"/>
      <c r="Q269" s="165"/>
      <c r="R269" s="76"/>
      <c r="S269" s="81"/>
      <c r="T269" s="79"/>
      <c r="U269" s="79"/>
      <c r="V269" s="99"/>
      <c r="W269" s="79"/>
      <c r="X269" s="79"/>
      <c r="Y269" s="79"/>
      <c r="Z269" s="79"/>
      <c r="AA269" s="79"/>
      <c r="AB269" s="79"/>
      <c r="AC269" s="79"/>
      <c r="AD269" s="79"/>
      <c r="AE269" s="79"/>
      <c r="AF269" s="79"/>
      <c r="AG269" s="79"/>
      <c r="AK269" s="80"/>
      <c r="AL269" s="80"/>
      <c r="AM269" s="80"/>
      <c r="AN269" s="80"/>
      <c r="AO269" s="80"/>
      <c r="AP269" s="80"/>
    </row>
    <row r="270" spans="1:42" ht="12.75" hidden="1" customHeight="1" x14ac:dyDescent="0.2">
      <c r="A270" s="98"/>
      <c r="B270" s="83"/>
      <c r="J270" s="80"/>
      <c r="K270" s="80"/>
      <c r="L270" s="80"/>
      <c r="M270" s="80"/>
      <c r="N270" s="80"/>
      <c r="O270" s="80"/>
      <c r="P270" s="80"/>
      <c r="Q270" s="165"/>
      <c r="R270" s="76"/>
      <c r="S270" s="81"/>
      <c r="T270" s="79"/>
      <c r="U270" s="79"/>
      <c r="V270" s="99"/>
      <c r="W270" s="79"/>
      <c r="X270" s="79"/>
      <c r="Y270" s="79"/>
      <c r="Z270" s="79"/>
      <c r="AA270" s="79"/>
      <c r="AB270" s="79"/>
      <c r="AC270" s="79"/>
      <c r="AD270" s="79"/>
      <c r="AE270" s="79"/>
      <c r="AF270" s="79"/>
      <c r="AG270" s="79"/>
      <c r="AK270" s="80"/>
      <c r="AL270" s="80"/>
      <c r="AM270" s="80"/>
      <c r="AN270" s="80"/>
      <c r="AO270" s="80"/>
      <c r="AP270" s="80"/>
    </row>
    <row r="271" spans="1:42" ht="12.75" hidden="1" customHeight="1" x14ac:dyDescent="0.2">
      <c r="A271" s="98"/>
      <c r="B271" s="83"/>
      <c r="J271" s="80"/>
      <c r="K271" s="80"/>
      <c r="L271" s="80"/>
      <c r="M271" s="80"/>
      <c r="N271" s="80"/>
      <c r="O271" s="80"/>
      <c r="P271" s="80"/>
      <c r="Q271" s="165"/>
      <c r="R271" s="76"/>
      <c r="S271" s="81"/>
      <c r="T271" s="79"/>
      <c r="U271" s="79"/>
      <c r="V271" s="99"/>
      <c r="W271" s="79"/>
      <c r="X271" s="79"/>
      <c r="Y271" s="79"/>
      <c r="Z271" s="79"/>
      <c r="AA271" s="79"/>
      <c r="AB271" s="79"/>
      <c r="AC271" s="79"/>
      <c r="AD271" s="79"/>
      <c r="AE271" s="79"/>
      <c r="AF271" s="79"/>
      <c r="AG271" s="79"/>
      <c r="AK271" s="80"/>
      <c r="AL271" s="80"/>
      <c r="AM271" s="80"/>
      <c r="AN271" s="80"/>
      <c r="AO271" s="80"/>
      <c r="AP271" s="80"/>
    </row>
    <row r="272" spans="1:42" ht="12.75" hidden="1" customHeight="1" x14ac:dyDescent="0.2">
      <c r="A272" s="98"/>
      <c r="B272" s="83"/>
      <c r="J272" s="80"/>
      <c r="K272" s="80"/>
      <c r="L272" s="80"/>
      <c r="M272" s="80"/>
      <c r="N272" s="80"/>
      <c r="O272" s="80"/>
      <c r="P272" s="80"/>
      <c r="Q272" s="165"/>
      <c r="R272" s="76"/>
      <c r="S272" s="81"/>
      <c r="T272" s="79"/>
      <c r="U272" s="79"/>
      <c r="V272" s="99"/>
      <c r="W272" s="79"/>
      <c r="X272" s="79"/>
      <c r="Y272" s="79"/>
      <c r="Z272" s="79"/>
      <c r="AA272" s="79"/>
      <c r="AB272" s="79"/>
      <c r="AC272" s="79"/>
      <c r="AD272" s="79"/>
      <c r="AE272" s="79"/>
      <c r="AF272" s="79"/>
      <c r="AG272" s="79"/>
      <c r="AK272" s="80"/>
      <c r="AL272" s="80"/>
      <c r="AM272" s="80"/>
      <c r="AN272" s="80"/>
      <c r="AO272" s="80"/>
      <c r="AP272" s="80"/>
    </row>
    <row r="273" spans="1:42" ht="12.75" customHeight="1" x14ac:dyDescent="0.2">
      <c r="A273" s="98"/>
      <c r="J273" s="80"/>
      <c r="K273" s="80"/>
      <c r="L273" s="80"/>
      <c r="M273" s="80"/>
      <c r="N273" s="80"/>
      <c r="O273" s="80"/>
      <c r="P273" s="80"/>
      <c r="Q273" s="165"/>
      <c r="R273" s="76"/>
      <c r="S273" s="81"/>
      <c r="T273" s="79"/>
      <c r="U273" s="79"/>
      <c r="V273" s="99"/>
      <c r="W273" s="79"/>
      <c r="X273" s="79"/>
      <c r="Y273" s="79"/>
      <c r="Z273" s="79"/>
      <c r="AA273" s="79"/>
      <c r="AB273" s="79"/>
      <c r="AC273" s="79"/>
      <c r="AD273" s="79"/>
      <c r="AE273" s="79"/>
      <c r="AF273" s="79"/>
      <c r="AG273" s="79"/>
      <c r="AK273" s="80"/>
      <c r="AL273" s="80"/>
      <c r="AM273" s="80"/>
      <c r="AN273" s="80"/>
      <c r="AO273" s="80"/>
      <c r="AP273" s="80"/>
    </row>
    <row r="274" spans="1:42" ht="12.75" customHeight="1" x14ac:dyDescent="0.2">
      <c r="A274" s="85">
        <f>A253+1</f>
        <v>20</v>
      </c>
      <c r="B274" s="83" t="s">
        <v>296</v>
      </c>
      <c r="J274" s="123" t="str">
        <f>J7</f>
        <v>2020</v>
      </c>
      <c r="K274" s="80"/>
      <c r="L274" s="123" t="str">
        <f>L7</f>
        <v>2019</v>
      </c>
      <c r="M274" s="241" t="s">
        <v>360</v>
      </c>
      <c r="N274" s="241" t="s">
        <v>357</v>
      </c>
      <c r="O274" s="241" t="s">
        <v>358</v>
      </c>
      <c r="P274" s="241" t="s">
        <v>359</v>
      </c>
      <c r="Q274" s="165"/>
      <c r="R274" s="76"/>
      <c r="S274" s="81"/>
      <c r="T274" s="79"/>
      <c r="U274" s="79"/>
      <c r="V274" s="99"/>
      <c r="W274" s="79"/>
      <c r="X274" s="79"/>
      <c r="Y274" s="79"/>
      <c r="Z274" s="79"/>
      <c r="AA274" s="79"/>
      <c r="AB274" s="79"/>
      <c r="AC274" s="79"/>
      <c r="AD274" s="79"/>
      <c r="AE274" s="79"/>
      <c r="AF274" s="79"/>
      <c r="AG274" s="79"/>
      <c r="AK274" s="80"/>
      <c r="AL274" s="80"/>
      <c r="AM274" s="80"/>
      <c r="AN274" s="80"/>
      <c r="AO274" s="80"/>
      <c r="AP274" s="80"/>
    </row>
    <row r="275" spans="1:42" ht="12.75" customHeight="1" x14ac:dyDescent="0.2">
      <c r="A275" s="98"/>
      <c r="J275" s="80"/>
      <c r="K275" s="80"/>
      <c r="L275" s="80"/>
      <c r="M275" s="248"/>
      <c r="N275" s="248"/>
      <c r="O275" s="248"/>
      <c r="P275" s="248"/>
      <c r="Q275" s="165"/>
      <c r="R275" s="76"/>
      <c r="S275" s="81"/>
      <c r="T275" s="79"/>
      <c r="U275" s="79"/>
      <c r="V275" s="99"/>
      <c r="W275" s="79"/>
      <c r="X275" s="79"/>
      <c r="Y275" s="79"/>
      <c r="Z275" s="79"/>
      <c r="AA275" s="79"/>
      <c r="AB275" s="79"/>
      <c r="AC275" s="79"/>
      <c r="AD275" s="79"/>
      <c r="AE275" s="79"/>
      <c r="AF275" s="79"/>
      <c r="AG275" s="79"/>
      <c r="AK275" s="80"/>
      <c r="AL275" s="80"/>
      <c r="AM275" s="80"/>
      <c r="AN275" s="80"/>
      <c r="AO275" s="80"/>
      <c r="AP275" s="80"/>
    </row>
    <row r="276" spans="1:42" ht="12.75" customHeight="1" x14ac:dyDescent="0.2">
      <c r="A276" s="98"/>
      <c r="B276" s="83" t="s">
        <v>336</v>
      </c>
      <c r="J276" s="80"/>
      <c r="K276" s="80"/>
      <c r="L276" s="80"/>
      <c r="M276" s="80"/>
      <c r="N276" s="80"/>
      <c r="O276" s="80"/>
      <c r="P276" s="80"/>
      <c r="Q276" s="165"/>
      <c r="R276" s="76"/>
      <c r="S276" s="81"/>
      <c r="T276" s="79"/>
      <c r="U276" s="79"/>
      <c r="V276" s="99"/>
      <c r="W276" s="79"/>
      <c r="X276" s="79"/>
      <c r="Y276" s="79"/>
      <c r="Z276" s="79"/>
      <c r="AA276" s="79"/>
      <c r="AB276" s="79"/>
      <c r="AC276" s="79"/>
      <c r="AD276" s="79"/>
      <c r="AE276" s="79"/>
      <c r="AF276" s="79"/>
      <c r="AG276" s="79"/>
      <c r="AK276" s="80"/>
      <c r="AL276" s="80"/>
      <c r="AM276" s="80"/>
      <c r="AN276" s="80"/>
      <c r="AO276" s="80"/>
      <c r="AP276" s="80"/>
    </row>
    <row r="277" spans="1:42" s="391" customFormat="1" ht="12.75" customHeight="1" x14ac:dyDescent="0.2">
      <c r="A277" s="395"/>
      <c r="B277" s="391" t="s">
        <v>336</v>
      </c>
      <c r="J277" s="392" t="e">
        <f>#REF!*0</f>
        <v>#REF!</v>
      </c>
      <c r="K277" s="392"/>
      <c r="L277" s="392" t="e">
        <f>#REF!</f>
        <v>#REF!</v>
      </c>
      <c r="M277" s="406" t="s">
        <v>503</v>
      </c>
      <c r="N277" s="392"/>
      <c r="O277" s="392"/>
      <c r="P277" s="392"/>
      <c r="Q277" s="395"/>
      <c r="S277" s="400"/>
      <c r="T277" s="400"/>
      <c r="U277" s="400"/>
      <c r="V277" s="403"/>
      <c r="W277" s="400"/>
      <c r="X277" s="400"/>
      <c r="Y277" s="400"/>
      <c r="Z277" s="400"/>
      <c r="AA277" s="400"/>
      <c r="AB277" s="400"/>
      <c r="AC277" s="400"/>
      <c r="AD277" s="400"/>
      <c r="AE277" s="400"/>
      <c r="AF277" s="400"/>
      <c r="AG277" s="400"/>
      <c r="AH277" s="400"/>
      <c r="AK277" s="392"/>
      <c r="AL277" s="392"/>
      <c r="AM277" s="392"/>
      <c r="AN277" s="392"/>
      <c r="AO277" s="392"/>
      <c r="AP277" s="392"/>
    </row>
    <row r="278" spans="1:42" ht="12.75" customHeight="1" x14ac:dyDescent="0.2">
      <c r="A278" s="98"/>
      <c r="B278" s="242" t="s">
        <v>316</v>
      </c>
      <c r="J278" s="80">
        <f>234353111.23+242715168</f>
        <v>477068279.23000002</v>
      </c>
      <c r="K278" s="80"/>
      <c r="L278" s="80">
        <v>21933960.150001906</v>
      </c>
      <c r="M278" s="80"/>
      <c r="N278" s="80"/>
      <c r="O278" s="80"/>
      <c r="P278" s="80"/>
      <c r="Q278" s="165"/>
      <c r="R278" s="76"/>
      <c r="S278" s="81"/>
      <c r="T278" s="79"/>
      <c r="U278" s="79"/>
      <c r="V278" s="99"/>
      <c r="W278" s="79"/>
      <c r="X278" s="79"/>
      <c r="Y278" s="79"/>
      <c r="Z278" s="79"/>
      <c r="AA278" s="79"/>
      <c r="AB278" s="79"/>
      <c r="AC278" s="79"/>
      <c r="AD278" s="79"/>
      <c r="AE278" s="79"/>
      <c r="AF278" s="79"/>
      <c r="AG278" s="79"/>
      <c r="AK278" s="80"/>
      <c r="AL278" s="80"/>
      <c r="AM278" s="80"/>
      <c r="AN278" s="80"/>
      <c r="AO278" s="80"/>
      <c r="AP278" s="80"/>
    </row>
    <row r="279" spans="1:42" ht="12.75" customHeight="1" x14ac:dyDescent="0.2">
      <c r="A279" s="98"/>
      <c r="B279" s="242" t="s">
        <v>492</v>
      </c>
      <c r="J279" s="80">
        <v>182863916.49000001</v>
      </c>
      <c r="K279" s="80"/>
      <c r="L279" s="80">
        <f>95000000+47815500</f>
        <v>142815500</v>
      </c>
      <c r="M279" s="374" t="s">
        <v>509</v>
      </c>
      <c r="N279" s="80"/>
      <c r="O279" s="80"/>
      <c r="P279" s="80"/>
      <c r="Q279" s="165"/>
      <c r="R279" s="76"/>
      <c r="S279" s="81"/>
      <c r="T279" s="79"/>
      <c r="U279" s="79"/>
      <c r="V279" s="99"/>
      <c r="W279" s="79"/>
      <c r="X279" s="79"/>
      <c r="Y279" s="79"/>
      <c r="Z279" s="79"/>
      <c r="AA279" s="79"/>
      <c r="AB279" s="79"/>
      <c r="AC279" s="79"/>
      <c r="AD279" s="79"/>
      <c r="AE279" s="79"/>
      <c r="AF279" s="79"/>
      <c r="AG279" s="79"/>
      <c r="AK279" s="80"/>
      <c r="AL279" s="80"/>
      <c r="AM279" s="80"/>
      <c r="AN279" s="80"/>
      <c r="AO279" s="80"/>
      <c r="AP279" s="80"/>
    </row>
    <row r="280" spans="1:42" ht="12.75" customHeight="1" x14ac:dyDescent="0.2">
      <c r="A280" s="98"/>
      <c r="B280" s="242" t="s">
        <v>493</v>
      </c>
      <c r="J280" s="80" t="e">
        <f>#REF!</f>
        <v>#REF!</v>
      </c>
      <c r="K280" s="80"/>
      <c r="L280" s="80">
        <f>15000000+15000000</f>
        <v>30000000</v>
      </c>
      <c r="M280" s="80"/>
      <c r="N280" s="80"/>
      <c r="O280" s="80"/>
      <c r="P280" s="80"/>
      <c r="Q280" s="165"/>
      <c r="R280" s="76"/>
      <c r="S280" s="81"/>
      <c r="T280" s="79"/>
      <c r="U280" s="79"/>
      <c r="V280" s="99"/>
      <c r="W280" s="79"/>
      <c r="X280" s="79"/>
      <c r="Y280" s="79"/>
      <c r="Z280" s="79"/>
      <c r="AA280" s="79"/>
      <c r="AB280" s="79"/>
      <c r="AC280" s="79"/>
      <c r="AD280" s="79"/>
      <c r="AE280" s="79"/>
      <c r="AF280" s="79"/>
      <c r="AG280" s="79"/>
      <c r="AK280" s="80"/>
      <c r="AL280" s="80"/>
      <c r="AM280" s="80"/>
      <c r="AN280" s="80"/>
      <c r="AO280" s="80"/>
      <c r="AP280" s="80"/>
    </row>
    <row r="281" spans="1:42" ht="12.75" customHeight="1" x14ac:dyDescent="0.2">
      <c r="A281" s="98"/>
      <c r="B281" s="242" t="s">
        <v>317</v>
      </c>
      <c r="J281" s="80">
        <f>115856872+11073000+76647662.44</f>
        <v>203577534.44</v>
      </c>
      <c r="K281" s="80"/>
      <c r="L281" s="80">
        <v>8000000</v>
      </c>
      <c r="M281" s="80"/>
      <c r="N281" s="80"/>
      <c r="O281" s="80"/>
      <c r="P281" s="80"/>
      <c r="Q281" s="165"/>
      <c r="R281" s="76"/>
      <c r="S281" s="81"/>
      <c r="T281" s="79"/>
      <c r="U281" s="79"/>
      <c r="V281" s="99"/>
      <c r="W281" s="79"/>
      <c r="X281" s="79"/>
      <c r="Y281" s="79"/>
      <c r="Z281" s="79"/>
      <c r="AA281" s="79"/>
      <c r="AB281" s="79"/>
      <c r="AC281" s="79"/>
      <c r="AD281" s="79"/>
      <c r="AE281" s="79"/>
      <c r="AF281" s="79"/>
      <c r="AG281" s="79"/>
      <c r="AK281" s="80"/>
      <c r="AL281" s="80"/>
      <c r="AM281" s="80"/>
      <c r="AN281" s="80"/>
      <c r="AO281" s="80"/>
      <c r="AP281" s="80"/>
    </row>
    <row r="282" spans="1:42" ht="12.75" customHeight="1" x14ac:dyDescent="0.2">
      <c r="A282" s="98"/>
      <c r="B282" s="242" t="s">
        <v>494</v>
      </c>
      <c r="J282" s="80">
        <v>360797779.44999999</v>
      </c>
      <c r="K282" s="80"/>
      <c r="L282" s="80">
        <f>30000000+30000000</f>
        <v>60000000</v>
      </c>
      <c r="M282" s="80"/>
      <c r="N282" s="80"/>
      <c r="O282" s="80"/>
      <c r="P282" s="80"/>
      <c r="Q282" s="165"/>
      <c r="R282" s="76"/>
      <c r="S282" s="81"/>
      <c r="T282" s="79"/>
      <c r="U282" s="79"/>
      <c r="V282" s="99"/>
      <c r="W282" s="79"/>
      <c r="X282" s="79"/>
      <c r="Y282" s="79"/>
      <c r="Z282" s="79"/>
      <c r="AA282" s="79"/>
      <c r="AB282" s="79"/>
      <c r="AC282" s="79"/>
      <c r="AD282" s="79"/>
      <c r="AE282" s="79"/>
      <c r="AF282" s="79"/>
      <c r="AG282" s="79"/>
      <c r="AK282" s="80"/>
      <c r="AL282" s="80"/>
      <c r="AM282" s="80"/>
      <c r="AN282" s="80"/>
      <c r="AO282" s="80"/>
      <c r="AP282" s="80"/>
    </row>
    <row r="283" spans="1:42" ht="6" customHeight="1" x14ac:dyDescent="0.2">
      <c r="A283" s="98"/>
      <c r="J283" s="80"/>
      <c r="K283" s="80"/>
      <c r="L283" s="80"/>
      <c r="M283" s="80"/>
      <c r="N283" s="80"/>
      <c r="O283" s="80"/>
      <c r="P283" s="80"/>
      <c r="Q283" s="165"/>
      <c r="R283" s="76"/>
      <c r="S283" s="81"/>
      <c r="T283" s="79"/>
      <c r="U283" s="79"/>
      <c r="V283" s="99"/>
      <c r="W283" s="79"/>
      <c r="X283" s="79"/>
      <c r="Y283" s="79"/>
      <c r="Z283" s="79"/>
      <c r="AA283" s="79"/>
      <c r="AB283" s="79"/>
      <c r="AC283" s="79"/>
      <c r="AD283" s="79"/>
      <c r="AE283" s="79"/>
      <c r="AF283" s="79"/>
      <c r="AG283" s="79"/>
      <c r="AK283" s="80"/>
      <c r="AL283" s="80"/>
      <c r="AM283" s="80"/>
      <c r="AN283" s="80"/>
      <c r="AO283" s="80"/>
      <c r="AP283" s="80"/>
    </row>
    <row r="284" spans="1:42" ht="12.75" customHeight="1" x14ac:dyDescent="0.2">
      <c r="A284" s="98"/>
      <c r="B284" s="83" t="s">
        <v>333</v>
      </c>
      <c r="J284" s="331" t="e">
        <f>SUM(J277:J283)</f>
        <v>#REF!</v>
      </c>
      <c r="K284" s="80"/>
      <c r="L284" s="331" t="e">
        <f>SUM(L277:L283)</f>
        <v>#REF!</v>
      </c>
      <c r="M284" s="102"/>
      <c r="N284" s="102"/>
      <c r="O284" s="102"/>
      <c r="P284" s="102"/>
      <c r="Q284" s="165"/>
      <c r="R284" s="76"/>
      <c r="S284" s="81"/>
      <c r="T284" s="79"/>
      <c r="U284" s="79"/>
      <c r="V284" s="99"/>
      <c r="W284" s="79"/>
      <c r="X284" s="79"/>
      <c r="Y284" s="79"/>
      <c r="Z284" s="79"/>
      <c r="AA284" s="79"/>
      <c r="AB284" s="79"/>
      <c r="AC284" s="79"/>
      <c r="AD284" s="79"/>
      <c r="AE284" s="79"/>
      <c r="AF284" s="79"/>
      <c r="AG284" s="79"/>
      <c r="AK284" s="80"/>
      <c r="AL284" s="80"/>
      <c r="AM284" s="80"/>
      <c r="AN284" s="80"/>
      <c r="AO284" s="80"/>
      <c r="AP284" s="80"/>
    </row>
    <row r="285" spans="1:42" ht="12.75" customHeight="1" x14ac:dyDescent="0.2">
      <c r="A285" s="98"/>
      <c r="B285" s="83"/>
      <c r="J285" s="102"/>
      <c r="K285" s="80"/>
      <c r="L285" s="102"/>
      <c r="M285" s="102"/>
      <c r="N285" s="102"/>
      <c r="O285" s="102"/>
      <c r="P285" s="102"/>
      <c r="Q285" s="165"/>
      <c r="R285" s="76"/>
      <c r="S285" s="81"/>
      <c r="T285" s="79"/>
      <c r="U285" s="79"/>
      <c r="V285" s="99"/>
      <c r="W285" s="79"/>
      <c r="X285" s="79"/>
      <c r="Y285" s="79"/>
      <c r="Z285" s="79"/>
      <c r="AA285" s="79"/>
      <c r="AB285" s="79"/>
      <c r="AC285" s="79"/>
      <c r="AD285" s="79"/>
      <c r="AE285" s="79"/>
      <c r="AF285" s="79"/>
      <c r="AG285" s="79"/>
      <c r="AK285" s="80"/>
      <c r="AL285" s="80"/>
      <c r="AM285" s="80"/>
      <c r="AN285" s="80"/>
      <c r="AO285" s="80"/>
      <c r="AP285" s="80"/>
    </row>
    <row r="286" spans="1:42" ht="12.75" customHeight="1" x14ac:dyDescent="0.2">
      <c r="A286" s="98"/>
      <c r="B286" s="83"/>
      <c r="J286" s="102"/>
      <c r="K286" s="80"/>
      <c r="L286" s="102"/>
      <c r="M286" s="102"/>
      <c r="N286" s="102"/>
      <c r="O286" s="102"/>
      <c r="P286" s="102"/>
      <c r="Q286" s="165"/>
      <c r="R286" s="76"/>
      <c r="S286" s="81"/>
      <c r="T286" s="79"/>
      <c r="U286" s="79"/>
      <c r="V286" s="99"/>
      <c r="W286" s="79"/>
      <c r="X286" s="79"/>
      <c r="Y286" s="79"/>
      <c r="Z286" s="79"/>
      <c r="AA286" s="79"/>
      <c r="AB286" s="79"/>
      <c r="AC286" s="79"/>
      <c r="AD286" s="79"/>
      <c r="AE286" s="79"/>
      <c r="AF286" s="79"/>
      <c r="AG286" s="79"/>
      <c r="AK286" s="80"/>
      <c r="AL286" s="80"/>
      <c r="AM286" s="80"/>
      <c r="AN286" s="80"/>
      <c r="AO286" s="80"/>
      <c r="AP286" s="80"/>
    </row>
    <row r="287" spans="1:42" ht="12.75" customHeight="1" x14ac:dyDescent="0.2">
      <c r="A287" s="98"/>
      <c r="B287" s="83"/>
      <c r="J287" s="102"/>
      <c r="K287" s="80"/>
      <c r="L287" s="102"/>
      <c r="M287" s="102"/>
      <c r="N287" s="102"/>
      <c r="O287" s="102"/>
      <c r="P287" s="102"/>
      <c r="Q287" s="165"/>
      <c r="R287" s="76"/>
      <c r="S287" s="81"/>
      <c r="T287" s="79"/>
      <c r="U287" s="79"/>
      <c r="V287" s="99"/>
      <c r="W287" s="79"/>
      <c r="X287" s="79"/>
      <c r="Y287" s="79"/>
      <c r="Z287" s="79"/>
      <c r="AA287" s="79"/>
      <c r="AB287" s="79"/>
      <c r="AC287" s="79"/>
      <c r="AD287" s="79"/>
      <c r="AE287" s="79"/>
      <c r="AF287" s="79"/>
      <c r="AG287" s="79"/>
      <c r="AK287" s="80"/>
      <c r="AL287" s="80"/>
      <c r="AM287" s="80"/>
      <c r="AN287" s="80"/>
      <c r="AO287" s="80"/>
      <c r="AP287" s="80"/>
    </row>
    <row r="288" spans="1:42" ht="12.75" customHeight="1" x14ac:dyDescent="0.2">
      <c r="A288" s="85">
        <v>21</v>
      </c>
      <c r="B288" s="83" t="s">
        <v>374</v>
      </c>
      <c r="J288" s="240" t="str">
        <f>J7</f>
        <v>2020</v>
      </c>
      <c r="K288" s="80"/>
      <c r="L288" s="240" t="str">
        <f>L7</f>
        <v>2019</v>
      </c>
      <c r="M288" s="102"/>
      <c r="N288" s="102"/>
      <c r="O288" s="102"/>
      <c r="P288" s="102"/>
      <c r="Q288" s="165"/>
      <c r="R288" s="76"/>
      <c r="S288" s="81"/>
      <c r="T288" s="79"/>
      <c r="U288" s="79"/>
      <c r="V288" s="99"/>
      <c r="W288" s="79"/>
      <c r="X288" s="79"/>
      <c r="Y288" s="79"/>
      <c r="Z288" s="79"/>
      <c r="AA288" s="79"/>
      <c r="AB288" s="79"/>
      <c r="AC288" s="79"/>
      <c r="AD288" s="79"/>
      <c r="AE288" s="79"/>
      <c r="AF288" s="79"/>
      <c r="AG288" s="79"/>
      <c r="AK288" s="80"/>
      <c r="AL288" s="80"/>
      <c r="AM288" s="80"/>
      <c r="AN288" s="80"/>
      <c r="AO288" s="80"/>
      <c r="AP288" s="80"/>
    </row>
    <row r="289" spans="1:42" ht="12.75" customHeight="1" x14ac:dyDescent="0.2">
      <c r="A289" s="98"/>
      <c r="J289" s="80"/>
      <c r="K289" s="80"/>
      <c r="L289" s="80"/>
      <c r="M289" s="80"/>
      <c r="N289" s="80"/>
      <c r="O289" s="80"/>
      <c r="P289" s="80"/>
      <c r="Q289" s="165"/>
      <c r="R289" s="76"/>
      <c r="S289" s="81"/>
      <c r="T289" s="79"/>
      <c r="U289" s="79"/>
      <c r="V289" s="99"/>
      <c r="W289" s="79"/>
      <c r="X289" s="79"/>
      <c r="Y289" s="79"/>
      <c r="Z289" s="79"/>
      <c r="AA289" s="79"/>
      <c r="AB289" s="79"/>
      <c r="AC289" s="79"/>
      <c r="AD289" s="79"/>
      <c r="AE289" s="79"/>
      <c r="AF289" s="79"/>
      <c r="AG289" s="79"/>
      <c r="AK289" s="80"/>
      <c r="AL289" s="80"/>
      <c r="AM289" s="80"/>
      <c r="AN289" s="80"/>
      <c r="AO289" s="80"/>
      <c r="AP289" s="80"/>
    </row>
    <row r="290" spans="1:42" ht="12.75" customHeight="1" x14ac:dyDescent="0.2">
      <c r="A290" s="98"/>
      <c r="B290" s="83" t="s">
        <v>335</v>
      </c>
      <c r="J290" s="80"/>
      <c r="K290" s="80"/>
      <c r="L290" s="80"/>
      <c r="M290" s="241" t="s">
        <v>360</v>
      </c>
      <c r="N290" s="241" t="s">
        <v>357</v>
      </c>
      <c r="O290" s="241" t="s">
        <v>358</v>
      </c>
      <c r="P290" s="241" t="s">
        <v>359</v>
      </c>
      <c r="Q290" s="165"/>
      <c r="R290" s="146"/>
      <c r="S290" s="280"/>
      <c r="T290" s="79"/>
      <c r="U290" s="79"/>
      <c r="V290" s="99"/>
      <c r="W290" s="79"/>
      <c r="X290" s="79"/>
      <c r="Y290" s="79"/>
      <c r="Z290" s="79"/>
      <c r="AA290" s="79"/>
      <c r="AB290" s="79"/>
      <c r="AC290" s="79"/>
      <c r="AD290" s="79"/>
      <c r="AE290" s="79"/>
      <c r="AF290" s="79"/>
      <c r="AG290" s="79"/>
      <c r="AK290" s="80"/>
      <c r="AL290" s="80"/>
      <c r="AM290" s="80"/>
      <c r="AN290" s="80"/>
      <c r="AO290" s="80"/>
      <c r="AP290" s="80"/>
    </row>
    <row r="291" spans="1:42" s="391" customFormat="1" ht="12.75" customHeight="1" x14ac:dyDescent="0.2">
      <c r="A291" s="395"/>
      <c r="B291" s="391" t="s">
        <v>335</v>
      </c>
      <c r="J291" s="408" t="e">
        <f>#REF!*0</f>
        <v>#REF!</v>
      </c>
      <c r="K291" s="392"/>
      <c r="L291" s="392"/>
      <c r="N291" s="389" t="s">
        <v>457</v>
      </c>
      <c r="O291" s="389"/>
      <c r="P291" s="389"/>
      <c r="Q291" s="395"/>
      <c r="R291" s="407"/>
      <c r="S291" s="402"/>
      <c r="T291" s="400"/>
      <c r="U291" s="400"/>
      <c r="V291" s="403"/>
      <c r="W291" s="400"/>
      <c r="X291" s="400"/>
      <c r="Y291" s="400"/>
      <c r="Z291" s="400"/>
      <c r="AA291" s="400"/>
      <c r="AB291" s="400"/>
      <c r="AC291" s="400"/>
      <c r="AD291" s="400"/>
      <c r="AE291" s="400"/>
      <c r="AF291" s="400"/>
      <c r="AG291" s="400"/>
      <c r="AH291" s="400"/>
      <c r="AK291" s="392"/>
      <c r="AL291" s="392"/>
      <c r="AM291" s="392"/>
      <c r="AN291" s="392"/>
      <c r="AO291" s="392"/>
      <c r="AP291" s="392"/>
    </row>
    <row r="292" spans="1:42" s="391" customFormat="1" ht="12.75" customHeight="1" x14ac:dyDescent="0.2">
      <c r="A292" s="395"/>
      <c r="B292" s="391" t="s">
        <v>495</v>
      </c>
      <c r="J292" s="392">
        <v>14795316.56156842</v>
      </c>
      <c r="K292" s="392"/>
      <c r="L292" s="392"/>
      <c r="N292" s="389"/>
      <c r="O292" s="389"/>
      <c r="P292" s="389"/>
      <c r="Q292" s="395"/>
      <c r="R292" s="407"/>
      <c r="S292" s="402"/>
      <c r="T292" s="400"/>
      <c r="U292" s="400"/>
      <c r="V292" s="403"/>
      <c r="W292" s="400"/>
      <c r="X292" s="400"/>
      <c r="Y292" s="400"/>
      <c r="Z292" s="400"/>
      <c r="AA292" s="400"/>
      <c r="AB292" s="400"/>
      <c r="AC292" s="400"/>
      <c r="AD292" s="400"/>
      <c r="AE292" s="400"/>
      <c r="AF292" s="400"/>
      <c r="AG292" s="400"/>
      <c r="AH292" s="400"/>
      <c r="AK292" s="392"/>
      <c r="AL292" s="392"/>
      <c r="AM292" s="392"/>
      <c r="AN292" s="392"/>
      <c r="AO292" s="392"/>
      <c r="AP292" s="392"/>
    </row>
    <row r="293" spans="1:42" s="391" customFormat="1" ht="12.75" customHeight="1" x14ac:dyDescent="0.2">
      <c r="A293" s="395"/>
      <c r="B293" s="391" t="s">
        <v>496</v>
      </c>
      <c r="J293" s="392">
        <v>11997971.107310953</v>
      </c>
      <c r="K293" s="392"/>
      <c r="L293" s="392"/>
      <c r="N293" s="389"/>
      <c r="O293" s="389"/>
      <c r="P293" s="389"/>
      <c r="Q293" s="395"/>
      <c r="R293" s="407"/>
      <c r="S293" s="402"/>
      <c r="T293" s="400"/>
      <c r="U293" s="400"/>
      <c r="V293" s="403"/>
      <c r="W293" s="400"/>
      <c r="X293" s="400"/>
      <c r="Y293" s="400"/>
      <c r="Z293" s="400"/>
      <c r="AA293" s="400"/>
      <c r="AB293" s="400"/>
      <c r="AC293" s="400"/>
      <c r="AD293" s="400"/>
      <c r="AE293" s="400"/>
      <c r="AF293" s="400"/>
      <c r="AG293" s="400"/>
      <c r="AH293" s="400"/>
      <c r="AK293" s="392"/>
      <c r="AL293" s="392"/>
      <c r="AM293" s="392"/>
      <c r="AN293" s="392"/>
      <c r="AO293" s="392"/>
      <c r="AP293" s="392"/>
    </row>
    <row r="294" spans="1:42" s="391" customFormat="1" ht="12.75" customHeight="1" x14ac:dyDescent="0.2">
      <c r="A294" s="395"/>
      <c r="B294" s="391" t="s">
        <v>497</v>
      </c>
      <c r="J294" s="392">
        <v>46075476.663603492</v>
      </c>
      <c r="K294" s="392"/>
      <c r="L294" s="392"/>
      <c r="N294" s="389"/>
      <c r="O294" s="389"/>
      <c r="P294" s="389"/>
      <c r="Q294" s="395"/>
      <c r="R294" s="407"/>
      <c r="S294" s="402"/>
      <c r="T294" s="400"/>
      <c r="U294" s="400"/>
      <c r="V294" s="403"/>
      <c r="W294" s="400"/>
      <c r="X294" s="400"/>
      <c r="Y294" s="400"/>
      <c r="Z294" s="400"/>
      <c r="AA294" s="400"/>
      <c r="AB294" s="400"/>
      <c r="AC294" s="400"/>
      <c r="AD294" s="400"/>
      <c r="AE294" s="400"/>
      <c r="AF294" s="400"/>
      <c r="AG294" s="400"/>
      <c r="AH294" s="400"/>
      <c r="AK294" s="392"/>
      <c r="AL294" s="392"/>
      <c r="AM294" s="392"/>
      <c r="AN294" s="392"/>
      <c r="AO294" s="392"/>
      <c r="AP294" s="392"/>
    </row>
    <row r="295" spans="1:42" s="391" customFormat="1" ht="12.75" customHeight="1" x14ac:dyDescent="0.2">
      <c r="A295" s="395"/>
      <c r="B295" s="391" t="s">
        <v>498</v>
      </c>
      <c r="J295" s="392">
        <v>39082144.540462814</v>
      </c>
      <c r="K295" s="392"/>
      <c r="L295" s="392"/>
      <c r="N295" s="389"/>
      <c r="O295" s="389"/>
      <c r="P295" s="389"/>
      <c r="Q295" s="395"/>
      <c r="R295" s="407"/>
      <c r="S295" s="402"/>
      <c r="T295" s="400"/>
      <c r="U295" s="400"/>
      <c r="V295" s="403"/>
      <c r="W295" s="400"/>
      <c r="X295" s="400"/>
      <c r="Y295" s="400"/>
      <c r="Z295" s="400"/>
      <c r="AA295" s="400"/>
      <c r="AB295" s="400"/>
      <c r="AC295" s="400"/>
      <c r="AD295" s="400"/>
      <c r="AE295" s="400"/>
      <c r="AF295" s="400"/>
      <c r="AG295" s="400"/>
      <c r="AH295" s="400"/>
      <c r="AK295" s="392"/>
      <c r="AL295" s="392"/>
      <c r="AM295" s="392"/>
      <c r="AN295" s="392"/>
      <c r="AO295" s="392"/>
      <c r="AP295" s="392"/>
    </row>
    <row r="296" spans="1:42" s="391" customFormat="1" ht="12.75" customHeight="1" x14ac:dyDescent="0.2">
      <c r="A296" s="395"/>
      <c r="B296" s="391" t="s">
        <v>499</v>
      </c>
      <c r="J296" s="392">
        <v>12761341.11504674</v>
      </c>
      <c r="K296" s="392"/>
      <c r="L296" s="392"/>
      <c r="N296" s="389"/>
      <c r="O296" s="389"/>
      <c r="P296" s="389"/>
      <c r="Q296" s="395"/>
      <c r="R296" s="407"/>
      <c r="S296" s="402"/>
      <c r="T296" s="400"/>
      <c r="U296" s="400"/>
      <c r="V296" s="403"/>
      <c r="W296" s="400"/>
      <c r="X296" s="400"/>
      <c r="Y296" s="400"/>
      <c r="Z296" s="400"/>
      <c r="AA296" s="400"/>
      <c r="AB296" s="400"/>
      <c r="AC296" s="400"/>
      <c r="AD296" s="400"/>
      <c r="AE296" s="400"/>
      <c r="AF296" s="400"/>
      <c r="AG296" s="400"/>
      <c r="AH296" s="400"/>
      <c r="AK296" s="392"/>
      <c r="AL296" s="392"/>
      <c r="AM296" s="392"/>
      <c r="AN296" s="392"/>
      <c r="AO296" s="392"/>
      <c r="AP296" s="392"/>
    </row>
    <row r="297" spans="1:42" s="391" customFormat="1" ht="12.75" customHeight="1" x14ac:dyDescent="0.2">
      <c r="A297" s="395"/>
      <c r="B297" s="391" t="s">
        <v>500</v>
      </c>
      <c r="J297" s="392">
        <v>42025526.808359243</v>
      </c>
      <c r="K297" s="392"/>
      <c r="L297" s="392"/>
      <c r="N297" s="389"/>
      <c r="O297" s="389"/>
      <c r="P297" s="389"/>
      <c r="Q297" s="395"/>
      <c r="R297" s="407"/>
      <c r="S297" s="402"/>
      <c r="T297" s="400"/>
      <c r="U297" s="400"/>
      <c r="V297" s="403"/>
      <c r="W297" s="400"/>
      <c r="X297" s="400"/>
      <c r="Y297" s="400"/>
      <c r="Z297" s="400"/>
      <c r="AA297" s="400"/>
      <c r="AB297" s="400"/>
      <c r="AC297" s="400"/>
      <c r="AD297" s="400"/>
      <c r="AE297" s="400"/>
      <c r="AF297" s="400"/>
      <c r="AG297" s="400"/>
      <c r="AH297" s="400"/>
      <c r="AK297" s="392"/>
      <c r="AL297" s="392"/>
      <c r="AM297" s="392"/>
      <c r="AN297" s="392"/>
      <c r="AO297" s="392"/>
      <c r="AP297" s="392"/>
    </row>
    <row r="298" spans="1:42" s="391" customFormat="1" ht="12.75" customHeight="1" x14ac:dyDescent="0.2">
      <c r="A298" s="395"/>
      <c r="B298" s="391" t="s">
        <v>501</v>
      </c>
      <c r="J298" s="392">
        <v>42519061.178159751</v>
      </c>
      <c r="K298" s="392"/>
      <c r="L298" s="392"/>
      <c r="N298" s="389"/>
      <c r="O298" s="389"/>
      <c r="P298" s="389"/>
      <c r="Q298" s="395"/>
      <c r="R298" s="407"/>
      <c r="S298" s="402"/>
      <c r="T298" s="400"/>
      <c r="U298" s="400"/>
      <c r="V298" s="403"/>
      <c r="W298" s="400"/>
      <c r="X298" s="400"/>
      <c r="Y298" s="400"/>
      <c r="Z298" s="400"/>
      <c r="AA298" s="400"/>
      <c r="AB298" s="400"/>
      <c r="AC298" s="400"/>
      <c r="AD298" s="400"/>
      <c r="AE298" s="400"/>
      <c r="AF298" s="400"/>
      <c r="AG298" s="400"/>
      <c r="AH298" s="400"/>
      <c r="AK298" s="392"/>
      <c r="AL298" s="392"/>
      <c r="AM298" s="392"/>
      <c r="AN298" s="392"/>
      <c r="AO298" s="392"/>
      <c r="AP298" s="392"/>
    </row>
    <row r="299" spans="1:42" s="391" customFormat="1" ht="12.75" customHeight="1" x14ac:dyDescent="0.2">
      <c r="A299" s="395"/>
      <c r="B299" s="391" t="s">
        <v>502</v>
      </c>
      <c r="J299" s="392">
        <v>42025526.895488575</v>
      </c>
      <c r="K299" s="392"/>
      <c r="L299" s="392"/>
      <c r="N299" s="389"/>
      <c r="O299" s="389"/>
      <c r="P299" s="389"/>
      <c r="Q299" s="395"/>
      <c r="R299" s="407"/>
      <c r="S299" s="402"/>
      <c r="T299" s="400"/>
      <c r="U299" s="400"/>
      <c r="V299" s="403"/>
      <c r="W299" s="400"/>
      <c r="X299" s="400"/>
      <c r="Y299" s="400"/>
      <c r="Z299" s="400"/>
      <c r="AA299" s="400"/>
      <c r="AB299" s="400"/>
      <c r="AC299" s="400"/>
      <c r="AD299" s="400"/>
      <c r="AE299" s="400"/>
      <c r="AF299" s="400"/>
      <c r="AG299" s="400"/>
      <c r="AH299" s="400"/>
      <c r="AK299" s="392"/>
      <c r="AL299" s="392"/>
      <c r="AM299" s="392"/>
      <c r="AN299" s="392"/>
      <c r="AO299" s="392"/>
      <c r="AP299" s="392"/>
    </row>
    <row r="300" spans="1:42" ht="12.75" customHeight="1" x14ac:dyDescent="0.2">
      <c r="A300" s="98"/>
      <c r="B300" s="76" t="s">
        <v>322</v>
      </c>
      <c r="J300" s="80" t="e">
        <f>#REF!</f>
        <v>#REF!</v>
      </c>
      <c r="K300" s="80"/>
      <c r="L300" s="80">
        <v>1576450</v>
      </c>
      <c r="M300" s="80"/>
      <c r="N300" s="80"/>
      <c r="O300" s="80"/>
      <c r="P300" s="80"/>
      <c r="Q300" s="165"/>
      <c r="R300" s="146"/>
      <c r="S300" s="280"/>
      <c r="T300" s="79"/>
      <c r="U300" s="79"/>
      <c r="V300" s="99"/>
      <c r="W300" s="79"/>
      <c r="X300" s="79"/>
      <c r="Y300" s="79"/>
      <c r="Z300" s="79"/>
      <c r="AA300" s="79"/>
      <c r="AB300" s="79"/>
      <c r="AC300" s="79"/>
      <c r="AD300" s="79"/>
      <c r="AE300" s="79"/>
      <c r="AF300" s="79"/>
      <c r="AG300" s="79"/>
      <c r="AK300" s="80"/>
      <c r="AL300" s="80"/>
      <c r="AM300" s="80"/>
      <c r="AN300" s="80"/>
      <c r="AO300" s="80"/>
      <c r="AP300" s="80"/>
    </row>
    <row r="301" spans="1:42" ht="12.75" customHeight="1" x14ac:dyDescent="0.2">
      <c r="A301" s="98"/>
      <c r="B301" s="76" t="s">
        <v>323</v>
      </c>
      <c r="J301" s="80" t="e">
        <f>#REF!</f>
        <v>#REF!</v>
      </c>
      <c r="K301" s="80"/>
      <c r="L301" s="80">
        <v>13288686</v>
      </c>
      <c r="M301" s="80"/>
      <c r="N301" s="80"/>
      <c r="O301" s="80"/>
      <c r="P301" s="80"/>
      <c r="Q301" s="165"/>
      <c r="R301" s="146"/>
      <c r="S301" s="280"/>
      <c r="T301" s="79"/>
      <c r="U301" s="79"/>
      <c r="V301" s="99"/>
      <c r="W301" s="79"/>
      <c r="X301" s="79"/>
      <c r="Y301" s="79"/>
      <c r="Z301" s="79"/>
      <c r="AA301" s="79"/>
      <c r="AB301" s="79"/>
      <c r="AC301" s="79"/>
      <c r="AD301" s="79"/>
      <c r="AE301" s="79"/>
      <c r="AF301" s="79"/>
      <c r="AG301" s="79"/>
      <c r="AK301" s="80"/>
      <c r="AL301" s="80"/>
      <c r="AM301" s="80"/>
      <c r="AN301" s="80"/>
      <c r="AO301" s="80"/>
      <c r="AP301" s="80"/>
    </row>
    <row r="302" spans="1:42" ht="12.75" customHeight="1" x14ac:dyDescent="0.2">
      <c r="A302" s="98"/>
      <c r="B302" s="76" t="s">
        <v>324</v>
      </c>
      <c r="J302" s="80" t="e">
        <f>#REF!</f>
        <v>#REF!</v>
      </c>
      <c r="K302" s="80"/>
      <c r="L302" s="80">
        <v>12869474</v>
      </c>
      <c r="M302" s="80"/>
      <c r="N302" s="80"/>
      <c r="O302" s="80"/>
      <c r="P302" s="80"/>
      <c r="Q302" s="165"/>
      <c r="R302" s="76"/>
      <c r="S302" s="81"/>
      <c r="T302" s="79"/>
      <c r="U302" s="79"/>
      <c r="V302" s="99"/>
      <c r="W302" s="79"/>
      <c r="X302" s="79"/>
      <c r="Y302" s="79"/>
      <c r="Z302" s="79"/>
      <c r="AA302" s="79"/>
      <c r="AB302" s="79"/>
      <c r="AC302" s="79"/>
      <c r="AD302" s="79"/>
      <c r="AE302" s="79"/>
      <c r="AF302" s="79"/>
      <c r="AG302" s="79"/>
      <c r="AK302" s="80"/>
      <c r="AL302" s="80"/>
      <c r="AM302" s="80"/>
      <c r="AN302" s="80"/>
      <c r="AO302" s="80"/>
      <c r="AP302" s="80"/>
    </row>
    <row r="303" spans="1:42" ht="12.75" customHeight="1" x14ac:dyDescent="0.2">
      <c r="A303" s="98"/>
      <c r="B303" s="76" t="s">
        <v>325</v>
      </c>
      <c r="J303" s="80" t="e">
        <f>#REF!</f>
        <v>#REF!</v>
      </c>
      <c r="K303" s="80"/>
      <c r="L303" s="80">
        <v>26053733</v>
      </c>
      <c r="M303" s="80"/>
      <c r="N303" s="80"/>
      <c r="O303" s="80"/>
      <c r="P303" s="80"/>
      <c r="Q303" s="165"/>
      <c r="R303" s="76"/>
      <c r="S303" s="81"/>
      <c r="T303" s="79"/>
      <c r="U303" s="79"/>
      <c r="V303" s="99"/>
      <c r="W303" s="79"/>
      <c r="X303" s="79"/>
      <c r="Y303" s="79"/>
      <c r="Z303" s="79"/>
      <c r="AA303" s="79"/>
      <c r="AB303" s="79"/>
      <c r="AC303" s="79"/>
      <c r="AD303" s="79"/>
      <c r="AE303" s="79"/>
      <c r="AF303" s="79"/>
      <c r="AG303" s="79"/>
      <c r="AK303" s="80"/>
      <c r="AL303" s="80"/>
      <c r="AM303" s="80"/>
      <c r="AN303" s="80"/>
      <c r="AO303" s="80"/>
      <c r="AP303" s="80"/>
    </row>
    <row r="304" spans="1:42" ht="12.75" customHeight="1" x14ac:dyDescent="0.2">
      <c r="A304" s="98"/>
      <c r="B304" s="76" t="s">
        <v>326</v>
      </c>
      <c r="J304" s="80" t="e">
        <f>#REF!</f>
        <v>#REF!</v>
      </c>
      <c r="K304" s="80"/>
      <c r="L304" s="80">
        <v>4894304</v>
      </c>
      <c r="M304" s="80"/>
      <c r="N304" s="80"/>
      <c r="O304" s="80"/>
      <c r="P304" s="80"/>
      <c r="Q304" s="165"/>
      <c r="R304" s="76"/>
      <c r="S304" s="81"/>
      <c r="T304" s="79"/>
      <c r="U304" s="79"/>
      <c r="V304" s="99"/>
      <c r="W304" s="79"/>
      <c r="X304" s="79"/>
      <c r="Y304" s="79"/>
      <c r="Z304" s="79"/>
      <c r="AA304" s="79"/>
      <c r="AB304" s="79"/>
      <c r="AC304" s="79"/>
      <c r="AD304" s="79"/>
      <c r="AE304" s="79"/>
      <c r="AF304" s="79"/>
      <c r="AG304" s="79"/>
      <c r="AK304" s="80"/>
      <c r="AL304" s="80"/>
      <c r="AM304" s="80"/>
      <c r="AN304" s="80"/>
      <c r="AO304" s="80"/>
      <c r="AP304" s="80"/>
    </row>
    <row r="305" spans="1:42" ht="12.75" customHeight="1" x14ac:dyDescent="0.2">
      <c r="A305" s="98"/>
      <c r="B305" s="76" t="s">
        <v>327</v>
      </c>
      <c r="J305" s="80" t="e">
        <f>#REF!</f>
        <v>#REF!</v>
      </c>
      <c r="K305" s="80"/>
      <c r="L305" s="80">
        <v>13269661.34</v>
      </c>
      <c r="M305" s="80"/>
      <c r="N305" s="80"/>
      <c r="O305" s="80"/>
      <c r="P305" s="80"/>
      <c r="Q305" s="165"/>
      <c r="R305" s="76"/>
      <c r="S305" s="81"/>
      <c r="T305" s="79"/>
      <c r="U305" s="79"/>
      <c r="V305" s="99"/>
      <c r="W305" s="79"/>
      <c r="X305" s="79"/>
      <c r="Y305" s="79"/>
      <c r="Z305" s="79"/>
      <c r="AA305" s="79"/>
      <c r="AB305" s="79"/>
      <c r="AC305" s="79"/>
      <c r="AD305" s="79"/>
      <c r="AE305" s="79"/>
      <c r="AF305" s="79"/>
      <c r="AG305" s="79"/>
      <c r="AK305" s="80"/>
      <c r="AL305" s="80"/>
      <c r="AM305" s="80"/>
      <c r="AN305" s="80"/>
      <c r="AO305" s="80"/>
      <c r="AP305" s="80"/>
    </row>
    <row r="306" spans="1:42" ht="12.75" customHeight="1" x14ac:dyDescent="0.2">
      <c r="A306" s="98"/>
      <c r="B306" s="76" t="s">
        <v>328</v>
      </c>
      <c r="J306" s="80" t="e">
        <f>#REF!</f>
        <v>#REF!</v>
      </c>
      <c r="K306" s="80"/>
      <c r="L306" s="80">
        <v>4829469.6900000004</v>
      </c>
      <c r="M306" s="80"/>
      <c r="N306" s="80"/>
      <c r="O306" s="80"/>
      <c r="P306" s="80"/>
      <c r="Q306" s="165"/>
      <c r="R306" s="76"/>
      <c r="S306" s="81"/>
      <c r="T306" s="79"/>
      <c r="U306" s="79"/>
      <c r="V306" s="99"/>
      <c r="W306" s="79"/>
      <c r="X306" s="79"/>
      <c r="Y306" s="79"/>
      <c r="Z306" s="79"/>
      <c r="AA306" s="79"/>
      <c r="AB306" s="79"/>
      <c r="AC306" s="79"/>
      <c r="AD306" s="79"/>
      <c r="AE306" s="79"/>
      <c r="AF306" s="79"/>
      <c r="AG306" s="79"/>
      <c r="AK306" s="80"/>
      <c r="AL306" s="80"/>
      <c r="AM306" s="80"/>
      <c r="AN306" s="80"/>
      <c r="AO306" s="80"/>
      <c r="AP306" s="80"/>
    </row>
    <row r="307" spans="1:42" ht="12.75" customHeight="1" x14ac:dyDescent="0.2">
      <c r="A307" s="98"/>
      <c r="B307" s="76" t="s">
        <v>329</v>
      </c>
      <c r="J307" s="80" t="e">
        <f>#REF!</f>
        <v>#REF!</v>
      </c>
      <c r="K307" s="80"/>
      <c r="L307" s="80">
        <v>6494593.5999999996</v>
      </c>
      <c r="M307" s="80"/>
      <c r="N307" s="80"/>
      <c r="O307" s="80"/>
      <c r="P307" s="80"/>
      <c r="Q307" s="165"/>
      <c r="R307" s="76"/>
      <c r="S307" s="81"/>
      <c r="T307" s="79"/>
      <c r="U307" s="79"/>
      <c r="V307" s="99"/>
      <c r="W307" s="79"/>
      <c r="X307" s="79"/>
      <c r="Y307" s="79"/>
      <c r="Z307" s="79"/>
      <c r="AA307" s="79"/>
      <c r="AB307" s="79"/>
      <c r="AC307" s="79"/>
      <c r="AD307" s="79"/>
      <c r="AE307" s="79"/>
      <c r="AF307" s="79"/>
      <c r="AG307" s="79"/>
      <c r="AK307" s="80"/>
      <c r="AL307" s="80"/>
      <c r="AM307" s="80"/>
      <c r="AN307" s="80"/>
      <c r="AO307" s="80"/>
      <c r="AP307" s="80"/>
    </row>
    <row r="308" spans="1:42" ht="12.75" customHeight="1" x14ac:dyDescent="0.2">
      <c r="A308" s="98"/>
      <c r="B308" s="76" t="s">
        <v>330</v>
      </c>
      <c r="J308" s="80" t="e">
        <f>#REF!</f>
        <v>#REF!</v>
      </c>
      <c r="K308" s="80"/>
      <c r="L308" s="80">
        <v>5061945</v>
      </c>
      <c r="M308" s="80"/>
      <c r="N308" s="80"/>
      <c r="O308" s="80"/>
      <c r="P308" s="80"/>
      <c r="Q308" s="165"/>
      <c r="R308" s="76"/>
      <c r="S308" s="81"/>
      <c r="T308" s="79"/>
      <c r="U308" s="79"/>
      <c r="V308" s="99"/>
      <c r="W308" s="79"/>
      <c r="X308" s="79"/>
      <c r="Y308" s="79"/>
      <c r="Z308" s="79"/>
      <c r="AA308" s="79"/>
      <c r="AB308" s="79"/>
      <c r="AC308" s="79"/>
      <c r="AD308" s="79"/>
      <c r="AE308" s="79"/>
      <c r="AF308" s="79"/>
      <c r="AG308" s="79"/>
      <c r="AK308" s="80"/>
      <c r="AL308" s="80"/>
      <c r="AM308" s="80"/>
      <c r="AN308" s="80"/>
      <c r="AO308" s="80"/>
      <c r="AP308" s="80"/>
    </row>
    <row r="309" spans="1:42" ht="12.75" customHeight="1" x14ac:dyDescent="0.2">
      <c r="A309" s="98"/>
      <c r="B309" s="76" t="s">
        <v>331</v>
      </c>
      <c r="J309" s="80" t="e">
        <f>#REF!</f>
        <v>#REF!</v>
      </c>
      <c r="K309" s="80"/>
      <c r="L309" s="80">
        <v>3923369.2400000007</v>
      </c>
      <c r="M309" s="80"/>
      <c r="N309" s="80"/>
      <c r="O309" s="80"/>
      <c r="P309" s="80"/>
      <c r="Q309" s="165"/>
      <c r="R309" s="76"/>
      <c r="S309" s="81"/>
      <c r="T309" s="79"/>
      <c r="U309" s="79"/>
      <c r="V309" s="99"/>
      <c r="W309" s="79"/>
      <c r="X309" s="79"/>
      <c r="Y309" s="79"/>
      <c r="Z309" s="79"/>
      <c r="AA309" s="79"/>
      <c r="AB309" s="79"/>
      <c r="AC309" s="79"/>
      <c r="AD309" s="79"/>
      <c r="AE309" s="79"/>
      <c r="AF309" s="79"/>
      <c r="AG309" s="79"/>
      <c r="AK309" s="80"/>
      <c r="AL309" s="80"/>
      <c r="AM309" s="80"/>
      <c r="AN309" s="80"/>
      <c r="AO309" s="80"/>
      <c r="AP309" s="80"/>
    </row>
    <row r="310" spans="1:42" ht="12.75" customHeight="1" x14ac:dyDescent="0.2">
      <c r="A310" s="98"/>
      <c r="B310" s="76" t="s">
        <v>332</v>
      </c>
      <c r="J310" s="80" t="e">
        <f>#REF!</f>
        <v>#REF!</v>
      </c>
      <c r="K310" s="80"/>
      <c r="L310" s="80">
        <v>7394058.5967499986</v>
      </c>
      <c r="M310" s="80"/>
      <c r="N310" s="80"/>
      <c r="O310" s="80"/>
      <c r="P310" s="80"/>
      <c r="Q310" s="165"/>
      <c r="R310" s="76"/>
      <c r="S310" s="81"/>
      <c r="T310" s="79"/>
      <c r="U310" s="79"/>
      <c r="V310" s="99"/>
      <c r="W310" s="79"/>
      <c r="X310" s="79"/>
      <c r="Y310" s="79"/>
      <c r="Z310" s="79"/>
      <c r="AA310" s="79"/>
      <c r="AB310" s="79"/>
      <c r="AC310" s="79"/>
      <c r="AD310" s="79"/>
      <c r="AE310" s="79"/>
      <c r="AF310" s="79"/>
      <c r="AG310" s="79"/>
      <c r="AK310" s="80"/>
      <c r="AL310" s="80"/>
      <c r="AM310" s="80"/>
      <c r="AN310" s="80"/>
      <c r="AO310" s="80"/>
      <c r="AP310" s="80"/>
    </row>
    <row r="311" spans="1:42" ht="12.75" customHeight="1" x14ac:dyDescent="0.2">
      <c r="A311" s="98"/>
      <c r="B311" s="76" t="s">
        <v>275</v>
      </c>
      <c r="J311" s="80" t="e">
        <f>#REF!</f>
        <v>#REF!</v>
      </c>
      <c r="K311" s="80"/>
      <c r="L311" s="80">
        <v>53822865.183250003</v>
      </c>
      <c r="M311" s="80"/>
      <c r="N311" s="80"/>
      <c r="O311" s="80"/>
      <c r="P311" s="80"/>
      <c r="Q311" s="165"/>
      <c r="R311" s="76"/>
      <c r="S311" s="81"/>
      <c r="T311" s="79"/>
      <c r="U311" s="79"/>
      <c r="V311" s="99"/>
      <c r="W311" s="79"/>
      <c r="X311" s="79"/>
      <c r="Y311" s="79"/>
      <c r="Z311" s="79"/>
      <c r="AA311" s="79"/>
      <c r="AB311" s="79"/>
      <c r="AC311" s="79"/>
      <c r="AD311" s="79"/>
      <c r="AE311" s="79"/>
      <c r="AF311" s="79"/>
      <c r="AG311" s="79"/>
      <c r="AK311" s="80"/>
      <c r="AL311" s="80"/>
      <c r="AM311" s="80"/>
      <c r="AN311" s="80"/>
      <c r="AO311" s="80"/>
      <c r="AP311" s="80"/>
    </row>
    <row r="312" spans="1:42" ht="6" customHeight="1" x14ac:dyDescent="0.2">
      <c r="A312" s="98"/>
      <c r="J312" s="80"/>
      <c r="K312" s="80"/>
      <c r="L312" s="80"/>
      <c r="M312" s="80"/>
      <c r="N312" s="80"/>
      <c r="O312" s="80"/>
      <c r="P312" s="80"/>
      <c r="Q312" s="165"/>
      <c r="R312" s="76"/>
      <c r="S312" s="81"/>
      <c r="T312" s="79"/>
      <c r="U312" s="79"/>
      <c r="V312" s="99"/>
      <c r="W312" s="79"/>
      <c r="X312" s="79"/>
      <c r="Y312" s="79"/>
      <c r="Z312" s="79"/>
      <c r="AA312" s="79"/>
      <c r="AB312" s="79"/>
      <c r="AC312" s="79"/>
      <c r="AD312" s="79"/>
      <c r="AE312" s="79"/>
      <c r="AF312" s="79"/>
      <c r="AG312" s="79"/>
      <c r="AK312" s="80"/>
      <c r="AL312" s="80"/>
      <c r="AM312" s="80"/>
      <c r="AN312" s="80"/>
      <c r="AO312" s="80"/>
      <c r="AP312" s="80"/>
    </row>
    <row r="313" spans="1:42" ht="12.75" customHeight="1" x14ac:dyDescent="0.2">
      <c r="A313" s="98"/>
      <c r="B313" s="83" t="s">
        <v>334</v>
      </c>
      <c r="J313" s="331" t="e">
        <f>SUM(J291:J312)</f>
        <v>#REF!</v>
      </c>
      <c r="K313" s="80"/>
      <c r="L313" s="331">
        <f>SUM(L291:L312)</f>
        <v>153478609.65000001</v>
      </c>
      <c r="M313" s="102"/>
      <c r="N313" s="102"/>
      <c r="O313" s="102"/>
      <c r="P313" s="102"/>
      <c r="Q313" s="165"/>
      <c r="R313" s="76"/>
      <c r="S313" s="81"/>
      <c r="T313" s="79"/>
      <c r="U313" s="79"/>
      <c r="V313" s="99"/>
      <c r="W313" s="79"/>
      <c r="X313" s="79"/>
      <c r="Y313" s="79"/>
      <c r="Z313" s="79"/>
      <c r="AA313" s="79"/>
      <c r="AB313" s="79"/>
      <c r="AC313" s="79"/>
      <c r="AD313" s="79"/>
      <c r="AE313" s="79"/>
      <c r="AF313" s="79"/>
      <c r="AG313" s="79"/>
      <c r="AK313" s="80"/>
      <c r="AL313" s="80"/>
      <c r="AM313" s="80"/>
      <c r="AN313" s="80"/>
      <c r="AO313" s="80"/>
      <c r="AP313" s="80"/>
    </row>
    <row r="314" spans="1:42" ht="12.75" customHeight="1" x14ac:dyDescent="0.2">
      <c r="A314" s="98"/>
      <c r="J314" s="80"/>
      <c r="K314" s="80"/>
      <c r="L314" s="80"/>
      <c r="M314" s="80"/>
      <c r="N314" s="80"/>
      <c r="O314" s="80"/>
      <c r="P314" s="80"/>
      <c r="Q314" s="165"/>
      <c r="R314" s="76"/>
      <c r="S314" s="81"/>
      <c r="T314" s="79"/>
      <c r="U314" s="79"/>
      <c r="V314" s="99"/>
      <c r="W314" s="79"/>
      <c r="X314" s="79"/>
      <c r="Y314" s="79"/>
      <c r="Z314" s="79"/>
      <c r="AA314" s="79"/>
      <c r="AB314" s="79"/>
      <c r="AC314" s="79"/>
      <c r="AD314" s="79"/>
      <c r="AE314" s="79"/>
      <c r="AF314" s="79"/>
      <c r="AG314" s="79"/>
      <c r="AK314" s="80"/>
      <c r="AL314" s="80"/>
      <c r="AM314" s="80"/>
      <c r="AN314" s="80"/>
      <c r="AO314" s="80"/>
      <c r="AP314" s="80"/>
    </row>
    <row r="315" spans="1:42" ht="12.75" customHeight="1" thickBot="1" x14ac:dyDescent="0.25">
      <c r="A315" s="98"/>
      <c r="B315" s="83" t="s">
        <v>297</v>
      </c>
      <c r="J315" s="224" t="e">
        <f>J313+J284</f>
        <v>#REF!</v>
      </c>
      <c r="K315" s="80"/>
      <c r="L315" s="224" t="e">
        <f>L313+L284</f>
        <v>#REF!</v>
      </c>
      <c r="M315" s="102"/>
      <c r="N315" s="102"/>
      <c r="O315" s="102"/>
      <c r="P315" s="102"/>
      <c r="Q315" s="165"/>
      <c r="R315" s="76"/>
      <c r="S315" s="81"/>
      <c r="T315" s="79"/>
      <c r="U315" s="79"/>
      <c r="V315" s="99"/>
      <c r="W315" s="79"/>
      <c r="X315" s="79"/>
      <c r="Y315" s="79"/>
      <c r="Z315" s="79"/>
      <c r="AA315" s="79"/>
      <c r="AB315" s="79"/>
      <c r="AC315" s="79"/>
      <c r="AD315" s="79"/>
      <c r="AE315" s="79"/>
      <c r="AF315" s="79"/>
      <c r="AG315" s="79"/>
      <c r="AK315" s="80"/>
      <c r="AL315" s="80"/>
      <c r="AM315" s="80"/>
      <c r="AN315" s="80"/>
      <c r="AO315" s="80"/>
      <c r="AP315" s="80"/>
    </row>
    <row r="316" spans="1:42" ht="12.75" customHeight="1" thickTop="1" x14ac:dyDescent="0.2">
      <c r="A316" s="98"/>
      <c r="B316" s="83"/>
      <c r="J316" s="102"/>
      <c r="K316" s="80"/>
      <c r="L316" s="102"/>
      <c r="M316" s="102"/>
      <c r="N316" s="102"/>
      <c r="O316" s="102"/>
      <c r="P316" s="102"/>
      <c r="Q316" s="165"/>
      <c r="R316" s="76"/>
      <c r="S316" s="81"/>
      <c r="T316" s="79"/>
      <c r="U316" s="79"/>
      <c r="V316" s="99"/>
      <c r="W316" s="79"/>
      <c r="X316" s="79"/>
      <c r="Y316" s="79"/>
      <c r="Z316" s="79"/>
      <c r="AA316" s="79"/>
      <c r="AB316" s="79"/>
      <c r="AC316" s="79"/>
      <c r="AD316" s="79"/>
      <c r="AE316" s="79"/>
      <c r="AF316" s="79"/>
      <c r="AG316" s="79"/>
      <c r="AK316" s="80"/>
      <c r="AL316" s="80"/>
      <c r="AM316" s="80"/>
      <c r="AN316" s="80"/>
      <c r="AO316" s="80"/>
      <c r="AP316" s="80"/>
    </row>
    <row r="317" spans="1:42" ht="12.75" customHeight="1" x14ac:dyDescent="0.2">
      <c r="A317" s="98"/>
      <c r="B317" s="83"/>
      <c r="J317" s="102"/>
      <c r="K317" s="80"/>
      <c r="L317" s="102"/>
      <c r="M317" s="80"/>
      <c r="N317" s="80"/>
      <c r="O317" s="80"/>
      <c r="P317" s="80"/>
      <c r="Q317" s="165"/>
      <c r="R317" s="76"/>
      <c r="S317" s="81"/>
      <c r="T317" s="79"/>
      <c r="U317" s="79"/>
      <c r="V317" s="99"/>
      <c r="W317" s="79"/>
      <c r="X317" s="79"/>
      <c r="Y317" s="79"/>
      <c r="Z317" s="79"/>
      <c r="AA317" s="79"/>
      <c r="AB317" s="79"/>
      <c r="AC317" s="79"/>
      <c r="AD317" s="79"/>
      <c r="AE317" s="79"/>
      <c r="AF317" s="79"/>
      <c r="AG317" s="79"/>
      <c r="AK317" s="80"/>
      <c r="AL317" s="80"/>
      <c r="AM317" s="80"/>
      <c r="AN317" s="80"/>
      <c r="AO317" s="80"/>
      <c r="AP317" s="80"/>
    </row>
    <row r="318" spans="1:42" ht="12.75" customHeight="1" x14ac:dyDescent="0.2">
      <c r="A318" s="85">
        <v>22</v>
      </c>
      <c r="B318" s="83" t="s">
        <v>298</v>
      </c>
      <c r="J318" s="123" t="str">
        <f>J7</f>
        <v>2020</v>
      </c>
      <c r="K318" s="80"/>
      <c r="L318" s="123" t="str">
        <f>L7</f>
        <v>2019</v>
      </c>
      <c r="M318" s="241" t="s">
        <v>360</v>
      </c>
      <c r="N318" s="241" t="s">
        <v>357</v>
      </c>
      <c r="O318" s="241" t="s">
        <v>358</v>
      </c>
      <c r="P318" s="241" t="s">
        <v>359</v>
      </c>
      <c r="Q318" s="165"/>
      <c r="R318" s="76"/>
      <c r="S318" s="81"/>
      <c r="T318" s="79"/>
      <c r="U318" s="79"/>
      <c r="V318" s="99"/>
      <c r="W318" s="79"/>
      <c r="X318" s="79"/>
      <c r="Y318" s="79"/>
      <c r="Z318" s="79"/>
      <c r="AA318" s="79"/>
      <c r="AB318" s="79"/>
      <c r="AC318" s="79"/>
      <c r="AD318" s="79"/>
      <c r="AE318" s="79"/>
      <c r="AF318" s="79"/>
      <c r="AG318" s="79"/>
      <c r="AK318" s="80"/>
      <c r="AL318" s="80"/>
      <c r="AM318" s="80"/>
      <c r="AN318" s="80"/>
      <c r="AO318" s="80"/>
      <c r="AP318" s="80"/>
    </row>
    <row r="319" spans="1:42" ht="12.75" customHeight="1" x14ac:dyDescent="0.2">
      <c r="A319" s="98"/>
      <c r="J319" s="80"/>
      <c r="K319" s="80"/>
      <c r="L319" s="80"/>
      <c r="M319" s="248"/>
      <c r="N319" s="248"/>
      <c r="O319" s="248"/>
      <c r="P319" s="248"/>
      <c r="Q319" s="165"/>
      <c r="R319" s="76"/>
      <c r="S319" s="81"/>
      <c r="T319" s="79"/>
      <c r="U319" s="79"/>
      <c r="V319" s="99"/>
      <c r="W319" s="79"/>
      <c r="X319" s="79"/>
      <c r="Y319" s="79"/>
      <c r="Z319" s="79"/>
      <c r="AA319" s="79"/>
      <c r="AB319" s="79"/>
      <c r="AC319" s="79"/>
      <c r="AD319" s="79"/>
      <c r="AE319" s="79"/>
      <c r="AF319" s="79"/>
      <c r="AG319" s="79"/>
      <c r="AK319" s="80"/>
      <c r="AL319" s="80"/>
      <c r="AM319" s="80"/>
      <c r="AN319" s="80"/>
      <c r="AO319" s="80"/>
      <c r="AP319" s="80"/>
    </row>
    <row r="320" spans="1:42" s="391" customFormat="1" ht="12.75" customHeight="1" x14ac:dyDescent="0.2">
      <c r="A320" s="395"/>
      <c r="B320" s="391" t="s">
        <v>282</v>
      </c>
      <c r="J320" s="392" t="e">
        <f>#REF!</f>
        <v>#REF!</v>
      </c>
      <c r="K320" s="392"/>
      <c r="L320" s="392">
        <v>167054253</v>
      </c>
      <c r="M320" s="398" t="s">
        <v>478</v>
      </c>
      <c r="N320" s="398"/>
      <c r="O320" s="398"/>
      <c r="P320" s="398"/>
      <c r="Q320" s="521" t="s">
        <v>525</v>
      </c>
      <c r="S320" s="400"/>
      <c r="T320" s="400"/>
      <c r="U320" s="400"/>
      <c r="V320" s="403"/>
      <c r="W320" s="400"/>
      <c r="X320" s="400"/>
      <c r="Y320" s="400"/>
      <c r="Z320" s="400"/>
      <c r="AA320" s="400"/>
      <c r="AB320" s="400"/>
      <c r="AC320" s="400"/>
      <c r="AD320" s="400"/>
      <c r="AE320" s="400"/>
      <c r="AF320" s="400"/>
      <c r="AG320" s="400"/>
      <c r="AH320" s="400"/>
      <c r="AK320" s="392"/>
      <c r="AL320" s="392"/>
      <c r="AM320" s="392"/>
      <c r="AN320" s="392"/>
      <c r="AO320" s="392"/>
      <c r="AP320" s="392"/>
    </row>
    <row r="321" spans="1:42" ht="12.75" customHeight="1" x14ac:dyDescent="0.2">
      <c r="A321" s="98"/>
      <c r="B321" s="76" t="s">
        <v>283</v>
      </c>
      <c r="J321" s="408" t="e">
        <f>#REF!</f>
        <v>#REF!</v>
      </c>
      <c r="K321" s="80"/>
      <c r="L321" s="80">
        <v>0</v>
      </c>
      <c r="M321" s="253" t="s">
        <v>469</v>
      </c>
      <c r="N321" s="253"/>
      <c r="O321" s="253"/>
      <c r="P321" s="253"/>
      <c r="Q321" s="165"/>
      <c r="R321" s="76"/>
      <c r="S321" s="81"/>
      <c r="T321" s="79"/>
      <c r="U321" s="79"/>
      <c r="V321" s="99"/>
      <c r="W321" s="79"/>
      <c r="X321" s="79"/>
      <c r="Y321" s="79"/>
      <c r="Z321" s="79"/>
      <c r="AA321" s="79"/>
      <c r="AB321" s="79"/>
      <c r="AC321" s="79"/>
      <c r="AD321" s="79"/>
      <c r="AE321" s="79"/>
      <c r="AF321" s="79"/>
      <c r="AG321" s="79"/>
      <c r="AK321" s="80"/>
      <c r="AL321" s="80"/>
      <c r="AM321" s="80"/>
      <c r="AN321" s="80"/>
      <c r="AO321" s="80"/>
      <c r="AP321" s="80"/>
    </row>
    <row r="322" spans="1:42" ht="6" customHeight="1" x14ac:dyDescent="0.2">
      <c r="A322" s="98"/>
      <c r="J322" s="80"/>
      <c r="K322" s="80"/>
      <c r="L322" s="80"/>
      <c r="M322" s="253"/>
      <c r="N322" s="253"/>
      <c r="O322" s="253"/>
      <c r="P322" s="253"/>
      <c r="Q322" s="165"/>
      <c r="R322" s="76"/>
      <c r="S322" s="81"/>
      <c r="T322" s="79"/>
      <c r="U322" s="79"/>
      <c r="V322" s="99"/>
      <c r="W322" s="79"/>
      <c r="X322" s="79"/>
      <c r="Y322" s="79"/>
      <c r="Z322" s="79"/>
      <c r="AA322" s="79"/>
      <c r="AB322" s="79"/>
      <c r="AC322" s="79"/>
      <c r="AD322" s="79"/>
      <c r="AE322" s="79"/>
      <c r="AF322" s="79"/>
      <c r="AG322" s="79"/>
      <c r="AK322" s="80"/>
      <c r="AL322" s="80"/>
      <c r="AM322" s="80"/>
      <c r="AN322" s="80"/>
      <c r="AO322" s="80"/>
      <c r="AP322" s="80"/>
    </row>
    <row r="323" spans="1:42" ht="12.75" customHeight="1" thickBot="1" x14ac:dyDescent="0.25">
      <c r="A323" s="98"/>
      <c r="B323" s="83" t="s">
        <v>299</v>
      </c>
      <c r="J323" s="224" t="e">
        <f>SUM(J320:J322)</f>
        <v>#REF!</v>
      </c>
      <c r="K323" s="80"/>
      <c r="L323" s="224">
        <f>SUM(L320:L322)</f>
        <v>167054253</v>
      </c>
      <c r="M323" s="253" t="s">
        <v>470</v>
      </c>
      <c r="N323" s="250"/>
      <c r="O323" s="250"/>
      <c r="P323" s="250"/>
      <c r="Q323" s="360" t="s">
        <v>513</v>
      </c>
      <c r="R323" s="76"/>
      <c r="S323" s="81"/>
      <c r="T323" s="79"/>
      <c r="U323" s="79"/>
      <c r="V323" s="99"/>
      <c r="W323" s="79"/>
      <c r="X323" s="79"/>
      <c r="Y323" s="79"/>
      <c r="Z323" s="79"/>
      <c r="AA323" s="79"/>
      <c r="AB323" s="79"/>
      <c r="AC323" s="79"/>
      <c r="AD323" s="79"/>
      <c r="AE323" s="79"/>
      <c r="AF323" s="79"/>
      <c r="AG323" s="79"/>
      <c r="AK323" s="80"/>
      <c r="AL323" s="80"/>
      <c r="AM323" s="80"/>
      <c r="AN323" s="80"/>
      <c r="AO323" s="80"/>
      <c r="AP323" s="80"/>
    </row>
    <row r="324" spans="1:42" ht="12.75" customHeight="1" thickTop="1" x14ac:dyDescent="0.2">
      <c r="A324" s="98"/>
      <c r="J324" s="80"/>
      <c r="K324" s="80"/>
      <c r="L324" s="80"/>
      <c r="M324" s="253" t="s">
        <v>471</v>
      </c>
      <c r="N324" s="80"/>
      <c r="O324" s="80"/>
      <c r="P324" s="80"/>
      <c r="Q324" s="76"/>
      <c r="R324" s="76"/>
      <c r="S324" s="81"/>
      <c r="T324" s="79"/>
      <c r="U324" s="79"/>
      <c r="V324" s="99"/>
      <c r="W324" s="79"/>
      <c r="X324" s="79"/>
      <c r="Y324" s="79"/>
      <c r="Z324" s="79"/>
      <c r="AA324" s="79"/>
      <c r="AB324" s="79"/>
      <c r="AC324" s="79"/>
      <c r="AD324" s="79"/>
      <c r="AE324" s="79"/>
      <c r="AF324" s="79"/>
      <c r="AG324" s="79"/>
      <c r="AK324" s="80"/>
      <c r="AL324" s="80"/>
      <c r="AM324" s="80"/>
      <c r="AN324" s="80"/>
      <c r="AO324" s="80"/>
      <c r="AP324" s="80"/>
    </row>
    <row r="325" spans="1:42" ht="12.75" customHeight="1" x14ac:dyDescent="0.2">
      <c r="A325" s="101"/>
      <c r="B325" s="126"/>
      <c r="C325" s="78"/>
      <c r="D325" s="82"/>
      <c r="E325" s="82"/>
      <c r="F325" s="82"/>
      <c r="G325" s="82"/>
      <c r="H325" s="82"/>
      <c r="I325" s="82"/>
      <c r="J325" s="201"/>
      <c r="K325" s="153"/>
      <c r="L325" s="201"/>
      <c r="M325" s="201"/>
      <c r="N325" s="201"/>
      <c r="O325" s="201"/>
      <c r="P325" s="201"/>
      <c r="Q325" s="148"/>
      <c r="R325" s="164"/>
      <c r="S325" s="164"/>
      <c r="T325" s="94"/>
      <c r="U325" s="94"/>
      <c r="V325" s="94"/>
      <c r="W325" s="94"/>
      <c r="X325" s="94"/>
      <c r="Y325" s="94"/>
      <c r="Z325" s="94"/>
      <c r="AA325" s="94"/>
      <c r="AB325" s="94"/>
      <c r="AC325" s="94"/>
      <c r="AD325" s="94"/>
      <c r="AE325" s="94"/>
      <c r="AF325" s="94"/>
      <c r="AG325" s="94"/>
      <c r="AH325" s="94"/>
      <c r="AK325" s="80"/>
      <c r="AL325" s="80"/>
      <c r="AM325" s="80"/>
      <c r="AN325" s="80"/>
      <c r="AO325" s="80"/>
      <c r="AP325" s="80"/>
    </row>
    <row r="326" spans="1:42" ht="12.75" customHeight="1" x14ac:dyDescent="0.2">
      <c r="A326" s="101">
        <v>23</v>
      </c>
      <c r="B326" s="103" t="s">
        <v>272</v>
      </c>
      <c r="C326" s="78"/>
      <c r="D326" s="82"/>
      <c r="E326" s="82"/>
      <c r="F326" s="82"/>
      <c r="G326" s="82"/>
      <c r="H326" s="82"/>
      <c r="I326" s="82"/>
      <c r="J326" s="212"/>
      <c r="K326" s="122"/>
      <c r="L326" s="212"/>
      <c r="M326" s="241" t="s">
        <v>360</v>
      </c>
      <c r="N326" s="241" t="s">
        <v>357</v>
      </c>
      <c r="O326" s="241" t="s">
        <v>358</v>
      </c>
      <c r="P326" s="241" t="s">
        <v>359</v>
      </c>
      <c r="Q326" s="148"/>
      <c r="R326" s="164"/>
      <c r="S326" s="164"/>
      <c r="T326" s="94"/>
      <c r="U326" s="94"/>
      <c r="V326" s="94"/>
      <c r="W326" s="94"/>
      <c r="X326" s="94"/>
      <c r="Y326" s="94"/>
      <c r="Z326" s="94"/>
      <c r="AA326" s="94"/>
      <c r="AB326" s="94"/>
      <c r="AC326" s="94"/>
      <c r="AD326" s="94"/>
      <c r="AE326" s="94"/>
      <c r="AF326" s="94"/>
      <c r="AG326" s="94"/>
      <c r="AH326" s="94"/>
      <c r="AK326" s="80"/>
      <c r="AL326" s="80"/>
      <c r="AM326" s="80"/>
      <c r="AN326" s="80"/>
      <c r="AO326" s="80"/>
      <c r="AP326" s="80"/>
    </row>
    <row r="327" spans="1:42" ht="12.75" customHeight="1" x14ac:dyDescent="0.2">
      <c r="A327" s="101"/>
      <c r="B327" s="103"/>
      <c r="C327" s="78"/>
      <c r="D327" s="82"/>
      <c r="E327" s="82"/>
      <c r="F327" s="82"/>
      <c r="G327" s="82"/>
      <c r="H327" s="82"/>
      <c r="I327" s="82"/>
      <c r="J327" s="212"/>
      <c r="K327" s="122"/>
      <c r="L327" s="212"/>
      <c r="M327" s="241"/>
      <c r="N327" s="241"/>
      <c r="O327" s="241"/>
      <c r="P327" s="241"/>
      <c r="Q327" s="148"/>
      <c r="R327" s="164"/>
      <c r="S327" s="164"/>
      <c r="T327" s="94"/>
      <c r="U327" s="94"/>
      <c r="V327" s="94"/>
      <c r="W327" s="94"/>
      <c r="X327" s="94"/>
      <c r="Y327" s="94"/>
      <c r="Z327" s="94"/>
      <c r="AA327" s="94"/>
      <c r="AB327" s="94"/>
      <c r="AC327" s="94"/>
      <c r="AD327" s="94"/>
      <c r="AE327" s="94"/>
      <c r="AF327" s="94"/>
      <c r="AG327" s="94"/>
      <c r="AH327" s="94"/>
      <c r="AK327" s="80"/>
      <c r="AL327" s="80"/>
      <c r="AM327" s="80"/>
      <c r="AN327" s="80"/>
      <c r="AO327" s="80"/>
      <c r="AP327" s="80"/>
    </row>
    <row r="328" spans="1:42" ht="12.75" customHeight="1" x14ac:dyDescent="0.2">
      <c r="A328" s="101"/>
      <c r="B328" s="1188" t="s">
        <v>361</v>
      </c>
      <c r="C328" s="1188"/>
      <c r="D328" s="1188"/>
      <c r="E328" s="1188"/>
      <c r="F328" s="1188"/>
      <c r="G328" s="1188"/>
      <c r="H328" s="1188"/>
      <c r="I328" s="1188"/>
      <c r="J328" s="1188"/>
      <c r="K328" s="1188"/>
      <c r="L328" s="1188"/>
      <c r="M328" s="76"/>
      <c r="N328" s="248"/>
      <c r="O328" s="248"/>
      <c r="P328" s="248"/>
      <c r="Q328" s="148"/>
      <c r="R328" s="164"/>
      <c r="S328" s="164"/>
      <c r="T328" s="94"/>
      <c r="U328" s="94"/>
      <c r="V328" s="94"/>
      <c r="W328" s="94"/>
      <c r="X328" s="94"/>
      <c r="Y328" s="94"/>
      <c r="Z328" s="94"/>
      <c r="AA328" s="94"/>
      <c r="AB328" s="94"/>
      <c r="AC328" s="94"/>
      <c r="AD328" s="94"/>
      <c r="AE328" s="94"/>
      <c r="AF328" s="94"/>
      <c r="AG328" s="94"/>
      <c r="AH328" s="94"/>
      <c r="AK328" s="80"/>
      <c r="AL328" s="80"/>
      <c r="AM328" s="80"/>
      <c r="AN328" s="80"/>
      <c r="AO328" s="80"/>
      <c r="AP328" s="80"/>
    </row>
    <row r="329" spans="1:42" ht="12.75" customHeight="1" x14ac:dyDescent="0.2">
      <c r="A329" s="101"/>
      <c r="B329" s="1188"/>
      <c r="C329" s="1188"/>
      <c r="D329" s="1188"/>
      <c r="E329" s="1188"/>
      <c r="F329" s="1188"/>
      <c r="G329" s="1188"/>
      <c r="H329" s="1188"/>
      <c r="I329" s="1188"/>
      <c r="J329" s="1188"/>
      <c r="K329" s="1188"/>
      <c r="L329" s="1188"/>
      <c r="M329" s="248"/>
      <c r="N329" s="248"/>
      <c r="O329" s="248"/>
      <c r="P329" s="248"/>
      <c r="Q329" s="148"/>
      <c r="R329" s="164"/>
      <c r="S329" s="164"/>
      <c r="T329" s="94"/>
      <c r="U329" s="94"/>
      <c r="V329" s="94"/>
      <c r="W329" s="94"/>
      <c r="X329" s="94"/>
      <c r="Y329" s="94"/>
      <c r="Z329" s="94"/>
      <c r="AA329" s="94"/>
      <c r="AB329" s="94"/>
      <c r="AC329" s="94"/>
      <c r="AD329" s="94"/>
      <c r="AE329" s="94"/>
      <c r="AF329" s="94"/>
      <c r="AG329" s="94"/>
      <c r="AH329" s="94"/>
      <c r="AK329" s="80"/>
      <c r="AL329" s="80"/>
      <c r="AM329" s="80"/>
      <c r="AN329" s="80"/>
      <c r="AO329" s="80"/>
      <c r="AP329" s="80"/>
    </row>
    <row r="330" spans="1:42" ht="12.75" customHeight="1" x14ac:dyDescent="0.2">
      <c r="A330" s="101"/>
      <c r="B330" s="1189"/>
      <c r="C330" s="1189"/>
      <c r="D330" s="1189"/>
      <c r="E330" s="1189"/>
      <c r="F330" s="1189"/>
      <c r="G330" s="1189"/>
      <c r="H330" s="1189"/>
      <c r="I330" s="1189"/>
      <c r="J330" s="1189"/>
      <c r="K330" s="1189"/>
      <c r="L330" s="1189"/>
      <c r="M330" s="271"/>
      <c r="N330" s="271"/>
      <c r="O330" s="271"/>
      <c r="P330" s="271"/>
      <c r="Q330" s="148"/>
      <c r="R330" s="164"/>
      <c r="S330" s="164"/>
      <c r="T330" s="94"/>
      <c r="U330" s="94"/>
      <c r="V330" s="94"/>
      <c r="W330" s="94"/>
      <c r="X330" s="94"/>
      <c r="Y330" s="94"/>
      <c r="Z330" s="94"/>
      <c r="AA330" s="94"/>
      <c r="AB330" s="94"/>
      <c r="AC330" s="94"/>
      <c r="AD330" s="94"/>
      <c r="AE330" s="94"/>
      <c r="AF330" s="94"/>
      <c r="AG330" s="94"/>
      <c r="AH330" s="94"/>
      <c r="AK330" s="80"/>
      <c r="AL330" s="80"/>
      <c r="AM330" s="80"/>
      <c r="AN330" s="80"/>
      <c r="AO330" s="80"/>
      <c r="AP330" s="80"/>
    </row>
    <row r="331" spans="1:42" ht="12.75" customHeight="1" x14ac:dyDescent="0.2">
      <c r="A331" s="85"/>
      <c r="B331" s="1177" t="s">
        <v>166</v>
      </c>
      <c r="C331" s="1177"/>
      <c r="D331" s="1177"/>
      <c r="E331" s="1177"/>
      <c r="F331" s="1177"/>
      <c r="G331" s="92"/>
      <c r="H331" s="1179" t="s">
        <v>241</v>
      </c>
      <c r="I331" s="92"/>
      <c r="J331" s="1181" t="s">
        <v>242</v>
      </c>
      <c r="K331" s="294"/>
      <c r="L331" s="1183">
        <v>2020</v>
      </c>
      <c r="M331" s="275"/>
      <c r="N331" s="275"/>
      <c r="O331" s="275"/>
      <c r="P331" s="275"/>
      <c r="Q331" s="148"/>
      <c r="R331" s="164"/>
      <c r="S331" s="164"/>
      <c r="T331" s="94"/>
      <c r="U331" s="94"/>
      <c r="V331" s="94"/>
      <c r="W331" s="94"/>
      <c r="X331" s="94"/>
      <c r="Y331" s="94"/>
      <c r="Z331" s="94"/>
      <c r="AA331" s="94"/>
      <c r="AB331" s="94"/>
      <c r="AC331" s="94"/>
      <c r="AD331" s="94"/>
      <c r="AE331" s="94"/>
      <c r="AF331" s="94"/>
      <c r="AG331" s="94"/>
      <c r="AH331" s="94"/>
      <c r="AK331" s="80"/>
      <c r="AL331" s="80"/>
      <c r="AM331" s="80"/>
      <c r="AN331" s="80"/>
      <c r="AO331" s="80"/>
      <c r="AP331" s="80"/>
    </row>
    <row r="332" spans="1:42" ht="18.75" customHeight="1" x14ac:dyDescent="0.2">
      <c r="A332" s="101"/>
      <c r="B332" s="1178"/>
      <c r="C332" s="1178"/>
      <c r="D332" s="1178"/>
      <c r="E332" s="1178"/>
      <c r="F332" s="1178"/>
      <c r="G332" s="92"/>
      <c r="H332" s="1180"/>
      <c r="I332" s="92"/>
      <c r="J332" s="1182"/>
      <c r="K332" s="294"/>
      <c r="L332" s="1184"/>
      <c r="M332" s="276"/>
      <c r="N332" s="276"/>
      <c r="O332" s="276"/>
      <c r="P332" s="276"/>
      <c r="Q332" s="148"/>
      <c r="R332" s="164"/>
      <c r="S332" s="164"/>
      <c r="T332" s="94"/>
      <c r="U332" s="94"/>
      <c r="V332" s="94"/>
      <c r="W332" s="94"/>
      <c r="X332" s="94"/>
      <c r="Y332" s="94"/>
      <c r="Z332" s="94"/>
      <c r="AA332" s="94"/>
      <c r="AB332" s="94"/>
      <c r="AC332" s="94"/>
      <c r="AD332" s="94"/>
      <c r="AE332" s="94"/>
      <c r="AF332" s="94"/>
      <c r="AG332" s="94"/>
      <c r="AH332" s="94"/>
      <c r="AK332" s="80"/>
      <c r="AL332" s="80"/>
      <c r="AM332" s="80"/>
      <c r="AN332" s="80"/>
      <c r="AO332" s="80"/>
      <c r="AP332" s="80"/>
    </row>
    <row r="333" spans="1:42" ht="12.75" customHeight="1" x14ac:dyDescent="0.2">
      <c r="A333" s="101"/>
      <c r="B333" s="78"/>
      <c r="C333" s="78"/>
      <c r="D333" s="78"/>
      <c r="E333" s="78"/>
      <c r="F333" s="225"/>
      <c r="G333" s="225"/>
      <c r="H333" s="225"/>
      <c r="I333" s="225"/>
      <c r="J333" s="225"/>
      <c r="K333" s="225"/>
      <c r="L333" s="225"/>
      <c r="M333" s="254"/>
      <c r="N333" s="254"/>
      <c r="O333" s="254"/>
      <c r="P333" s="254"/>
      <c r="Q333" s="148"/>
      <c r="R333" s="164"/>
      <c r="S333" s="164"/>
      <c r="T333" s="94"/>
      <c r="U333" s="94"/>
      <c r="V333" s="94"/>
      <c r="W333" s="94"/>
      <c r="X333" s="94"/>
      <c r="Y333" s="94"/>
      <c r="Z333" s="94"/>
      <c r="AA333" s="94"/>
      <c r="AB333" s="94"/>
      <c r="AC333" s="94"/>
      <c r="AD333" s="94"/>
      <c r="AE333" s="94"/>
      <c r="AF333" s="94"/>
      <c r="AG333" s="94"/>
      <c r="AH333" s="94"/>
      <c r="AK333" s="80"/>
      <c r="AL333" s="80"/>
      <c r="AM333" s="80"/>
      <c r="AN333" s="80"/>
      <c r="AO333" s="80"/>
      <c r="AP333" s="80"/>
    </row>
    <row r="334" spans="1:42" ht="12.75" customHeight="1" x14ac:dyDescent="0.2">
      <c r="A334" s="98"/>
      <c r="B334" s="131" t="s">
        <v>235</v>
      </c>
      <c r="C334" s="131"/>
      <c r="D334" s="131"/>
      <c r="E334" s="78"/>
      <c r="F334" s="295"/>
      <c r="G334" s="225"/>
      <c r="H334" s="295">
        <v>59950</v>
      </c>
      <c r="I334" s="295"/>
      <c r="J334" s="296">
        <f>L334/L337</f>
        <v>0.99916666666666665</v>
      </c>
      <c r="K334" s="297"/>
      <c r="L334" s="166">
        <v>59950000000</v>
      </c>
      <c r="M334" s="261"/>
      <c r="N334" s="261"/>
      <c r="O334" s="261"/>
      <c r="P334" s="261"/>
      <c r="Q334" s="148"/>
      <c r="R334" s="164"/>
      <c r="S334" s="164"/>
      <c r="T334" s="94"/>
      <c r="U334" s="94"/>
      <c r="V334" s="94"/>
      <c r="W334" s="94"/>
      <c r="X334" s="94"/>
      <c r="Y334" s="94"/>
      <c r="Z334" s="94"/>
      <c r="AA334" s="94"/>
      <c r="AB334" s="94"/>
      <c r="AC334" s="94"/>
      <c r="AD334" s="94"/>
      <c r="AE334" s="94"/>
      <c r="AF334" s="94"/>
      <c r="AG334" s="94"/>
      <c r="AH334" s="94"/>
      <c r="AK334" s="80"/>
      <c r="AL334" s="80"/>
      <c r="AM334" s="80"/>
      <c r="AN334" s="80"/>
      <c r="AO334" s="80"/>
      <c r="AP334" s="80"/>
    </row>
    <row r="335" spans="1:42" ht="12" customHeight="1" x14ac:dyDescent="0.2">
      <c r="A335" s="98"/>
      <c r="B335" s="78" t="s">
        <v>300</v>
      </c>
      <c r="C335" s="78"/>
      <c r="D335" s="298"/>
      <c r="E335" s="78"/>
      <c r="F335" s="295"/>
      <c r="G335" s="225"/>
      <c r="H335" s="295">
        <v>50</v>
      </c>
      <c r="I335" s="295"/>
      <c r="J335" s="299">
        <f>L335/L337</f>
        <v>8.3333333333333339E-4</v>
      </c>
      <c r="K335" s="300"/>
      <c r="L335" s="301">
        <v>50000000</v>
      </c>
      <c r="M335" s="263"/>
      <c r="N335" s="263"/>
      <c r="O335" s="263"/>
      <c r="P335" s="263"/>
      <c r="Q335" s="148"/>
      <c r="R335" s="164"/>
      <c r="S335" s="164"/>
      <c r="T335" s="94"/>
      <c r="U335" s="94"/>
      <c r="V335" s="94"/>
      <c r="W335" s="94"/>
      <c r="X335" s="94"/>
      <c r="Y335" s="94"/>
      <c r="Z335" s="94"/>
      <c r="AA335" s="94"/>
      <c r="AB335" s="94"/>
      <c r="AC335" s="94"/>
      <c r="AD335" s="94"/>
      <c r="AE335" s="94"/>
      <c r="AF335" s="94"/>
      <c r="AG335" s="94"/>
      <c r="AH335" s="94"/>
      <c r="AK335" s="80"/>
      <c r="AL335" s="80"/>
      <c r="AM335" s="80"/>
      <c r="AN335" s="80"/>
      <c r="AO335" s="80"/>
      <c r="AP335" s="80"/>
    </row>
    <row r="336" spans="1:42" ht="12.75" customHeight="1" x14ac:dyDescent="0.2">
      <c r="A336" s="98"/>
      <c r="B336" s="78"/>
      <c r="C336" s="78"/>
      <c r="D336" s="298"/>
      <c r="E336" s="78"/>
      <c r="F336" s="295"/>
      <c r="G336" s="225"/>
      <c r="H336" s="295"/>
      <c r="I336" s="295"/>
      <c r="J336" s="302"/>
      <c r="K336" s="300"/>
      <c r="L336" s="300"/>
      <c r="M336" s="262"/>
      <c r="N336" s="262"/>
      <c r="O336" s="262"/>
      <c r="P336" s="262"/>
      <c r="Q336" s="152"/>
      <c r="R336" s="164"/>
      <c r="S336" s="164"/>
      <c r="T336" s="94"/>
      <c r="U336" s="94"/>
      <c r="V336" s="94"/>
      <c r="W336" s="94"/>
      <c r="X336" s="94"/>
      <c r="Y336" s="94"/>
      <c r="Z336" s="94"/>
      <c r="AA336" s="94"/>
      <c r="AB336" s="94"/>
      <c r="AC336" s="94"/>
      <c r="AD336" s="94"/>
      <c r="AE336" s="94"/>
      <c r="AF336" s="94"/>
      <c r="AG336" s="94"/>
      <c r="AH336" s="94"/>
      <c r="AK336" s="80"/>
      <c r="AL336" s="80"/>
      <c r="AM336" s="80"/>
      <c r="AN336" s="80"/>
      <c r="AO336" s="80"/>
      <c r="AP336" s="80"/>
    </row>
    <row r="337" spans="1:42" ht="12.75" customHeight="1" thickBot="1" x14ac:dyDescent="0.25">
      <c r="A337" s="98"/>
      <c r="B337" s="303"/>
      <c r="C337" s="303"/>
      <c r="D337" s="303" t="s">
        <v>243</v>
      </c>
      <c r="E337" s="303"/>
      <c r="F337" s="304"/>
      <c r="G337" s="226"/>
      <c r="H337" s="304">
        <f>SUM(H334:H335)</f>
        <v>60000</v>
      </c>
      <c r="I337" s="226"/>
      <c r="J337" s="305">
        <v>1</v>
      </c>
      <c r="K337" s="137"/>
      <c r="L337" s="344">
        <f>SUM(L334:L335)</f>
        <v>60000000000</v>
      </c>
      <c r="M337" s="259"/>
      <c r="N337" s="259"/>
      <c r="O337" s="259"/>
      <c r="P337" s="259"/>
      <c r="Q337" s="148"/>
      <c r="R337" s="164"/>
      <c r="S337" s="164"/>
      <c r="T337" s="94"/>
      <c r="U337" s="94"/>
      <c r="V337" s="94"/>
      <c r="W337" s="94"/>
      <c r="X337" s="94"/>
      <c r="Y337" s="94"/>
      <c r="Z337" s="94"/>
      <c r="AA337" s="94"/>
      <c r="AB337" s="94"/>
      <c r="AC337" s="94"/>
      <c r="AD337" s="94"/>
      <c r="AE337" s="94"/>
      <c r="AF337" s="94"/>
      <c r="AG337" s="94"/>
      <c r="AH337" s="94"/>
      <c r="AK337" s="80"/>
      <c r="AL337" s="80"/>
      <c r="AM337" s="80"/>
      <c r="AN337" s="80"/>
      <c r="AO337" s="80"/>
      <c r="AP337" s="80"/>
    </row>
    <row r="338" spans="1:42" ht="12.75" customHeight="1" thickTop="1" x14ac:dyDescent="0.2">
      <c r="A338" s="98"/>
      <c r="B338" s="78"/>
      <c r="C338" s="78"/>
      <c r="D338" s="78"/>
      <c r="E338" s="78"/>
      <c r="F338" s="226"/>
      <c r="G338" s="226"/>
      <c r="H338" s="226"/>
      <c r="I338" s="226"/>
      <c r="J338" s="137"/>
      <c r="K338" s="137"/>
      <c r="L338" s="226"/>
      <c r="M338" s="259"/>
      <c r="N338" s="259"/>
      <c r="O338" s="259"/>
      <c r="P338" s="259"/>
      <c r="Q338" s="148"/>
      <c r="R338" s="164"/>
      <c r="S338" s="164"/>
      <c r="T338" s="94"/>
      <c r="U338" s="94"/>
      <c r="V338" s="94"/>
      <c r="W338" s="94"/>
      <c r="X338" s="94"/>
      <c r="Y338" s="94"/>
      <c r="Z338" s="94"/>
      <c r="AA338" s="94"/>
      <c r="AB338" s="94"/>
      <c r="AC338" s="94"/>
      <c r="AD338" s="94"/>
      <c r="AE338" s="94"/>
      <c r="AF338" s="94"/>
      <c r="AG338" s="94"/>
      <c r="AH338" s="94"/>
      <c r="AK338" s="80"/>
      <c r="AL338" s="80"/>
      <c r="AM338" s="80"/>
      <c r="AN338" s="80"/>
      <c r="AO338" s="80"/>
      <c r="AP338" s="80"/>
    </row>
    <row r="339" spans="1:42" ht="12.75" customHeight="1" x14ac:dyDescent="0.2">
      <c r="A339" s="98"/>
      <c r="B339" s="78"/>
      <c r="C339" s="78"/>
      <c r="D339" s="78"/>
      <c r="E339" s="78"/>
      <c r="F339" s="226"/>
      <c r="G339" s="226"/>
      <c r="H339" s="226"/>
      <c r="I339" s="226"/>
      <c r="J339" s="137"/>
      <c r="K339" s="137"/>
      <c r="L339" s="226"/>
      <c r="M339" s="259"/>
      <c r="N339" s="259"/>
      <c r="O339" s="259"/>
      <c r="P339" s="259"/>
      <c r="Q339" s="148"/>
      <c r="R339" s="164"/>
      <c r="S339" s="164"/>
      <c r="T339" s="94"/>
      <c r="U339" s="94"/>
      <c r="V339" s="94"/>
      <c r="W339" s="94"/>
      <c r="X339" s="94"/>
      <c r="Y339" s="94"/>
      <c r="Z339" s="94"/>
      <c r="AA339" s="94"/>
      <c r="AB339" s="94"/>
      <c r="AC339" s="94"/>
      <c r="AD339" s="94"/>
      <c r="AE339" s="94"/>
      <c r="AF339" s="94"/>
      <c r="AG339" s="94"/>
      <c r="AH339" s="94"/>
      <c r="AK339" s="80"/>
      <c r="AL339" s="80"/>
      <c r="AM339" s="80"/>
      <c r="AN339" s="80"/>
      <c r="AO339" s="80"/>
      <c r="AP339" s="80"/>
    </row>
    <row r="340" spans="1:42" ht="12.75" customHeight="1" x14ac:dyDescent="0.2">
      <c r="A340" s="101">
        <v>24</v>
      </c>
      <c r="B340" s="103" t="s">
        <v>362</v>
      </c>
      <c r="C340" s="78"/>
      <c r="D340" s="78"/>
      <c r="E340" s="78"/>
      <c r="F340" s="226"/>
      <c r="G340" s="226"/>
      <c r="H340" s="226"/>
      <c r="I340" s="226"/>
      <c r="J340" s="137"/>
      <c r="K340" s="137"/>
      <c r="L340" s="226"/>
      <c r="M340" s="259"/>
      <c r="N340" s="259"/>
      <c r="O340" s="259"/>
      <c r="P340" s="259"/>
      <c r="Q340" s="148"/>
      <c r="R340" s="164"/>
      <c r="S340" s="164"/>
      <c r="T340" s="94"/>
      <c r="U340" s="94"/>
      <c r="V340" s="94"/>
      <c r="W340" s="94"/>
      <c r="X340" s="94"/>
      <c r="Y340" s="94"/>
      <c r="Z340" s="94"/>
      <c r="AA340" s="94"/>
      <c r="AB340" s="94"/>
      <c r="AC340" s="94"/>
      <c r="AD340" s="94"/>
      <c r="AE340" s="94"/>
      <c r="AF340" s="94"/>
      <c r="AG340" s="94"/>
      <c r="AH340" s="94"/>
      <c r="AK340" s="80"/>
      <c r="AL340" s="80"/>
      <c r="AM340" s="80"/>
      <c r="AN340" s="80"/>
      <c r="AO340" s="80"/>
      <c r="AP340" s="80"/>
    </row>
    <row r="341" spans="1:42" ht="12.75" customHeight="1" x14ac:dyDescent="0.2">
      <c r="A341" s="98"/>
      <c r="D341" s="82"/>
      <c r="E341" s="82"/>
      <c r="F341" s="82"/>
      <c r="G341" s="82"/>
      <c r="H341" s="82"/>
      <c r="I341" s="82"/>
      <c r="J341" s="102"/>
      <c r="K341" s="102"/>
      <c r="L341" s="102"/>
      <c r="M341" s="250"/>
      <c r="N341" s="250"/>
      <c r="O341" s="250"/>
      <c r="P341" s="250"/>
      <c r="Q341" s="148"/>
      <c r="R341" s="164"/>
      <c r="S341" s="164"/>
      <c r="T341" s="94"/>
      <c r="U341" s="94"/>
      <c r="V341" s="94"/>
      <c r="W341" s="94"/>
      <c r="X341" s="94"/>
      <c r="Y341" s="94"/>
      <c r="Z341" s="94"/>
      <c r="AA341" s="94"/>
      <c r="AB341" s="94"/>
      <c r="AC341" s="94"/>
      <c r="AD341" s="94"/>
      <c r="AE341" s="94"/>
      <c r="AF341" s="94"/>
      <c r="AG341" s="94"/>
      <c r="AH341" s="94"/>
      <c r="AK341" s="80"/>
      <c r="AL341" s="80"/>
      <c r="AM341" s="80"/>
      <c r="AN341" s="80"/>
      <c r="AO341" s="80"/>
      <c r="AP341" s="80"/>
    </row>
    <row r="342" spans="1:42" ht="12.75" customHeight="1" x14ac:dyDescent="0.2">
      <c r="A342" s="98"/>
      <c r="B342" s="1190" t="s">
        <v>166</v>
      </c>
      <c r="C342" s="1190"/>
      <c r="D342" s="1190"/>
      <c r="E342" s="1190"/>
      <c r="F342" s="1190"/>
      <c r="G342" s="92"/>
      <c r="H342" s="1192" t="s">
        <v>241</v>
      </c>
      <c r="I342" s="92"/>
      <c r="J342" s="1193" t="s">
        <v>242</v>
      </c>
      <c r="K342" s="294"/>
      <c r="L342" s="1194">
        <v>2019</v>
      </c>
      <c r="M342" s="276"/>
      <c r="N342" s="276"/>
      <c r="O342" s="276"/>
      <c r="P342" s="276"/>
      <c r="Q342" s="148"/>
      <c r="R342" s="164"/>
      <c r="S342" s="164"/>
      <c r="T342" s="94"/>
      <c r="U342" s="94"/>
      <c r="V342" s="94"/>
      <c r="W342" s="94"/>
      <c r="X342" s="94"/>
      <c r="Y342" s="94"/>
      <c r="Z342" s="94"/>
      <c r="AA342" s="94"/>
      <c r="AB342" s="94"/>
      <c r="AC342" s="94"/>
      <c r="AD342" s="94"/>
      <c r="AE342" s="94"/>
      <c r="AF342" s="94"/>
      <c r="AG342" s="94"/>
      <c r="AH342" s="94"/>
      <c r="AK342" s="80"/>
      <c r="AL342" s="80"/>
      <c r="AM342" s="80"/>
      <c r="AN342" s="80"/>
      <c r="AO342" s="80"/>
      <c r="AP342" s="80"/>
    </row>
    <row r="343" spans="1:42" ht="15.75" customHeight="1" x14ac:dyDescent="0.2">
      <c r="A343" s="98"/>
      <c r="B343" s="1191"/>
      <c r="C343" s="1191"/>
      <c r="D343" s="1191"/>
      <c r="E343" s="1191"/>
      <c r="F343" s="1191"/>
      <c r="G343" s="92"/>
      <c r="H343" s="1180"/>
      <c r="I343" s="92"/>
      <c r="J343" s="1182"/>
      <c r="K343" s="294"/>
      <c r="L343" s="1184"/>
      <c r="M343" s="276"/>
      <c r="N343" s="276"/>
      <c r="O343" s="276"/>
      <c r="P343" s="276"/>
      <c r="Q343" s="148"/>
      <c r="R343" s="164"/>
      <c r="S343" s="164"/>
      <c r="T343" s="94"/>
      <c r="U343" s="94"/>
      <c r="V343" s="94"/>
      <c r="W343" s="94"/>
      <c r="X343" s="94"/>
      <c r="Y343" s="94"/>
      <c r="Z343" s="94"/>
      <c r="AA343" s="94"/>
      <c r="AB343" s="94"/>
      <c r="AC343" s="94"/>
      <c r="AD343" s="94"/>
      <c r="AE343" s="94"/>
      <c r="AF343" s="94"/>
      <c r="AG343" s="94"/>
      <c r="AH343" s="94"/>
      <c r="AK343" s="80"/>
      <c r="AL343" s="80"/>
      <c r="AM343" s="80"/>
      <c r="AN343" s="80"/>
      <c r="AO343" s="80"/>
      <c r="AP343" s="80"/>
    </row>
    <row r="344" spans="1:42" ht="12.75" customHeight="1" x14ac:dyDescent="0.2">
      <c r="A344" s="98"/>
      <c r="B344" s="306"/>
      <c r="C344" s="306"/>
      <c r="D344" s="306"/>
      <c r="E344" s="306"/>
      <c r="F344" s="306"/>
      <c r="G344" s="306"/>
      <c r="H344" s="306"/>
      <c r="I344" s="306"/>
      <c r="J344" s="306"/>
      <c r="K344" s="225"/>
      <c r="L344" s="306"/>
      <c r="M344" s="264"/>
      <c r="N344" s="264"/>
      <c r="O344" s="264"/>
      <c r="P344" s="264"/>
      <c r="Q344" s="148"/>
      <c r="R344" s="164"/>
      <c r="S344" s="164"/>
      <c r="T344" s="94"/>
      <c r="U344" s="94"/>
      <c r="V344" s="94"/>
      <c r="W344" s="94"/>
      <c r="X344" s="94"/>
      <c r="Y344" s="94"/>
      <c r="Z344" s="94"/>
      <c r="AA344" s="94"/>
      <c r="AB344" s="94"/>
      <c r="AC344" s="94"/>
      <c r="AD344" s="94"/>
      <c r="AE344" s="94"/>
      <c r="AF344" s="94"/>
      <c r="AG344" s="94"/>
      <c r="AH344" s="94"/>
      <c r="AK344" s="80"/>
      <c r="AL344" s="80"/>
      <c r="AM344" s="80"/>
      <c r="AN344" s="80"/>
      <c r="AO344" s="80"/>
      <c r="AP344" s="80"/>
    </row>
    <row r="345" spans="1:42" ht="12.75" customHeight="1" x14ac:dyDescent="0.2">
      <c r="A345" s="98"/>
      <c r="B345" s="307" t="s">
        <v>235</v>
      </c>
      <c r="C345" s="307"/>
      <c r="D345" s="307"/>
      <c r="E345" s="306"/>
      <c r="F345" s="295"/>
      <c r="G345" s="306"/>
      <c r="H345" s="295">
        <v>4950</v>
      </c>
      <c r="I345" s="295"/>
      <c r="J345" s="297">
        <f>L345/L348</f>
        <v>0.99916666666666665</v>
      </c>
      <c r="K345" s="297"/>
      <c r="L345" s="166">
        <f>'[10]Catatan 02'!$L$389</f>
        <v>59950000000</v>
      </c>
      <c r="M345" s="261"/>
      <c r="N345" s="261"/>
      <c r="O345" s="261"/>
      <c r="P345" s="261"/>
      <c r="Q345" s="148"/>
      <c r="R345" s="164"/>
      <c r="S345" s="164"/>
      <c r="T345" s="94"/>
      <c r="U345" s="94"/>
      <c r="V345" s="94"/>
      <c r="W345" s="94"/>
      <c r="X345" s="94"/>
      <c r="Y345" s="94"/>
      <c r="Z345" s="94"/>
      <c r="AA345" s="94"/>
      <c r="AB345" s="94"/>
      <c r="AC345" s="94"/>
      <c r="AD345" s="94"/>
      <c r="AE345" s="94"/>
      <c r="AF345" s="94"/>
      <c r="AG345" s="94"/>
      <c r="AH345" s="94"/>
      <c r="AK345" s="80"/>
      <c r="AL345" s="80"/>
      <c r="AM345" s="80"/>
      <c r="AN345" s="80"/>
      <c r="AO345" s="80"/>
      <c r="AP345" s="80"/>
    </row>
    <row r="346" spans="1:42" ht="12.75" customHeight="1" x14ac:dyDescent="0.2">
      <c r="A346" s="98"/>
      <c r="B346" s="306" t="s">
        <v>300</v>
      </c>
      <c r="C346" s="306"/>
      <c r="D346" s="308"/>
      <c r="E346" s="306"/>
      <c r="F346" s="295"/>
      <c r="G346" s="306"/>
      <c r="H346" s="295">
        <v>50</v>
      </c>
      <c r="I346" s="295"/>
      <c r="J346" s="300">
        <f>L346/L348</f>
        <v>8.3333333333333339E-4</v>
      </c>
      <c r="K346" s="300"/>
      <c r="L346" s="301">
        <f>'[10]Catatan 02'!$L$390</f>
        <v>50000000</v>
      </c>
      <c r="M346" s="263"/>
      <c r="N346" s="263"/>
      <c r="O346" s="263"/>
      <c r="P346" s="263"/>
      <c r="Q346" s="148"/>
      <c r="R346" s="164"/>
      <c r="S346" s="164"/>
      <c r="T346" s="94"/>
      <c r="U346" s="94"/>
      <c r="V346" s="94"/>
      <c r="W346" s="94"/>
      <c r="X346" s="94"/>
      <c r="Y346" s="94"/>
      <c r="Z346" s="94"/>
      <c r="AA346" s="94"/>
      <c r="AB346" s="94"/>
      <c r="AC346" s="94"/>
      <c r="AD346" s="94"/>
      <c r="AE346" s="94"/>
      <c r="AF346" s="94"/>
      <c r="AG346" s="94"/>
      <c r="AH346" s="94"/>
      <c r="AK346" s="80"/>
      <c r="AL346" s="80"/>
      <c r="AM346" s="80"/>
      <c r="AN346" s="80"/>
      <c r="AO346" s="80"/>
      <c r="AP346" s="80"/>
    </row>
    <row r="347" spans="1:42" ht="12.75" customHeight="1" x14ac:dyDescent="0.2">
      <c r="A347" s="98"/>
      <c r="B347" s="306"/>
      <c r="C347" s="306"/>
      <c r="D347" s="308"/>
      <c r="E347" s="306"/>
      <c r="F347" s="295"/>
      <c r="G347" s="306"/>
      <c r="H347" s="295"/>
      <c r="I347" s="295"/>
      <c r="J347" s="302"/>
      <c r="K347" s="300"/>
      <c r="L347" s="300"/>
      <c r="M347" s="262"/>
      <c r="N347" s="262"/>
      <c r="O347" s="262"/>
      <c r="P347" s="262"/>
      <c r="Q347" s="148"/>
      <c r="R347" s="164"/>
      <c r="S347" s="164"/>
      <c r="T347" s="94"/>
      <c r="U347" s="94"/>
      <c r="V347" s="94"/>
      <c r="W347" s="94"/>
      <c r="X347" s="94"/>
      <c r="Y347" s="94"/>
      <c r="Z347" s="94"/>
      <c r="AA347" s="94"/>
      <c r="AB347" s="94"/>
      <c r="AC347" s="94"/>
      <c r="AD347" s="94"/>
      <c r="AE347" s="94"/>
      <c r="AF347" s="94"/>
      <c r="AG347" s="94"/>
      <c r="AH347" s="94"/>
      <c r="AK347" s="80"/>
      <c r="AL347" s="80"/>
      <c r="AM347" s="80"/>
      <c r="AN347" s="80"/>
      <c r="AO347" s="80"/>
      <c r="AP347" s="80"/>
    </row>
    <row r="348" spans="1:42" ht="12.75" customHeight="1" thickBot="1" x14ac:dyDescent="0.25">
      <c r="A348" s="98"/>
      <c r="B348" s="309"/>
      <c r="C348" s="309"/>
      <c r="D348" s="309" t="s">
        <v>243</v>
      </c>
      <c r="E348" s="309"/>
      <c r="F348" s="310"/>
      <c r="G348" s="226"/>
      <c r="H348" s="310">
        <v>5000</v>
      </c>
      <c r="I348" s="226"/>
      <c r="J348" s="311">
        <v>1</v>
      </c>
      <c r="K348" s="137"/>
      <c r="L348" s="310">
        <f>SUM(L345:L346)</f>
        <v>60000000000</v>
      </c>
      <c r="M348" s="259"/>
      <c r="N348" s="259"/>
      <c r="O348" s="259"/>
      <c r="P348" s="259"/>
      <c r="Q348" s="148"/>
      <c r="R348" s="164"/>
      <c r="S348" s="164"/>
      <c r="T348" s="94"/>
      <c r="U348" s="94"/>
      <c r="V348" s="94"/>
      <c r="W348" s="94"/>
      <c r="X348" s="94"/>
      <c r="Y348" s="94"/>
      <c r="Z348" s="94"/>
      <c r="AA348" s="94"/>
      <c r="AB348" s="94"/>
      <c r="AC348" s="94"/>
      <c r="AD348" s="94"/>
      <c r="AE348" s="94"/>
      <c r="AF348" s="94"/>
      <c r="AG348" s="94"/>
      <c r="AH348" s="94"/>
      <c r="AK348" s="80"/>
      <c r="AL348" s="80"/>
      <c r="AM348" s="80"/>
      <c r="AN348" s="80"/>
      <c r="AO348" s="80"/>
      <c r="AP348" s="80"/>
    </row>
    <row r="349" spans="1:42" ht="12.75" customHeight="1" thickTop="1" x14ac:dyDescent="0.2">
      <c r="A349" s="98"/>
      <c r="B349" s="306"/>
      <c r="C349" s="306"/>
      <c r="D349" s="306"/>
      <c r="E349" s="306"/>
      <c r="F349" s="306"/>
      <c r="G349" s="306"/>
      <c r="H349" s="306"/>
      <c r="I349" s="306"/>
      <c r="J349" s="306"/>
      <c r="K349" s="306"/>
      <c r="L349" s="306"/>
      <c r="M349" s="264"/>
      <c r="N349" s="264"/>
      <c r="O349" s="264"/>
      <c r="P349" s="264"/>
      <c r="Q349" s="148"/>
      <c r="R349" s="164"/>
      <c r="S349" s="164"/>
      <c r="T349" s="94"/>
      <c r="U349" s="94"/>
      <c r="V349" s="94"/>
      <c r="W349" s="94"/>
      <c r="X349" s="94"/>
      <c r="Y349" s="94"/>
      <c r="Z349" s="94"/>
      <c r="AA349" s="94"/>
      <c r="AB349" s="94"/>
      <c r="AC349" s="94"/>
      <c r="AD349" s="94"/>
      <c r="AE349" s="94"/>
      <c r="AF349" s="94"/>
      <c r="AG349" s="94"/>
      <c r="AH349" s="94"/>
      <c r="AK349" s="80"/>
      <c r="AL349" s="80"/>
      <c r="AM349" s="80"/>
      <c r="AN349" s="80"/>
      <c r="AO349" s="80"/>
      <c r="AP349" s="80"/>
    </row>
    <row r="350" spans="1:42" ht="12.75" customHeight="1" x14ac:dyDescent="0.2">
      <c r="A350" s="85">
        <v>25</v>
      </c>
      <c r="B350" s="83" t="s">
        <v>313</v>
      </c>
      <c r="D350" s="82"/>
      <c r="E350" s="324"/>
      <c r="F350" s="82"/>
      <c r="G350" s="82"/>
      <c r="H350" s="82"/>
      <c r="I350" s="82"/>
      <c r="J350" s="240" t="str">
        <f>J7</f>
        <v>2020</v>
      </c>
      <c r="K350" s="102"/>
      <c r="L350" s="240" t="str">
        <f>L7</f>
        <v>2019</v>
      </c>
      <c r="M350" s="277"/>
      <c r="N350" s="277"/>
      <c r="O350" s="277"/>
      <c r="P350" s="277"/>
      <c r="Q350" s="148"/>
      <c r="R350" s="164"/>
      <c r="S350" s="164"/>
      <c r="T350" s="94"/>
      <c r="U350" s="94"/>
      <c r="V350" s="94"/>
      <c r="W350" s="94"/>
      <c r="X350" s="94"/>
      <c r="Y350" s="94"/>
      <c r="Z350" s="94"/>
      <c r="AA350" s="94"/>
      <c r="AB350" s="94"/>
      <c r="AC350" s="94"/>
      <c r="AD350" s="94"/>
      <c r="AE350" s="94"/>
      <c r="AF350" s="94"/>
      <c r="AG350" s="94"/>
      <c r="AH350" s="94"/>
      <c r="AK350" s="80"/>
      <c r="AL350" s="80"/>
      <c r="AM350" s="80"/>
      <c r="AN350" s="80"/>
      <c r="AO350" s="80"/>
      <c r="AP350" s="80"/>
    </row>
    <row r="351" spans="1:42" ht="12.75" customHeight="1" x14ac:dyDescent="0.2">
      <c r="A351" s="98"/>
      <c r="D351" s="82"/>
      <c r="E351" s="324"/>
      <c r="F351" s="82"/>
      <c r="G351" s="82"/>
      <c r="H351" s="82"/>
      <c r="I351" s="82"/>
      <c r="J351" s="102"/>
      <c r="K351" s="102"/>
      <c r="L351" s="102"/>
      <c r="M351" s="250"/>
      <c r="N351" s="250"/>
      <c r="O351" s="250"/>
      <c r="P351" s="250"/>
      <c r="Q351" s="148"/>
      <c r="R351" s="164"/>
      <c r="S351" s="164"/>
      <c r="T351" s="94"/>
      <c r="U351" s="94"/>
      <c r="V351" s="94"/>
      <c r="W351" s="94"/>
      <c r="X351" s="94"/>
      <c r="Y351" s="94"/>
      <c r="Z351" s="94"/>
      <c r="AA351" s="94"/>
      <c r="AB351" s="94"/>
      <c r="AC351" s="94"/>
      <c r="AD351" s="94"/>
      <c r="AE351" s="94"/>
      <c r="AF351" s="94"/>
      <c r="AG351" s="94"/>
      <c r="AH351" s="94"/>
      <c r="AK351" s="80"/>
      <c r="AL351" s="80"/>
      <c r="AM351" s="80"/>
      <c r="AN351" s="80"/>
      <c r="AO351" s="80"/>
      <c r="AP351" s="80"/>
    </row>
    <row r="352" spans="1:42" ht="12.75" customHeight="1" x14ac:dyDescent="0.2">
      <c r="A352" s="98"/>
      <c r="B352" s="76" t="s">
        <v>219</v>
      </c>
      <c r="D352" s="82"/>
      <c r="E352" s="324"/>
      <c r="F352" s="82"/>
      <c r="G352" s="82"/>
      <c r="H352" s="82"/>
      <c r="I352" s="82"/>
      <c r="J352" s="80"/>
      <c r="K352" s="80"/>
      <c r="L352" s="80" t="e">
        <f>#REF!</f>
        <v>#REF!</v>
      </c>
      <c r="M352" s="253"/>
      <c r="N352" s="253"/>
      <c r="O352" s="253"/>
      <c r="P352" s="253"/>
      <c r="Q352" s="148"/>
      <c r="R352" s="164"/>
      <c r="S352" s="164"/>
      <c r="T352" s="94"/>
      <c r="U352" s="94"/>
      <c r="V352" s="94"/>
      <c r="W352" s="94"/>
      <c r="X352" s="94"/>
      <c r="Y352" s="94"/>
      <c r="Z352" s="94"/>
      <c r="AA352" s="94"/>
      <c r="AB352" s="94"/>
      <c r="AC352" s="94"/>
      <c r="AD352" s="94"/>
      <c r="AE352" s="94"/>
      <c r="AF352" s="94"/>
      <c r="AG352" s="94"/>
      <c r="AH352" s="94"/>
      <c r="AK352" s="80"/>
      <c r="AL352" s="80"/>
      <c r="AM352" s="80"/>
      <c r="AN352" s="80"/>
      <c r="AO352" s="80"/>
      <c r="AP352" s="80"/>
    </row>
    <row r="353" spans="1:42" ht="4.5" customHeight="1" x14ac:dyDescent="0.2">
      <c r="A353" s="98"/>
      <c r="D353" s="82"/>
      <c r="E353" s="324"/>
      <c r="F353" s="82"/>
      <c r="G353" s="82"/>
      <c r="H353" s="82"/>
      <c r="I353" s="82"/>
      <c r="J353" s="102"/>
      <c r="K353" s="102"/>
      <c r="L353" s="102"/>
      <c r="M353" s="250"/>
      <c r="N353" s="250"/>
      <c r="O353" s="250"/>
      <c r="P353" s="250"/>
      <c r="Q353" s="148"/>
      <c r="R353" s="164"/>
      <c r="S353" s="164"/>
      <c r="T353" s="94"/>
      <c r="U353" s="94"/>
      <c r="V353" s="94"/>
      <c r="W353" s="94"/>
      <c r="X353" s="94"/>
      <c r="Y353" s="94"/>
      <c r="Z353" s="94"/>
      <c r="AA353" s="94"/>
      <c r="AB353" s="94"/>
      <c r="AC353" s="94"/>
      <c r="AD353" s="94"/>
      <c r="AE353" s="94"/>
      <c r="AF353" s="94"/>
      <c r="AG353" s="94"/>
      <c r="AH353" s="94"/>
      <c r="AK353" s="80"/>
      <c r="AL353" s="80"/>
      <c r="AM353" s="80"/>
      <c r="AN353" s="80"/>
      <c r="AO353" s="80"/>
      <c r="AP353" s="80"/>
    </row>
    <row r="354" spans="1:42" ht="12.75" customHeight="1" thickBot="1" x14ac:dyDescent="0.25">
      <c r="A354" s="98"/>
      <c r="B354" s="83" t="s">
        <v>314</v>
      </c>
      <c r="D354" s="82"/>
      <c r="E354" s="324"/>
      <c r="F354" s="82"/>
      <c r="G354" s="82"/>
      <c r="H354" s="82"/>
      <c r="I354" s="82"/>
      <c r="J354" s="224">
        <f>SUM(J352:J353)</f>
        <v>0</v>
      </c>
      <c r="K354" s="102"/>
      <c r="L354" s="224" t="e">
        <f>SUM(L352:L353)</f>
        <v>#REF!</v>
      </c>
      <c r="M354" s="250"/>
      <c r="N354" s="250"/>
      <c r="O354" s="250"/>
      <c r="P354" s="250"/>
      <c r="Q354" s="148"/>
      <c r="R354" s="164"/>
      <c r="S354" s="164"/>
      <c r="T354" s="94"/>
      <c r="U354" s="94"/>
      <c r="V354" s="94"/>
      <c r="W354" s="94"/>
      <c r="X354" s="94"/>
      <c r="Y354" s="94"/>
      <c r="Z354" s="94"/>
      <c r="AA354" s="94"/>
      <c r="AB354" s="94"/>
      <c r="AC354" s="94"/>
      <c r="AD354" s="94"/>
      <c r="AE354" s="94"/>
      <c r="AF354" s="94"/>
      <c r="AG354" s="94"/>
      <c r="AH354" s="94"/>
      <c r="AK354" s="80"/>
      <c r="AL354" s="80"/>
      <c r="AM354" s="80"/>
      <c r="AN354" s="80"/>
      <c r="AO354" s="80"/>
      <c r="AP354" s="80"/>
    </row>
    <row r="355" spans="1:42" ht="12.75" customHeight="1" thickTop="1" x14ac:dyDescent="0.2">
      <c r="A355" s="98"/>
      <c r="E355" s="325"/>
      <c r="J355" s="102"/>
      <c r="K355" s="102"/>
      <c r="L355" s="102"/>
      <c r="M355" s="102"/>
      <c r="N355" s="102"/>
      <c r="O355" s="102"/>
      <c r="P355" s="102"/>
      <c r="Q355" s="148"/>
      <c r="R355" s="81"/>
      <c r="S355" s="81"/>
      <c r="T355" s="79"/>
      <c r="U355" s="79"/>
      <c r="V355" s="79"/>
      <c r="W355" s="79"/>
      <c r="X355" s="79"/>
      <c r="Y355" s="79"/>
      <c r="Z355" s="79"/>
      <c r="AA355" s="79"/>
      <c r="AB355" s="79"/>
      <c r="AC355" s="79"/>
      <c r="AD355" s="79"/>
      <c r="AE355" s="79"/>
      <c r="AF355" s="79"/>
      <c r="AG355" s="79"/>
      <c r="AK355" s="80"/>
      <c r="AL355" s="80"/>
      <c r="AM355" s="80"/>
      <c r="AN355" s="80"/>
      <c r="AO355" s="80"/>
      <c r="AP355" s="80"/>
    </row>
    <row r="356" spans="1:42" ht="12.75" customHeight="1" x14ac:dyDescent="0.2">
      <c r="A356" s="85"/>
      <c r="B356" s="229" t="s">
        <v>175</v>
      </c>
      <c r="C356" s="146"/>
      <c r="D356" s="146"/>
      <c r="E356" s="326"/>
      <c r="F356" s="146"/>
      <c r="G356" s="146"/>
      <c r="H356" s="146"/>
      <c r="I356" s="146"/>
      <c r="J356" s="230" t="str">
        <f>J7</f>
        <v>2020</v>
      </c>
      <c r="K356" s="231"/>
      <c r="L356" s="230" t="str">
        <f>L7</f>
        <v>2019</v>
      </c>
      <c r="M356" s="231"/>
      <c r="N356" s="231"/>
      <c r="O356" s="231"/>
      <c r="P356" s="231"/>
      <c r="Q356" s="148"/>
      <c r="R356" s="81"/>
      <c r="S356" s="81"/>
      <c r="T356" s="79"/>
      <c r="U356" s="79"/>
      <c r="V356" s="79"/>
      <c r="W356" s="79"/>
      <c r="X356" s="79"/>
      <c r="Y356" s="79"/>
      <c r="Z356" s="79"/>
      <c r="AA356" s="79"/>
      <c r="AB356" s="79"/>
      <c r="AC356" s="79"/>
      <c r="AD356" s="79"/>
      <c r="AE356" s="79"/>
      <c r="AF356" s="79"/>
      <c r="AG356" s="79"/>
      <c r="AK356" s="80"/>
      <c r="AL356" s="80"/>
      <c r="AM356" s="80"/>
      <c r="AN356" s="80"/>
      <c r="AO356" s="80"/>
      <c r="AP356" s="80"/>
    </row>
    <row r="357" spans="1:42" ht="12.75" customHeight="1" x14ac:dyDescent="0.2">
      <c r="A357" s="85"/>
      <c r="B357" s="229"/>
      <c r="C357" s="146"/>
      <c r="D357" s="146"/>
      <c r="E357" s="326"/>
      <c r="F357" s="146"/>
      <c r="G357" s="146"/>
      <c r="H357" s="146"/>
      <c r="I357" s="146"/>
      <c r="J357" s="231"/>
      <c r="K357" s="231"/>
      <c r="L357" s="231"/>
      <c r="M357" s="231"/>
      <c r="N357" s="231"/>
      <c r="O357" s="231"/>
      <c r="P357" s="231"/>
      <c r="Q357" s="148"/>
      <c r="R357" s="81"/>
      <c r="S357" s="81"/>
      <c r="T357" s="79"/>
      <c r="U357" s="79"/>
      <c r="V357" s="79"/>
      <c r="W357" s="79"/>
      <c r="X357" s="79"/>
      <c r="Y357" s="79"/>
      <c r="Z357" s="79"/>
      <c r="AA357" s="79"/>
      <c r="AB357" s="79"/>
      <c r="AC357" s="79"/>
      <c r="AD357" s="79"/>
      <c r="AE357" s="79"/>
      <c r="AF357" s="79"/>
      <c r="AG357" s="79"/>
      <c r="AK357" s="80"/>
      <c r="AL357" s="80"/>
      <c r="AM357" s="80"/>
      <c r="AN357" s="80"/>
      <c r="AO357" s="80"/>
      <c r="AP357" s="80"/>
    </row>
    <row r="358" spans="1:42" ht="12.75" customHeight="1" x14ac:dyDescent="0.2">
      <c r="B358" s="146" t="s">
        <v>148</v>
      </c>
      <c r="C358" s="146"/>
      <c r="D358" s="146"/>
      <c r="E358" s="326"/>
      <c r="F358" s="146"/>
      <c r="G358" s="146"/>
      <c r="H358" s="146"/>
      <c r="I358" s="146"/>
      <c r="J358" s="210" t="e">
        <f>#REF!</f>
        <v>#REF!</v>
      </c>
      <c r="K358" s="211"/>
      <c r="L358" s="222" t="e">
        <f>#REF!</f>
        <v>#REF!</v>
      </c>
      <c r="M358" s="222"/>
      <c r="N358" s="222"/>
      <c r="O358" s="222"/>
      <c r="P358" s="222"/>
      <c r="Q358" s="148"/>
      <c r="R358" s="81"/>
      <c r="S358" s="81"/>
      <c r="T358" s="79"/>
      <c r="U358" s="79"/>
      <c r="V358" s="79"/>
      <c r="W358" s="79"/>
      <c r="X358" s="79"/>
      <c r="Y358" s="79"/>
      <c r="Z358" s="79"/>
      <c r="AA358" s="79"/>
      <c r="AB358" s="79"/>
      <c r="AC358" s="79"/>
      <c r="AD358" s="79"/>
      <c r="AE358" s="79"/>
      <c r="AF358" s="79"/>
      <c r="AG358" s="79"/>
      <c r="AK358" s="80"/>
      <c r="AL358" s="80"/>
      <c r="AM358" s="80"/>
      <c r="AN358" s="80"/>
      <c r="AO358" s="80"/>
      <c r="AP358" s="80"/>
    </row>
    <row r="359" spans="1:42" ht="12.75" customHeight="1" x14ac:dyDescent="0.2">
      <c r="B359" s="146" t="s">
        <v>184</v>
      </c>
      <c r="C359" s="146"/>
      <c r="D359" s="146"/>
      <c r="E359" s="326"/>
      <c r="F359" s="146"/>
      <c r="G359" s="146"/>
      <c r="H359" s="146"/>
      <c r="I359" s="146"/>
      <c r="J359" s="210"/>
      <c r="K359" s="211"/>
      <c r="L359" s="211"/>
      <c r="M359" s="211"/>
      <c r="N359" s="211"/>
      <c r="O359" s="211"/>
      <c r="P359" s="211"/>
      <c r="Q359" s="148"/>
      <c r="R359" s="81"/>
      <c r="S359" s="81"/>
      <c r="T359" s="79"/>
      <c r="U359" s="79"/>
      <c r="V359" s="79"/>
      <c r="W359" s="79"/>
      <c r="X359" s="79"/>
      <c r="Y359" s="79"/>
      <c r="Z359" s="79"/>
      <c r="AA359" s="79"/>
      <c r="AB359" s="79"/>
      <c r="AC359" s="79"/>
      <c r="AD359" s="79"/>
      <c r="AE359" s="79"/>
      <c r="AF359" s="79"/>
      <c r="AG359" s="79"/>
      <c r="AK359" s="80"/>
      <c r="AL359" s="80"/>
      <c r="AM359" s="80"/>
      <c r="AN359" s="80"/>
      <c r="AO359" s="80"/>
      <c r="AP359" s="80"/>
    </row>
    <row r="360" spans="1:42" ht="12.75" customHeight="1" thickBot="1" x14ac:dyDescent="0.25">
      <c r="B360" s="146" t="s">
        <v>140</v>
      </c>
      <c r="C360" s="146"/>
      <c r="D360" s="146"/>
      <c r="E360" s="326"/>
      <c r="F360" s="146"/>
      <c r="G360" s="146"/>
      <c r="H360" s="146"/>
      <c r="I360" s="146"/>
      <c r="J360" s="210" t="e">
        <f>#REF!</f>
        <v>#REF!</v>
      </c>
      <c r="K360" s="211"/>
      <c r="L360" s="222" t="e">
        <f>#REF!</f>
        <v>#REF!</v>
      </c>
      <c r="M360" s="222"/>
      <c r="N360" s="222"/>
      <c r="O360" s="222"/>
      <c r="P360" s="222"/>
      <c r="Q360" s="381" t="e">
        <f>J360-J468</f>
        <v>#REF!</v>
      </c>
      <c r="R360" s="81"/>
      <c r="S360" s="381" t="e">
        <f>L360-L468</f>
        <v>#REF!</v>
      </c>
      <c r="T360" s="79"/>
      <c r="U360" s="79"/>
      <c r="V360" s="79"/>
      <c r="W360" s="79"/>
      <c r="X360" s="79"/>
      <c r="Y360" s="79"/>
      <c r="Z360" s="79"/>
      <c r="AA360" s="79"/>
      <c r="AB360" s="79"/>
      <c r="AC360" s="79"/>
      <c r="AD360" s="79"/>
      <c r="AE360" s="79"/>
      <c r="AF360" s="79"/>
      <c r="AG360" s="79"/>
      <c r="AK360" s="80"/>
      <c r="AL360" s="80"/>
      <c r="AM360" s="80"/>
      <c r="AN360" s="80"/>
      <c r="AO360" s="80"/>
      <c r="AP360" s="80"/>
    </row>
    <row r="361" spans="1:42" ht="12.75" customHeight="1" thickTop="1" x14ac:dyDescent="0.2">
      <c r="B361" s="232" t="s">
        <v>58</v>
      </c>
      <c r="C361" s="146" t="s">
        <v>167</v>
      </c>
      <c r="D361" s="146"/>
      <c r="E361" s="326"/>
      <c r="F361" s="146"/>
      <c r="G361" s="146"/>
      <c r="H361" s="146"/>
      <c r="I361" s="146"/>
      <c r="J361" s="219"/>
      <c r="K361" s="211"/>
      <c r="L361" s="210"/>
      <c r="M361" s="210"/>
      <c r="N361" s="210"/>
      <c r="O361" s="210"/>
      <c r="P361" s="210"/>
      <c r="Q361" s="148"/>
      <c r="R361" s="81"/>
      <c r="S361" s="81"/>
      <c r="T361" s="79"/>
      <c r="U361" s="79"/>
      <c r="V361" s="79"/>
      <c r="W361" s="79"/>
      <c r="X361" s="79"/>
      <c r="Y361" s="79"/>
      <c r="Z361" s="79"/>
      <c r="AA361" s="79"/>
      <c r="AB361" s="79"/>
      <c r="AC361" s="79"/>
      <c r="AD361" s="79"/>
      <c r="AE361" s="79"/>
      <c r="AF361" s="79"/>
      <c r="AG361" s="79"/>
      <c r="AK361" s="80"/>
      <c r="AL361" s="80"/>
      <c r="AM361" s="80"/>
      <c r="AN361" s="80"/>
      <c r="AO361" s="80"/>
      <c r="AP361" s="80"/>
    </row>
    <row r="362" spans="1:42" ht="12.75" customHeight="1" x14ac:dyDescent="0.2">
      <c r="B362" s="146" t="s">
        <v>179</v>
      </c>
      <c r="C362" s="146"/>
      <c r="D362" s="146"/>
      <c r="E362" s="326"/>
      <c r="F362" s="146"/>
      <c r="G362" s="146"/>
      <c r="H362" s="146"/>
      <c r="I362" s="146"/>
      <c r="J362" s="219"/>
      <c r="K362" s="211"/>
      <c r="L362" s="210"/>
      <c r="M362" s="210"/>
      <c r="N362" s="210"/>
      <c r="O362" s="210"/>
      <c r="P362" s="210"/>
      <c r="Q362" s="148"/>
      <c r="R362" s="81"/>
      <c r="S362" s="81"/>
      <c r="T362" s="79"/>
      <c r="U362" s="79"/>
      <c r="V362" s="79"/>
      <c r="W362" s="79"/>
      <c r="X362" s="79"/>
      <c r="Y362" s="79"/>
      <c r="Z362" s="79"/>
      <c r="AA362" s="79"/>
      <c r="AB362" s="79"/>
      <c r="AC362" s="79"/>
      <c r="AD362" s="79"/>
      <c r="AE362" s="79"/>
      <c r="AF362" s="79"/>
      <c r="AG362" s="79"/>
      <c r="AK362" s="80"/>
      <c r="AL362" s="80"/>
      <c r="AM362" s="80"/>
      <c r="AN362" s="80"/>
      <c r="AO362" s="80"/>
      <c r="AP362" s="80"/>
    </row>
    <row r="363" spans="1:42" ht="4.5" customHeight="1" x14ac:dyDescent="0.2">
      <c r="B363" s="232"/>
      <c r="C363" s="146"/>
      <c r="D363" s="146"/>
      <c r="E363" s="326"/>
      <c r="F363" s="146"/>
      <c r="G363" s="146"/>
      <c r="H363" s="146"/>
      <c r="I363" s="146"/>
      <c r="J363" s="210"/>
      <c r="K363" s="211"/>
      <c r="L363" s="210"/>
      <c r="M363" s="210"/>
      <c r="N363" s="210"/>
      <c r="O363" s="210"/>
      <c r="P363" s="210"/>
      <c r="Q363" s="148"/>
      <c r="R363" s="81"/>
      <c r="S363" s="81"/>
      <c r="T363" s="79"/>
      <c r="U363" s="79"/>
      <c r="V363" s="79"/>
      <c r="W363" s="79"/>
      <c r="X363" s="79"/>
      <c r="Y363" s="79"/>
      <c r="Z363" s="79"/>
      <c r="AA363" s="79"/>
      <c r="AB363" s="79"/>
      <c r="AC363" s="79"/>
      <c r="AD363" s="79"/>
      <c r="AE363" s="79"/>
      <c r="AF363" s="79"/>
      <c r="AG363" s="79"/>
      <c r="AK363" s="80"/>
      <c r="AL363" s="80"/>
      <c r="AM363" s="80"/>
      <c r="AN363" s="80"/>
      <c r="AO363" s="80"/>
      <c r="AP363" s="80"/>
    </row>
    <row r="364" spans="1:42" ht="12.75" customHeight="1" thickBot="1" x14ac:dyDescent="0.25">
      <c r="B364" s="229" t="s">
        <v>150</v>
      </c>
      <c r="C364" s="146"/>
      <c r="D364" s="233"/>
      <c r="E364" s="327"/>
      <c r="F364" s="233"/>
      <c r="G364" s="233"/>
      <c r="H364" s="233"/>
      <c r="I364" s="233"/>
      <c r="J364" s="234" t="e">
        <f>SUM(J357:J363)</f>
        <v>#REF!</v>
      </c>
      <c r="K364" s="235"/>
      <c r="L364" s="234" t="e">
        <f>SUM(L357:L363)</f>
        <v>#REF!</v>
      </c>
      <c r="M364" s="278"/>
      <c r="N364" s="278"/>
      <c r="O364" s="278"/>
      <c r="P364" s="278"/>
      <c r="Q364" s="382" t="e">
        <f>L364-SUM(J358:J359)</f>
        <v>#REF!</v>
      </c>
      <c r="R364" s="164"/>
      <c r="S364" s="164"/>
      <c r="T364" s="94"/>
      <c r="U364" s="94"/>
      <c r="V364" s="94"/>
      <c r="W364" s="94"/>
      <c r="X364" s="94"/>
      <c r="Y364" s="94"/>
      <c r="Z364" s="94"/>
      <c r="AA364" s="94"/>
      <c r="AB364" s="94"/>
      <c r="AC364" s="94"/>
      <c r="AD364" s="94"/>
      <c r="AE364" s="94"/>
      <c r="AF364" s="94"/>
      <c r="AG364" s="94"/>
      <c r="AH364" s="94"/>
      <c r="AK364" s="80"/>
      <c r="AL364" s="80"/>
      <c r="AM364" s="80"/>
      <c r="AN364" s="80"/>
      <c r="AO364" s="80"/>
      <c r="AP364" s="80"/>
    </row>
    <row r="365" spans="1:42" ht="12.75" customHeight="1" thickTop="1" x14ac:dyDescent="0.2">
      <c r="D365" s="82"/>
      <c r="E365" s="82"/>
      <c r="F365" s="82"/>
      <c r="G365" s="82"/>
      <c r="H365" s="82"/>
      <c r="I365" s="82"/>
      <c r="J365" s="102"/>
      <c r="K365" s="102"/>
      <c r="L365" s="210"/>
      <c r="M365" s="210"/>
      <c r="N365" s="210"/>
      <c r="O365" s="210"/>
      <c r="P365" s="210"/>
      <c r="Q365" s="157"/>
      <c r="R365" s="94"/>
      <c r="S365" s="94"/>
      <c r="T365" s="94"/>
      <c r="U365" s="94"/>
      <c r="V365" s="94"/>
      <c r="W365" s="94"/>
      <c r="X365" s="94"/>
      <c r="Y365" s="94"/>
      <c r="Z365" s="94"/>
      <c r="AA365" s="94"/>
      <c r="AB365" s="94"/>
      <c r="AC365" s="94"/>
      <c r="AD365" s="94"/>
      <c r="AE365" s="94"/>
      <c r="AF365" s="94"/>
      <c r="AG365" s="94"/>
      <c r="AH365" s="94"/>
      <c r="AK365" s="80"/>
      <c r="AL365" s="80"/>
      <c r="AM365" s="80"/>
      <c r="AN365" s="80"/>
      <c r="AO365" s="80"/>
      <c r="AP365" s="80"/>
    </row>
    <row r="366" spans="1:42" ht="12.75" customHeight="1" x14ac:dyDescent="0.2">
      <c r="A366" s="85">
        <v>26</v>
      </c>
      <c r="B366" s="86" t="s">
        <v>175</v>
      </c>
      <c r="D366" s="82"/>
      <c r="E366" s="82"/>
      <c r="F366" s="82"/>
      <c r="G366" s="82"/>
      <c r="H366" s="82"/>
      <c r="I366" s="82"/>
      <c r="J366" s="123" t="str">
        <f>J7</f>
        <v>2020</v>
      </c>
      <c r="K366" s="102"/>
      <c r="L366" s="123" t="str">
        <f>L7</f>
        <v>2019</v>
      </c>
      <c r="M366" s="257"/>
      <c r="N366" s="257"/>
      <c r="O366" s="257"/>
      <c r="P366" s="257"/>
      <c r="Q366" s="76"/>
      <c r="R366" s="94"/>
      <c r="S366" s="94"/>
      <c r="T366" s="94"/>
      <c r="U366" s="94"/>
      <c r="V366" s="94"/>
      <c r="W366" s="94"/>
      <c r="X366" s="94"/>
      <c r="Y366" s="94"/>
      <c r="Z366" s="94"/>
      <c r="AA366" s="94"/>
      <c r="AB366" s="94"/>
      <c r="AC366" s="94"/>
      <c r="AD366" s="94"/>
      <c r="AE366" s="94"/>
      <c r="AF366" s="94"/>
      <c r="AG366" s="94"/>
      <c r="AH366" s="94"/>
      <c r="AK366" s="80"/>
      <c r="AL366" s="80"/>
      <c r="AM366" s="80"/>
      <c r="AN366" s="80"/>
      <c r="AO366" s="80"/>
      <c r="AP366" s="80"/>
    </row>
    <row r="367" spans="1:42" ht="12.75" customHeight="1" x14ac:dyDescent="0.2">
      <c r="D367" s="82"/>
      <c r="E367" s="82"/>
      <c r="F367" s="82"/>
      <c r="G367" s="82"/>
      <c r="H367" s="82"/>
      <c r="I367" s="82"/>
      <c r="J367" s="102"/>
      <c r="K367" s="102"/>
      <c r="L367" s="102"/>
      <c r="M367" s="250"/>
      <c r="N367" s="250"/>
      <c r="O367" s="250"/>
      <c r="P367" s="250"/>
      <c r="Q367" s="76"/>
      <c r="R367" s="94"/>
      <c r="S367" s="94"/>
      <c r="T367" s="94"/>
      <c r="U367" s="94"/>
      <c r="V367" s="94"/>
      <c r="W367" s="94"/>
      <c r="X367" s="94"/>
      <c r="Y367" s="94"/>
      <c r="Z367" s="94"/>
      <c r="AA367" s="94"/>
      <c r="AB367" s="94"/>
      <c r="AC367" s="94"/>
      <c r="AD367" s="94"/>
      <c r="AE367" s="94"/>
      <c r="AF367" s="94"/>
      <c r="AG367" s="94"/>
      <c r="AH367" s="94"/>
      <c r="AK367" s="80"/>
      <c r="AL367" s="80"/>
      <c r="AM367" s="80"/>
      <c r="AN367" s="80"/>
      <c r="AO367" s="80"/>
      <c r="AP367" s="80"/>
    </row>
    <row r="368" spans="1:42" ht="12.75" customHeight="1" x14ac:dyDescent="0.2">
      <c r="B368" s="154" t="s">
        <v>194</v>
      </c>
      <c r="D368" s="82"/>
      <c r="E368" s="82"/>
      <c r="F368" s="82"/>
      <c r="G368" s="82"/>
      <c r="H368" s="82"/>
      <c r="I368" s="82"/>
      <c r="J368" s="80" t="e">
        <f>J364</f>
        <v>#REF!</v>
      </c>
      <c r="K368" s="102"/>
      <c r="L368" s="80" t="e">
        <f>L364</f>
        <v>#REF!</v>
      </c>
      <c r="M368" s="253"/>
      <c r="N368" s="253"/>
      <c r="O368" s="253"/>
      <c r="P368" s="253"/>
      <c r="Q368" s="76"/>
      <c r="R368" s="94"/>
      <c r="S368" s="94"/>
      <c r="T368" s="94"/>
      <c r="U368" s="94"/>
      <c r="V368" s="94"/>
      <c r="W368" s="94"/>
      <c r="X368" s="94"/>
      <c r="Y368" s="94"/>
      <c r="Z368" s="94"/>
      <c r="AA368" s="94"/>
      <c r="AB368" s="94"/>
      <c r="AC368" s="94"/>
      <c r="AD368" s="94"/>
      <c r="AE368" s="94"/>
      <c r="AF368" s="94"/>
      <c r="AG368" s="94"/>
      <c r="AH368" s="94"/>
      <c r="AK368" s="80"/>
      <c r="AL368" s="80"/>
      <c r="AM368" s="80"/>
      <c r="AN368" s="80"/>
      <c r="AO368" s="80"/>
      <c r="AP368" s="80"/>
    </row>
    <row r="369" spans="1:42" ht="4.5" customHeight="1" x14ac:dyDescent="0.2">
      <c r="D369" s="82"/>
      <c r="E369" s="82"/>
      <c r="F369" s="82"/>
      <c r="G369" s="82"/>
      <c r="H369" s="82"/>
      <c r="I369" s="82"/>
      <c r="J369" s="102"/>
      <c r="K369" s="102"/>
      <c r="L369" s="102"/>
      <c r="M369" s="250"/>
      <c r="N369" s="250"/>
      <c r="O369" s="250"/>
      <c r="P369" s="250"/>
      <c r="Q369" s="76"/>
      <c r="R369" s="94"/>
      <c r="S369" s="94"/>
      <c r="T369" s="94"/>
      <c r="U369" s="94"/>
      <c r="V369" s="94"/>
      <c r="W369" s="94"/>
      <c r="X369" s="94"/>
      <c r="Y369" s="94"/>
      <c r="Z369" s="94"/>
      <c r="AA369" s="94"/>
      <c r="AB369" s="94"/>
      <c r="AC369" s="94"/>
      <c r="AD369" s="94"/>
      <c r="AE369" s="94"/>
      <c r="AF369" s="94"/>
      <c r="AG369" s="94"/>
      <c r="AH369" s="94"/>
      <c r="AK369" s="80"/>
      <c r="AL369" s="80"/>
      <c r="AM369" s="80"/>
      <c r="AN369" s="80"/>
      <c r="AO369" s="80"/>
      <c r="AP369" s="80"/>
    </row>
    <row r="370" spans="1:42" ht="12.75" customHeight="1" thickBot="1" x14ac:dyDescent="0.25">
      <c r="B370" s="83" t="s">
        <v>16</v>
      </c>
      <c r="D370" s="82"/>
      <c r="E370" s="82"/>
      <c r="F370" s="82"/>
      <c r="G370" s="82"/>
      <c r="H370" s="82"/>
      <c r="I370" s="82"/>
      <c r="J370" s="340" t="e">
        <f>SUM(J367:J369)</f>
        <v>#REF!</v>
      </c>
      <c r="K370" s="102"/>
      <c r="L370" s="104" t="e">
        <f>SUM(L367:L369)</f>
        <v>#REF!</v>
      </c>
      <c r="M370" s="250"/>
      <c r="N370" s="250"/>
      <c r="O370" s="250"/>
      <c r="P370" s="250"/>
      <c r="Q370" s="76"/>
      <c r="R370" s="94"/>
      <c r="S370" s="94"/>
      <c r="T370" s="94"/>
      <c r="U370" s="94"/>
      <c r="V370" s="94"/>
      <c r="W370" s="94"/>
      <c r="X370" s="94"/>
      <c r="Y370" s="94"/>
      <c r="Z370" s="94"/>
      <c r="AA370" s="94"/>
      <c r="AB370" s="94"/>
      <c r="AC370" s="94"/>
      <c r="AD370" s="94"/>
      <c r="AE370" s="94"/>
      <c r="AF370" s="94"/>
      <c r="AG370" s="94"/>
      <c r="AH370" s="94"/>
      <c r="AK370" s="80"/>
      <c r="AL370" s="80"/>
      <c r="AM370" s="80"/>
      <c r="AN370" s="80"/>
      <c r="AO370" s="80"/>
      <c r="AP370" s="80"/>
    </row>
    <row r="371" spans="1:42" ht="12.75" customHeight="1" thickTop="1" x14ac:dyDescent="0.2">
      <c r="D371" s="82"/>
      <c r="E371" s="82"/>
      <c r="F371" s="82"/>
      <c r="G371" s="82"/>
      <c r="H371" s="82"/>
      <c r="I371" s="82"/>
      <c r="J371" s="102"/>
      <c r="K371" s="102"/>
      <c r="L371" s="102"/>
      <c r="M371" s="102"/>
      <c r="N371" s="102"/>
      <c r="O371" s="102"/>
      <c r="P371" s="102"/>
      <c r="Q371" s="76"/>
      <c r="R371" s="94"/>
      <c r="S371" s="94"/>
      <c r="T371" s="94"/>
      <c r="U371" s="94"/>
      <c r="V371" s="94"/>
      <c r="W371" s="94"/>
      <c r="X371" s="94"/>
      <c r="Y371" s="94"/>
      <c r="Z371" s="94"/>
      <c r="AA371" s="94"/>
      <c r="AB371" s="94"/>
      <c r="AC371" s="94"/>
      <c r="AD371" s="94"/>
      <c r="AE371" s="94"/>
      <c r="AF371" s="94"/>
      <c r="AG371" s="94"/>
      <c r="AH371" s="94"/>
      <c r="AK371" s="80"/>
      <c r="AL371" s="80"/>
      <c r="AM371" s="80"/>
      <c r="AN371" s="80"/>
      <c r="AO371" s="80"/>
      <c r="AP371" s="80"/>
    </row>
    <row r="372" spans="1:42" ht="12.75" customHeight="1" x14ac:dyDescent="0.2">
      <c r="D372" s="82"/>
      <c r="E372" s="82"/>
      <c r="F372" s="82"/>
      <c r="G372" s="82"/>
      <c r="H372" s="82"/>
      <c r="I372" s="82"/>
      <c r="J372" s="102"/>
      <c r="K372" s="102"/>
      <c r="L372" s="102"/>
      <c r="M372" s="102"/>
      <c r="N372" s="102"/>
      <c r="O372" s="102"/>
      <c r="P372" s="102"/>
      <c r="Q372" s="76"/>
      <c r="R372" s="94"/>
      <c r="S372" s="94"/>
      <c r="T372" s="94"/>
      <c r="U372" s="94"/>
      <c r="V372" s="94"/>
      <c r="W372" s="94"/>
      <c r="X372" s="94"/>
      <c r="Y372" s="94"/>
      <c r="Z372" s="94"/>
      <c r="AA372" s="94"/>
      <c r="AB372" s="94"/>
      <c r="AC372" s="94"/>
      <c r="AD372" s="94"/>
      <c r="AE372" s="94"/>
      <c r="AF372" s="94"/>
      <c r="AG372" s="94"/>
      <c r="AH372" s="94"/>
      <c r="AK372" s="80"/>
      <c r="AL372" s="80"/>
      <c r="AM372" s="80"/>
      <c r="AN372" s="80"/>
      <c r="AO372" s="80"/>
      <c r="AP372" s="80"/>
    </row>
    <row r="373" spans="1:42" ht="12.75" customHeight="1" x14ac:dyDescent="0.2">
      <c r="A373" s="85" t="s">
        <v>2</v>
      </c>
      <c r="B373" s="83"/>
      <c r="D373" s="83"/>
      <c r="E373" s="83"/>
      <c r="F373" s="83"/>
      <c r="G373" s="83"/>
      <c r="H373" s="83"/>
      <c r="I373" s="83"/>
      <c r="J373" s="119"/>
      <c r="K373" s="102"/>
      <c r="L373" s="119"/>
      <c r="M373" s="119"/>
      <c r="N373" s="119"/>
      <c r="O373" s="119"/>
      <c r="P373" s="119"/>
      <c r="Q373" s="144"/>
      <c r="R373" s="91"/>
      <c r="S373" s="91"/>
      <c r="T373" s="91"/>
      <c r="U373" s="91"/>
      <c r="V373" s="91"/>
      <c r="W373" s="91"/>
      <c r="X373" s="91"/>
      <c r="Y373" s="91"/>
      <c r="Z373" s="91"/>
      <c r="AA373" s="91"/>
      <c r="AB373" s="91"/>
      <c r="AC373" s="91"/>
      <c r="AD373" s="91"/>
      <c r="AE373" s="91"/>
      <c r="AF373" s="91"/>
      <c r="AG373" s="91"/>
      <c r="AH373" s="91"/>
      <c r="AK373" s="80"/>
      <c r="AL373" s="80"/>
      <c r="AM373" s="80"/>
      <c r="AN373" s="80"/>
      <c r="AO373" s="80"/>
      <c r="AP373" s="80"/>
    </row>
    <row r="374" spans="1:42" ht="12.75" customHeight="1" x14ac:dyDescent="0.2">
      <c r="A374" s="85"/>
      <c r="B374" s="83"/>
      <c r="D374" s="83"/>
      <c r="E374" s="83"/>
      <c r="F374" s="83"/>
      <c r="G374" s="83"/>
      <c r="H374" s="83"/>
      <c r="I374" s="83"/>
      <c r="J374" s="119"/>
      <c r="K374" s="102"/>
      <c r="L374" s="119"/>
      <c r="M374" s="119"/>
      <c r="N374" s="119"/>
      <c r="O374" s="119"/>
      <c r="P374" s="119"/>
      <c r="Q374" s="144"/>
      <c r="R374" s="91"/>
      <c r="S374" s="91"/>
      <c r="T374" s="91"/>
      <c r="U374" s="91"/>
      <c r="V374" s="91"/>
      <c r="W374" s="91"/>
      <c r="X374" s="91"/>
      <c r="Y374" s="91"/>
      <c r="Z374" s="91"/>
      <c r="AA374" s="91"/>
      <c r="AB374" s="91"/>
      <c r="AC374" s="91"/>
      <c r="AD374" s="91"/>
      <c r="AE374" s="91"/>
      <c r="AF374" s="91"/>
      <c r="AG374" s="91"/>
      <c r="AH374" s="91"/>
      <c r="AK374" s="80"/>
      <c r="AL374" s="80"/>
      <c r="AM374" s="80"/>
      <c r="AN374" s="80"/>
      <c r="AO374" s="80"/>
      <c r="AP374" s="80"/>
    </row>
    <row r="375" spans="1:42" ht="12.75" customHeight="1" x14ac:dyDescent="0.2">
      <c r="A375" s="85">
        <f>A340+1</f>
        <v>25</v>
      </c>
      <c r="B375" s="83" t="s">
        <v>173</v>
      </c>
      <c r="C375" s="83"/>
      <c r="J375" s="118" t="str">
        <f>J7</f>
        <v>2020</v>
      </c>
      <c r="K375" s="120"/>
      <c r="L375" s="118" t="str">
        <f>L7</f>
        <v>2019</v>
      </c>
      <c r="M375" s="241" t="s">
        <v>360</v>
      </c>
      <c r="N375" s="241" t="s">
        <v>357</v>
      </c>
      <c r="O375" s="241" t="s">
        <v>358</v>
      </c>
      <c r="P375" s="241" t="s">
        <v>359</v>
      </c>
      <c r="Q375" s="157"/>
      <c r="R375" s="92"/>
      <c r="S375" s="92"/>
      <c r="T375" s="92"/>
      <c r="U375" s="92"/>
      <c r="V375" s="92"/>
      <c r="W375" s="92"/>
      <c r="X375" s="92"/>
      <c r="Y375" s="92"/>
      <c r="Z375" s="92"/>
      <c r="AA375" s="92"/>
      <c r="AB375" s="92"/>
      <c r="AC375" s="92"/>
      <c r="AD375" s="92"/>
      <c r="AE375" s="92"/>
      <c r="AF375" s="92"/>
      <c r="AG375" s="92"/>
      <c r="AH375" s="92"/>
      <c r="AI375" s="138"/>
      <c r="AK375" s="80"/>
      <c r="AL375" s="80"/>
      <c r="AM375" s="80"/>
      <c r="AN375" s="80"/>
      <c r="AO375" s="80"/>
      <c r="AP375" s="80"/>
    </row>
    <row r="376" spans="1:42" ht="12.75" customHeight="1" x14ac:dyDescent="0.2">
      <c r="A376" s="98"/>
      <c r="C376" s="83"/>
      <c r="J376" s="120"/>
      <c r="K376" s="120"/>
      <c r="L376" s="120"/>
      <c r="M376" s="248"/>
      <c r="N376" s="248"/>
      <c r="O376" s="248"/>
      <c r="P376" s="248"/>
      <c r="Q376" s="145"/>
      <c r="R376" s="93"/>
      <c r="S376" s="93"/>
      <c r="T376" s="93"/>
      <c r="U376" s="93"/>
      <c r="V376" s="93"/>
      <c r="W376" s="93"/>
      <c r="X376" s="93"/>
      <c r="Y376" s="93"/>
      <c r="Z376" s="93"/>
      <c r="AA376" s="93"/>
      <c r="AB376" s="93"/>
      <c r="AC376" s="93"/>
      <c r="AD376" s="93"/>
      <c r="AE376" s="93"/>
      <c r="AF376" s="93"/>
      <c r="AG376" s="93"/>
      <c r="AH376" s="93"/>
      <c r="AK376" s="80"/>
      <c r="AL376" s="80"/>
      <c r="AM376" s="80"/>
      <c r="AN376" s="80"/>
      <c r="AO376" s="80"/>
      <c r="AP376" s="80"/>
    </row>
    <row r="377" spans="1:42" ht="12.75" customHeight="1" x14ac:dyDescent="0.2">
      <c r="A377" s="98"/>
      <c r="B377" s="218" t="s">
        <v>220</v>
      </c>
      <c r="J377" s="212" t="e">
        <f>SUM(#REF!)</f>
        <v>#REF!</v>
      </c>
      <c r="K377" s="212"/>
      <c r="L377" s="212" t="e">
        <f>#REF!</f>
        <v>#REF!</v>
      </c>
      <c r="M377" s="361" t="s">
        <v>472</v>
      </c>
      <c r="N377" s="212"/>
      <c r="O377" s="212"/>
      <c r="P377" s="212"/>
      <c r="Q377" s="267"/>
      <c r="R377" s="93"/>
      <c r="S377" s="127"/>
      <c r="T377" s="199"/>
      <c r="U377" s="93"/>
      <c r="V377" s="93"/>
      <c r="W377" s="93"/>
      <c r="X377" s="93"/>
      <c r="Y377" s="93"/>
      <c r="Z377" s="93"/>
      <c r="AA377" s="93"/>
      <c r="AB377" s="93"/>
      <c r="AC377" s="93"/>
      <c r="AD377" s="93"/>
      <c r="AE377" s="93"/>
      <c r="AF377" s="93"/>
      <c r="AG377" s="93"/>
      <c r="AH377" s="93"/>
      <c r="AK377" s="80"/>
      <c r="AL377" s="80"/>
      <c r="AM377" s="80"/>
      <c r="AN377" s="80"/>
      <c r="AO377" s="80"/>
      <c r="AP377" s="80"/>
    </row>
    <row r="378" spans="1:42" ht="6" customHeight="1" x14ac:dyDescent="0.2">
      <c r="A378" s="98"/>
      <c r="J378" s="212"/>
      <c r="K378" s="212"/>
      <c r="L378" s="212"/>
      <c r="M378" s="212"/>
      <c r="N378" s="212"/>
      <c r="O378" s="212"/>
      <c r="P378" s="212"/>
      <c r="Q378" s="157"/>
      <c r="R378" s="93"/>
      <c r="S378" s="93"/>
      <c r="T378" s="93"/>
      <c r="U378" s="93"/>
      <c r="V378" s="93"/>
      <c r="W378" s="93"/>
      <c r="X378" s="93"/>
      <c r="Y378" s="93"/>
      <c r="Z378" s="93"/>
      <c r="AA378" s="93"/>
      <c r="AB378" s="93"/>
      <c r="AC378" s="93"/>
      <c r="AD378" s="93"/>
      <c r="AE378" s="93"/>
      <c r="AF378" s="93"/>
      <c r="AG378" s="93"/>
      <c r="AH378" s="93"/>
      <c r="AK378" s="80"/>
      <c r="AL378" s="80"/>
      <c r="AM378" s="80"/>
      <c r="AN378" s="80"/>
      <c r="AO378" s="80"/>
      <c r="AP378" s="80"/>
    </row>
    <row r="379" spans="1:42" ht="12.75" customHeight="1" thickBot="1" x14ac:dyDescent="0.25">
      <c r="A379" s="98"/>
      <c r="B379" s="83" t="s">
        <v>119</v>
      </c>
      <c r="D379" s="82"/>
      <c r="E379" s="82"/>
      <c r="F379" s="82"/>
      <c r="G379" s="82"/>
      <c r="H379" s="82"/>
      <c r="I379" s="82"/>
      <c r="J379" s="104" t="e">
        <f>SUM(J377:J378)</f>
        <v>#REF!</v>
      </c>
      <c r="K379" s="102"/>
      <c r="L379" s="104" t="e">
        <f>SUM(L377:L378)</f>
        <v>#REF!</v>
      </c>
      <c r="M379" s="102"/>
      <c r="N379" s="102"/>
      <c r="O379" s="102"/>
      <c r="P379" s="102"/>
      <c r="Q379" s="151"/>
      <c r="R379" s="91"/>
      <c r="S379" s="91"/>
      <c r="T379" s="91"/>
      <c r="U379" s="91"/>
      <c r="V379" s="91"/>
      <c r="W379" s="91"/>
      <c r="X379" s="91"/>
      <c r="Y379" s="91"/>
      <c r="Z379" s="91"/>
      <c r="AA379" s="91"/>
      <c r="AB379" s="91"/>
      <c r="AC379" s="91"/>
      <c r="AD379" s="91"/>
      <c r="AE379" s="91"/>
      <c r="AF379" s="91"/>
      <c r="AG379" s="91"/>
      <c r="AH379" s="91"/>
      <c r="AI379" s="91"/>
      <c r="AK379" s="80"/>
      <c r="AL379" s="80"/>
      <c r="AM379" s="80"/>
      <c r="AN379" s="80"/>
      <c r="AO379" s="80"/>
      <c r="AP379" s="80"/>
    </row>
    <row r="380" spans="1:42" ht="12.75" customHeight="1" thickTop="1" x14ac:dyDescent="0.2">
      <c r="A380" s="98"/>
      <c r="K380" s="80"/>
      <c r="Q380" s="144"/>
      <c r="R380" s="95"/>
      <c r="S380" s="95"/>
      <c r="T380" s="95"/>
      <c r="U380" s="95"/>
      <c r="V380" s="95"/>
      <c r="W380" s="95"/>
      <c r="X380" s="95"/>
      <c r="Y380" s="95"/>
      <c r="Z380" s="95"/>
      <c r="AA380" s="95"/>
      <c r="AB380" s="95"/>
      <c r="AC380" s="95"/>
      <c r="AD380" s="95"/>
      <c r="AE380" s="95"/>
      <c r="AF380" s="95"/>
      <c r="AG380" s="95"/>
      <c r="AH380" s="95"/>
      <c r="AK380" s="80"/>
      <c r="AL380" s="80"/>
      <c r="AM380" s="80"/>
      <c r="AN380" s="80"/>
      <c r="AO380" s="80"/>
      <c r="AP380" s="80"/>
    </row>
    <row r="381" spans="1:42" ht="12.75" customHeight="1" x14ac:dyDescent="0.2">
      <c r="A381" s="98"/>
      <c r="K381" s="80"/>
      <c r="Q381" s="144"/>
      <c r="R381" s="95"/>
      <c r="S381" s="95"/>
      <c r="T381" s="95"/>
      <c r="U381" s="95"/>
      <c r="V381" s="95"/>
      <c r="W381" s="95"/>
      <c r="X381" s="95"/>
      <c r="Y381" s="95"/>
      <c r="Z381" s="95"/>
      <c r="AA381" s="95"/>
      <c r="AB381" s="95"/>
      <c r="AC381" s="95"/>
      <c r="AD381" s="95"/>
      <c r="AE381" s="95"/>
      <c r="AF381" s="95"/>
      <c r="AG381" s="95"/>
      <c r="AH381" s="95"/>
      <c r="AK381" s="80"/>
      <c r="AL381" s="80"/>
      <c r="AM381" s="80"/>
      <c r="AN381" s="80"/>
      <c r="AO381" s="80"/>
      <c r="AP381" s="80"/>
    </row>
    <row r="382" spans="1:42" ht="12.75" customHeight="1" x14ac:dyDescent="0.2">
      <c r="A382" s="85">
        <f>A375+1</f>
        <v>26</v>
      </c>
      <c r="B382" s="83" t="s">
        <v>221</v>
      </c>
      <c r="J382" s="118" t="str">
        <f>J7</f>
        <v>2020</v>
      </c>
      <c r="K382" s="120"/>
      <c r="L382" s="118" t="str">
        <f>L7</f>
        <v>2019</v>
      </c>
      <c r="M382" s="241" t="s">
        <v>360</v>
      </c>
      <c r="N382" s="241" t="s">
        <v>357</v>
      </c>
      <c r="O382" s="241" t="s">
        <v>358</v>
      </c>
      <c r="P382" s="241" t="s">
        <v>359</v>
      </c>
      <c r="Q382" s="147"/>
      <c r="R382" s="95"/>
      <c r="S382" s="95"/>
      <c r="T382" s="95"/>
      <c r="U382" s="95"/>
      <c r="V382" s="95"/>
      <c r="W382" s="95"/>
      <c r="X382" s="95"/>
      <c r="Y382" s="95"/>
      <c r="Z382" s="95"/>
      <c r="AA382" s="95"/>
      <c r="AB382" s="95"/>
      <c r="AC382" s="95"/>
      <c r="AD382" s="95"/>
      <c r="AE382" s="95"/>
      <c r="AF382" s="95"/>
      <c r="AG382" s="95"/>
      <c r="AH382" s="95"/>
      <c r="AK382" s="80"/>
      <c r="AL382" s="80"/>
      <c r="AM382" s="80"/>
      <c r="AN382" s="80"/>
      <c r="AO382" s="80"/>
      <c r="AP382" s="80"/>
    </row>
    <row r="383" spans="1:42" ht="12.75" customHeight="1" x14ac:dyDescent="0.2">
      <c r="A383" s="85"/>
      <c r="B383" s="103" t="s">
        <v>309</v>
      </c>
      <c r="J383" s="120"/>
      <c r="K383" s="120"/>
      <c r="L383" s="120"/>
      <c r="M383" s="248"/>
      <c r="N383" s="248"/>
      <c r="O383" s="248"/>
      <c r="P383" s="248"/>
      <c r="Q383" s="147"/>
      <c r="R383" s="95"/>
      <c r="S383" s="95"/>
      <c r="T383" s="95"/>
      <c r="U383" s="95"/>
      <c r="V383" s="95"/>
      <c r="W383" s="95"/>
      <c r="X383" s="95"/>
      <c r="Y383" s="95"/>
      <c r="Z383" s="95"/>
      <c r="AA383" s="95"/>
      <c r="AB383" s="95"/>
      <c r="AC383" s="95"/>
      <c r="AD383" s="95"/>
      <c r="AE383" s="95"/>
      <c r="AF383" s="95"/>
      <c r="AG383" s="95"/>
      <c r="AH383" s="95"/>
      <c r="AK383" s="80"/>
      <c r="AL383" s="80"/>
      <c r="AM383" s="80"/>
      <c r="AN383" s="80"/>
      <c r="AO383" s="80"/>
      <c r="AP383" s="80"/>
    </row>
    <row r="384" spans="1:42" ht="12.75" customHeight="1" x14ac:dyDescent="0.2">
      <c r="A384" s="85"/>
      <c r="B384" s="78" t="s">
        <v>437</v>
      </c>
      <c r="J384" s="212" t="e">
        <f>#REF!</f>
        <v>#REF!</v>
      </c>
      <c r="K384" s="120"/>
      <c r="L384" s="120" t="e">
        <f>#REF!</f>
        <v>#REF!</v>
      </c>
      <c r="M384" s="361" t="s">
        <v>472</v>
      </c>
      <c r="N384" s="248"/>
      <c r="O384" s="248"/>
      <c r="P384" s="248"/>
      <c r="Q384" s="147"/>
      <c r="R384" s="95"/>
      <c r="S384" s="95"/>
      <c r="T384" s="95"/>
      <c r="U384" s="95"/>
      <c r="V384" s="95"/>
      <c r="W384" s="95"/>
      <c r="X384" s="95"/>
      <c r="Y384" s="95"/>
      <c r="Z384" s="95"/>
      <c r="AA384" s="95"/>
      <c r="AB384" s="95"/>
      <c r="AC384" s="95"/>
      <c r="AD384" s="95"/>
      <c r="AE384" s="95"/>
      <c r="AF384" s="95"/>
      <c r="AG384" s="95"/>
      <c r="AH384" s="95"/>
      <c r="AK384" s="80"/>
      <c r="AL384" s="80"/>
      <c r="AM384" s="80"/>
      <c r="AN384" s="80"/>
      <c r="AO384" s="80"/>
      <c r="AP384" s="80"/>
    </row>
    <row r="385" spans="1:42" ht="12.75" customHeight="1" x14ac:dyDescent="0.2">
      <c r="A385" s="85"/>
      <c r="B385" s="76" t="s">
        <v>382</v>
      </c>
      <c r="J385" s="212" t="e">
        <f>SUM(#REF!)</f>
        <v>#REF!</v>
      </c>
      <c r="K385" s="212"/>
      <c r="L385" s="212" t="e">
        <f>SUM(#REF!)</f>
        <v>#REF!</v>
      </c>
      <c r="M385" s="248"/>
      <c r="N385" s="248"/>
      <c r="O385" s="248"/>
      <c r="P385" s="248"/>
      <c r="Q385" s="147"/>
      <c r="R385" s="95"/>
      <c r="S385" s="95"/>
      <c r="T385" s="95"/>
      <c r="U385" s="95"/>
      <c r="V385" s="95"/>
      <c r="W385" s="95"/>
      <c r="X385" s="95"/>
      <c r="Y385" s="95"/>
      <c r="Z385" s="95"/>
      <c r="AA385" s="95"/>
      <c r="AB385" s="95"/>
      <c r="AC385" s="95"/>
      <c r="AD385" s="95"/>
      <c r="AE385" s="95"/>
      <c r="AF385" s="95"/>
      <c r="AG385" s="95"/>
      <c r="AH385" s="95"/>
      <c r="AK385" s="80"/>
      <c r="AL385" s="80"/>
      <c r="AM385" s="80"/>
      <c r="AN385" s="80"/>
      <c r="AO385" s="80"/>
      <c r="AP385" s="80"/>
    </row>
    <row r="386" spans="1:42" ht="12.75" customHeight="1" x14ac:dyDescent="0.2">
      <c r="A386" s="98"/>
      <c r="B386" s="78" t="s">
        <v>244</v>
      </c>
      <c r="J386" s="89" t="e">
        <f>SUM(#REF!)</f>
        <v>#REF!</v>
      </c>
      <c r="K386" s="80"/>
      <c r="L386" s="226" t="e">
        <f>SUM(#REF!)</f>
        <v>#REF!</v>
      </c>
      <c r="M386" s="226"/>
      <c r="N386" s="226"/>
      <c r="O386" s="226"/>
      <c r="P386" s="226"/>
      <c r="Q386" s="157"/>
      <c r="R386" s="95"/>
      <c r="S386" s="95"/>
      <c r="T386" s="95"/>
      <c r="U386" s="95"/>
      <c r="V386" s="95"/>
      <c r="W386" s="95"/>
      <c r="X386" s="95"/>
      <c r="Y386" s="95"/>
      <c r="Z386" s="95"/>
      <c r="AA386" s="95"/>
      <c r="AB386" s="95"/>
      <c r="AC386" s="95"/>
      <c r="AD386" s="95"/>
      <c r="AE386" s="95"/>
      <c r="AF386" s="95"/>
      <c r="AG386" s="95"/>
      <c r="AH386" s="95"/>
      <c r="AK386" s="80"/>
      <c r="AL386" s="80"/>
      <c r="AM386" s="80"/>
      <c r="AN386" s="80"/>
      <c r="AO386" s="80"/>
      <c r="AP386" s="80"/>
    </row>
    <row r="387" spans="1:42" ht="12.75" customHeight="1" x14ac:dyDescent="0.2">
      <c r="A387" s="98"/>
      <c r="B387" s="78" t="s">
        <v>245</v>
      </c>
      <c r="J387" s="89" t="e">
        <f>SUM(#REF!)</f>
        <v>#REF!</v>
      </c>
      <c r="K387" s="155"/>
      <c r="L387" s="226" t="e">
        <f>SUM(#REF!)</f>
        <v>#REF!</v>
      </c>
      <c r="M387" s="226"/>
      <c r="N387" s="226"/>
      <c r="O387" s="226"/>
      <c r="P387" s="226"/>
      <c r="Q387" s="157"/>
      <c r="R387" s="95"/>
      <c r="S387" s="95"/>
      <c r="T387" s="95"/>
      <c r="U387" s="95"/>
      <c r="V387" s="95"/>
      <c r="W387" s="95"/>
      <c r="X387" s="95"/>
      <c r="Y387" s="95"/>
      <c r="Z387" s="95"/>
      <c r="AA387" s="95"/>
      <c r="AB387" s="95"/>
      <c r="AC387" s="95"/>
      <c r="AD387" s="95"/>
      <c r="AE387" s="95"/>
      <c r="AF387" s="95"/>
      <c r="AG387" s="95"/>
      <c r="AH387" s="95"/>
      <c r="AK387" s="80"/>
      <c r="AL387" s="80"/>
      <c r="AM387" s="80"/>
      <c r="AN387" s="80"/>
      <c r="AO387" s="80"/>
      <c r="AP387" s="80"/>
    </row>
    <row r="388" spans="1:42" ht="12.75" customHeight="1" x14ac:dyDescent="0.2">
      <c r="A388" s="98"/>
      <c r="B388" s="78" t="s">
        <v>304</v>
      </c>
      <c r="J388" s="89" t="e">
        <f>SUM(#REF!)</f>
        <v>#REF!</v>
      </c>
      <c r="K388" s="155"/>
      <c r="L388" s="226" t="e">
        <f>SUM(#REF!)</f>
        <v>#REF!</v>
      </c>
      <c r="M388" s="226"/>
      <c r="N388" s="226"/>
      <c r="O388" s="226"/>
      <c r="P388" s="226"/>
      <c r="Q388" s="157"/>
      <c r="R388" s="95"/>
      <c r="S388" s="95"/>
      <c r="T388" s="95"/>
      <c r="U388" s="95"/>
      <c r="V388" s="95"/>
      <c r="W388" s="95"/>
      <c r="X388" s="95"/>
      <c r="Y388" s="95"/>
      <c r="Z388" s="95"/>
      <c r="AA388" s="95"/>
      <c r="AB388" s="95"/>
      <c r="AC388" s="95"/>
      <c r="AD388" s="95"/>
      <c r="AE388" s="95"/>
      <c r="AF388" s="95"/>
      <c r="AG388" s="95"/>
      <c r="AH388" s="95"/>
      <c r="AK388" s="80"/>
      <c r="AL388" s="80"/>
      <c r="AM388" s="80"/>
      <c r="AN388" s="80"/>
      <c r="AO388" s="80"/>
      <c r="AP388" s="80"/>
    </row>
    <row r="389" spans="1:42" ht="12.75" customHeight="1" x14ac:dyDescent="0.2">
      <c r="A389" s="98"/>
      <c r="B389" s="78" t="s">
        <v>224</v>
      </c>
      <c r="J389" s="89" t="e">
        <f>SUM(#REF!)</f>
        <v>#REF!</v>
      </c>
      <c r="K389" s="155"/>
      <c r="L389" s="226" t="e">
        <f>SUM(#REF!)</f>
        <v>#REF!</v>
      </c>
      <c r="M389" s="226"/>
      <c r="N389" s="226"/>
      <c r="O389" s="226"/>
      <c r="P389" s="226"/>
      <c r="Q389" s="157"/>
      <c r="R389" s="95"/>
      <c r="S389" s="95"/>
      <c r="T389" s="95"/>
      <c r="U389" s="95"/>
      <c r="V389" s="95"/>
      <c r="W389" s="95"/>
      <c r="X389" s="95"/>
      <c r="Y389" s="95"/>
      <c r="Z389" s="95"/>
      <c r="AA389" s="95"/>
      <c r="AB389" s="95"/>
      <c r="AC389" s="95"/>
      <c r="AD389" s="95"/>
      <c r="AE389" s="95"/>
      <c r="AF389" s="95"/>
      <c r="AG389" s="95"/>
      <c r="AH389" s="95"/>
      <c r="AK389" s="80"/>
      <c r="AL389" s="80"/>
      <c r="AM389" s="80"/>
      <c r="AN389" s="80"/>
      <c r="AO389" s="80"/>
      <c r="AP389" s="80"/>
    </row>
    <row r="390" spans="1:42" ht="13.5" customHeight="1" x14ac:dyDescent="0.2">
      <c r="A390" s="98"/>
      <c r="B390" s="78" t="s">
        <v>222</v>
      </c>
      <c r="D390" s="82"/>
      <c r="J390" s="89" t="e">
        <f>SUM(#REF!)</f>
        <v>#REF!</v>
      </c>
      <c r="K390" s="80"/>
      <c r="L390" s="226" t="e">
        <f>SUM(#REF!)</f>
        <v>#REF!</v>
      </c>
      <c r="M390" s="226"/>
      <c r="N390" s="226"/>
      <c r="O390" s="226"/>
      <c r="P390" s="226"/>
      <c r="Q390" s="146"/>
      <c r="R390" s="95"/>
      <c r="S390" s="95"/>
      <c r="T390" s="95"/>
      <c r="U390" s="95"/>
      <c r="V390" s="95"/>
      <c r="W390" s="95"/>
      <c r="X390" s="95"/>
      <c r="Y390" s="95"/>
      <c r="Z390" s="95"/>
      <c r="AA390" s="95"/>
      <c r="AB390" s="95"/>
      <c r="AC390" s="95"/>
      <c r="AD390" s="95"/>
      <c r="AE390" s="95"/>
      <c r="AF390" s="95"/>
      <c r="AG390" s="95"/>
      <c r="AH390" s="95"/>
      <c r="AK390" s="80"/>
      <c r="AL390" s="80"/>
      <c r="AM390" s="80"/>
      <c r="AN390" s="80"/>
      <c r="AO390" s="80"/>
      <c r="AP390" s="80"/>
    </row>
    <row r="391" spans="1:42" ht="6" customHeight="1" x14ac:dyDescent="0.2">
      <c r="A391" s="98"/>
      <c r="C391" s="78"/>
      <c r="D391" s="82"/>
      <c r="K391" s="80"/>
      <c r="L391" s="226"/>
      <c r="M391" s="226"/>
      <c r="N391" s="226"/>
      <c r="O391" s="226"/>
      <c r="P391" s="226"/>
      <c r="Q391" s="146"/>
      <c r="R391" s="95"/>
      <c r="S391" s="95"/>
      <c r="T391" s="95"/>
      <c r="U391" s="95"/>
      <c r="V391" s="95"/>
      <c r="W391" s="95"/>
      <c r="X391" s="95"/>
      <c r="Y391" s="95"/>
      <c r="Z391" s="95"/>
      <c r="AA391" s="95"/>
      <c r="AB391" s="95"/>
      <c r="AC391" s="95"/>
      <c r="AD391" s="95"/>
      <c r="AE391" s="95"/>
      <c r="AF391" s="95"/>
      <c r="AG391" s="95"/>
      <c r="AH391" s="95"/>
      <c r="AK391" s="80"/>
      <c r="AL391" s="80"/>
      <c r="AM391" s="80"/>
      <c r="AN391" s="80"/>
      <c r="AO391" s="80"/>
      <c r="AP391" s="80"/>
    </row>
    <row r="392" spans="1:42" ht="12.75" customHeight="1" x14ac:dyDescent="0.2">
      <c r="A392" s="98"/>
      <c r="B392" s="83" t="s">
        <v>308</v>
      </c>
      <c r="J392" s="331" t="e">
        <f>SUM(J384:J390)</f>
        <v>#REF!</v>
      </c>
      <c r="K392" s="80"/>
      <c r="L392" s="331" t="e">
        <f>SUM(L385:L390)</f>
        <v>#REF!</v>
      </c>
      <c r="M392" s="102"/>
      <c r="N392" s="102"/>
      <c r="O392" s="102"/>
      <c r="P392" s="102"/>
      <c r="Q392" s="144"/>
      <c r="R392" s="95"/>
      <c r="S392" s="95"/>
      <c r="T392" s="95"/>
      <c r="U392" s="95"/>
      <c r="V392" s="95"/>
      <c r="W392" s="95"/>
      <c r="X392" s="95"/>
      <c r="Y392" s="95"/>
      <c r="Z392" s="95"/>
      <c r="AA392" s="95"/>
      <c r="AB392" s="95"/>
      <c r="AC392" s="95"/>
      <c r="AD392" s="95"/>
      <c r="AE392" s="95"/>
      <c r="AF392" s="95"/>
      <c r="AG392" s="95"/>
      <c r="AH392" s="95"/>
      <c r="AK392" s="80"/>
      <c r="AL392" s="80"/>
      <c r="AM392" s="80"/>
      <c r="AN392" s="80"/>
      <c r="AO392" s="80"/>
      <c r="AP392" s="80"/>
    </row>
    <row r="393" spans="1:42" ht="12.75" customHeight="1" x14ac:dyDescent="0.2">
      <c r="A393" s="98"/>
      <c r="C393" s="83"/>
      <c r="J393" s="102"/>
      <c r="K393" s="80"/>
      <c r="L393" s="102"/>
      <c r="M393" s="102"/>
      <c r="N393" s="102"/>
      <c r="O393" s="102"/>
      <c r="P393" s="102"/>
      <c r="Q393" s="144"/>
      <c r="R393" s="95"/>
      <c r="S393" s="95"/>
      <c r="T393" s="95"/>
      <c r="U393" s="95"/>
      <c r="V393" s="95"/>
      <c r="W393" s="95"/>
      <c r="X393" s="95"/>
      <c r="Y393" s="95"/>
      <c r="Z393" s="95"/>
      <c r="AA393" s="95"/>
      <c r="AB393" s="95"/>
      <c r="AC393" s="95"/>
      <c r="AD393" s="95"/>
      <c r="AE393" s="95"/>
      <c r="AF393" s="95"/>
      <c r="AG393" s="95"/>
      <c r="AH393" s="95"/>
      <c r="AK393" s="80"/>
      <c r="AL393" s="80"/>
      <c r="AM393" s="80"/>
      <c r="AN393" s="80"/>
      <c r="AO393" s="80"/>
      <c r="AP393" s="80"/>
    </row>
    <row r="394" spans="1:42" ht="12.75" customHeight="1" x14ac:dyDescent="0.2">
      <c r="A394" s="98"/>
      <c r="B394" s="103" t="s">
        <v>307</v>
      </c>
      <c r="J394" s="80"/>
      <c r="K394" s="80"/>
      <c r="L394" s="80"/>
      <c r="M394" s="80"/>
      <c r="N394" s="80"/>
      <c r="O394" s="80"/>
      <c r="P394" s="80"/>
      <c r="Q394" s="144"/>
      <c r="R394" s="95"/>
      <c r="S394" s="95"/>
      <c r="T394" s="95"/>
      <c r="U394" s="95"/>
      <c r="V394" s="95"/>
      <c r="W394" s="95"/>
      <c r="X394" s="95"/>
      <c r="Y394" s="95"/>
      <c r="Z394" s="95"/>
      <c r="AA394" s="95"/>
      <c r="AB394" s="95"/>
      <c r="AC394" s="95"/>
      <c r="AD394" s="95"/>
      <c r="AE394" s="95"/>
      <c r="AF394" s="95"/>
      <c r="AG394" s="95"/>
      <c r="AH394" s="95"/>
      <c r="AK394" s="80"/>
      <c r="AL394" s="80"/>
      <c r="AM394" s="80"/>
      <c r="AN394" s="80"/>
      <c r="AO394" s="80"/>
      <c r="AP394" s="80"/>
    </row>
    <row r="395" spans="1:42" ht="12.75" customHeight="1" x14ac:dyDescent="0.2">
      <c r="A395" s="98"/>
      <c r="B395" s="78" t="s">
        <v>225</v>
      </c>
      <c r="J395" s="80" t="e">
        <f>SUM(#REF!)</f>
        <v>#REF!</v>
      </c>
      <c r="K395" s="80"/>
      <c r="L395" s="200" t="e">
        <f>SUM(#REF!)</f>
        <v>#REF!</v>
      </c>
      <c r="M395" s="361" t="s">
        <v>472</v>
      </c>
      <c r="N395" s="200"/>
      <c r="O395" s="200"/>
      <c r="P395" s="200"/>
      <c r="Q395" s="144"/>
      <c r="R395" s="95"/>
      <c r="S395" s="95"/>
      <c r="T395" s="95"/>
      <c r="U395" s="95"/>
      <c r="V395" s="95"/>
      <c r="W395" s="95"/>
      <c r="X395" s="95"/>
      <c r="Y395" s="95"/>
      <c r="Z395" s="95"/>
      <c r="AA395" s="95"/>
      <c r="AB395" s="95"/>
      <c r="AC395" s="95"/>
      <c r="AD395" s="95"/>
      <c r="AE395" s="95"/>
      <c r="AF395" s="95"/>
      <c r="AG395" s="95"/>
      <c r="AH395" s="95"/>
      <c r="AK395" s="80"/>
      <c r="AL395" s="80"/>
      <c r="AM395" s="80"/>
      <c r="AN395" s="80"/>
      <c r="AO395" s="80"/>
      <c r="AP395" s="80"/>
    </row>
    <row r="396" spans="1:42" ht="12.75" customHeight="1" x14ac:dyDescent="0.2">
      <c r="A396" s="98"/>
      <c r="B396" s="78" t="s">
        <v>305</v>
      </c>
      <c r="J396" s="89" t="e">
        <f>SUM(#REF!)</f>
        <v>#REF!</v>
      </c>
      <c r="K396" s="80"/>
      <c r="L396" s="80" t="e">
        <f>SUM(#REF!)</f>
        <v>#REF!</v>
      </c>
      <c r="M396" s="80"/>
      <c r="N396" s="80"/>
      <c r="O396" s="80"/>
      <c r="P396" s="80"/>
      <c r="Q396" s="144"/>
      <c r="R396" s="95"/>
      <c r="S396" s="95"/>
      <c r="T396" s="95"/>
      <c r="U396" s="95"/>
      <c r="V396" s="95"/>
      <c r="W396" s="95"/>
      <c r="X396" s="95"/>
      <c r="Y396" s="95"/>
      <c r="Z396" s="95"/>
      <c r="AA396" s="95"/>
      <c r="AB396" s="95"/>
      <c r="AC396" s="95"/>
      <c r="AD396" s="95"/>
      <c r="AE396" s="95"/>
      <c r="AF396" s="95"/>
      <c r="AG396" s="95"/>
      <c r="AH396" s="95"/>
      <c r="AK396" s="80"/>
      <c r="AL396" s="80"/>
      <c r="AM396" s="80"/>
      <c r="AN396" s="80"/>
      <c r="AO396" s="80"/>
      <c r="AP396" s="80"/>
    </row>
    <row r="397" spans="1:42" ht="12.75" customHeight="1" x14ac:dyDescent="0.2">
      <c r="A397" s="98"/>
      <c r="B397" s="78" t="s">
        <v>226</v>
      </c>
      <c r="J397" s="408" t="e">
        <f>SUM(#REF!)-#REF!</f>
        <v>#REF!</v>
      </c>
      <c r="K397" s="80"/>
      <c r="L397" s="80" t="e">
        <f>SUM(#REF!)</f>
        <v>#REF!</v>
      </c>
      <c r="M397" s="80"/>
      <c r="N397" s="80"/>
      <c r="O397" s="80"/>
      <c r="P397" s="80"/>
      <c r="Q397" s="144"/>
      <c r="R397" s="95"/>
      <c r="S397" s="95"/>
      <c r="T397" s="95"/>
      <c r="U397" s="95"/>
      <c r="V397" s="95"/>
      <c r="W397" s="95"/>
      <c r="X397" s="95"/>
      <c r="Y397" s="95"/>
      <c r="Z397" s="95"/>
      <c r="AA397" s="95"/>
      <c r="AB397" s="95"/>
      <c r="AC397" s="95"/>
      <c r="AD397" s="95"/>
      <c r="AE397" s="95"/>
      <c r="AF397" s="95"/>
      <c r="AG397" s="95"/>
      <c r="AH397" s="95"/>
      <c r="AK397" s="80"/>
      <c r="AL397" s="80"/>
      <c r="AM397" s="80"/>
      <c r="AN397" s="80"/>
      <c r="AO397" s="80"/>
      <c r="AP397" s="80"/>
    </row>
    <row r="398" spans="1:42" ht="6" customHeight="1" x14ac:dyDescent="0.2">
      <c r="A398" s="98"/>
      <c r="B398" s="103"/>
      <c r="C398" s="78"/>
      <c r="J398" s="80"/>
      <c r="K398" s="80"/>
      <c r="L398" s="200"/>
      <c r="M398" s="200"/>
      <c r="N398" s="200"/>
      <c r="O398" s="200"/>
      <c r="P398" s="200"/>
      <c r="Q398" s="144"/>
      <c r="R398" s="95"/>
      <c r="S398" s="95"/>
      <c r="T398" s="95"/>
      <c r="U398" s="95"/>
      <c r="V398" s="95"/>
      <c r="W398" s="95"/>
      <c r="X398" s="95"/>
      <c r="Y398" s="95"/>
      <c r="Z398" s="95"/>
      <c r="AA398" s="95"/>
      <c r="AB398" s="95"/>
      <c r="AC398" s="95"/>
      <c r="AD398" s="95"/>
      <c r="AE398" s="95"/>
      <c r="AF398" s="95"/>
      <c r="AG398" s="95"/>
      <c r="AH398" s="95"/>
      <c r="AK398" s="80"/>
      <c r="AL398" s="80"/>
      <c r="AM398" s="80"/>
      <c r="AN398" s="80"/>
      <c r="AO398" s="80"/>
      <c r="AP398" s="80"/>
    </row>
    <row r="399" spans="1:42" ht="12.75" customHeight="1" x14ac:dyDescent="0.2">
      <c r="A399" s="98"/>
      <c r="B399" s="83" t="s">
        <v>306</v>
      </c>
      <c r="J399" s="331" t="e">
        <f>SUM(J395:J397)</f>
        <v>#REF!</v>
      </c>
      <c r="K399" s="80"/>
      <c r="L399" s="331" t="e">
        <f>SUM(L395:L397)</f>
        <v>#REF!</v>
      </c>
      <c r="M399" s="102"/>
      <c r="N399" s="102"/>
      <c r="O399" s="102"/>
      <c r="P399" s="102"/>
      <c r="Q399" s="144"/>
      <c r="R399" s="95"/>
      <c r="S399" s="95"/>
      <c r="T399" s="95"/>
      <c r="U399" s="95"/>
      <c r="V399" s="95"/>
      <c r="W399" s="95"/>
      <c r="X399" s="95"/>
      <c r="Y399" s="95"/>
      <c r="Z399" s="95"/>
      <c r="AA399" s="95"/>
      <c r="AB399" s="95"/>
      <c r="AC399" s="95"/>
      <c r="AD399" s="95"/>
      <c r="AE399" s="95"/>
      <c r="AF399" s="95"/>
      <c r="AG399" s="95"/>
      <c r="AH399" s="95"/>
      <c r="AK399" s="80"/>
      <c r="AL399" s="80"/>
      <c r="AM399" s="80"/>
      <c r="AN399" s="80"/>
      <c r="AO399" s="80"/>
      <c r="AP399" s="80"/>
    </row>
    <row r="400" spans="1:42" ht="12.75" customHeight="1" x14ac:dyDescent="0.2">
      <c r="A400" s="98"/>
      <c r="B400" s="103"/>
      <c r="J400" s="102"/>
      <c r="K400" s="80"/>
      <c r="L400" s="102"/>
      <c r="M400" s="102"/>
      <c r="N400" s="102"/>
      <c r="O400" s="102"/>
      <c r="P400" s="102"/>
      <c r="Q400" s="144"/>
      <c r="R400" s="95"/>
      <c r="S400" s="95"/>
      <c r="T400" s="95"/>
      <c r="U400" s="95"/>
      <c r="V400" s="95"/>
      <c r="W400" s="95"/>
      <c r="X400" s="95"/>
      <c r="Y400" s="95"/>
      <c r="Z400" s="95"/>
      <c r="AA400" s="95"/>
      <c r="AB400" s="95"/>
      <c r="AC400" s="95"/>
      <c r="AD400" s="95"/>
      <c r="AE400" s="95"/>
      <c r="AF400" s="95"/>
      <c r="AG400" s="95"/>
      <c r="AH400" s="95"/>
      <c r="AK400" s="80"/>
      <c r="AL400" s="80"/>
      <c r="AM400" s="80"/>
      <c r="AN400" s="80"/>
      <c r="AO400" s="80"/>
      <c r="AP400" s="80"/>
    </row>
    <row r="401" spans="1:42" ht="12.75" customHeight="1" thickBot="1" x14ac:dyDescent="0.25">
      <c r="A401" s="98"/>
      <c r="B401" s="103" t="s">
        <v>250</v>
      </c>
      <c r="J401" s="104" t="e">
        <f>J392+J399</f>
        <v>#REF!</v>
      </c>
      <c r="K401" s="102"/>
      <c r="L401" s="104" t="e">
        <f>L392+L399</f>
        <v>#REF!</v>
      </c>
      <c r="M401" s="102"/>
      <c r="N401" s="102"/>
      <c r="O401" s="102"/>
      <c r="P401" s="102"/>
      <c r="Q401" s="144"/>
      <c r="R401" s="95"/>
      <c r="S401" s="95"/>
      <c r="T401" s="95"/>
      <c r="U401" s="95"/>
      <c r="V401" s="95"/>
      <c r="W401" s="95"/>
      <c r="X401" s="95"/>
      <c r="Y401" s="95"/>
      <c r="Z401" s="95"/>
      <c r="AA401" s="95"/>
      <c r="AB401" s="95"/>
      <c r="AC401" s="95"/>
      <c r="AD401" s="95"/>
      <c r="AE401" s="95"/>
      <c r="AF401" s="95"/>
      <c r="AG401" s="95"/>
      <c r="AH401" s="95"/>
      <c r="AK401" s="80"/>
      <c r="AL401" s="80"/>
      <c r="AM401" s="80"/>
      <c r="AN401" s="80"/>
      <c r="AO401" s="80"/>
      <c r="AP401" s="80"/>
    </row>
    <row r="402" spans="1:42" ht="12.75" customHeight="1" thickTop="1" x14ac:dyDescent="0.2">
      <c r="A402" s="98"/>
      <c r="B402" s="103"/>
      <c r="J402" s="80"/>
      <c r="K402" s="80"/>
      <c r="L402" s="80"/>
      <c r="M402" s="80"/>
      <c r="N402" s="80"/>
      <c r="O402" s="80"/>
      <c r="P402" s="80"/>
      <c r="Q402" s="144"/>
      <c r="R402" s="95"/>
      <c r="S402" s="95"/>
      <c r="T402" s="95"/>
      <c r="U402" s="95"/>
      <c r="V402" s="95"/>
      <c r="W402" s="95"/>
      <c r="X402" s="95"/>
      <c r="Y402" s="95"/>
      <c r="Z402" s="95"/>
      <c r="AA402" s="95"/>
      <c r="AB402" s="95"/>
      <c r="AC402" s="95"/>
      <c r="AD402" s="95"/>
      <c r="AE402" s="95"/>
      <c r="AF402" s="95"/>
      <c r="AG402" s="95"/>
      <c r="AH402" s="95"/>
      <c r="AK402" s="80"/>
      <c r="AL402" s="80"/>
      <c r="AM402" s="80"/>
      <c r="AN402" s="80"/>
      <c r="AO402" s="80"/>
      <c r="AP402" s="80"/>
    </row>
    <row r="403" spans="1:42" ht="12.75" customHeight="1" x14ac:dyDescent="0.2">
      <c r="A403" s="101"/>
      <c r="B403" s="83"/>
      <c r="C403" s="83"/>
      <c r="J403" s="102"/>
      <c r="K403" s="102"/>
      <c r="L403" s="102"/>
      <c r="M403" s="102"/>
      <c r="N403" s="102"/>
      <c r="O403" s="102"/>
      <c r="P403" s="102"/>
      <c r="Q403" s="152"/>
      <c r="R403" s="92"/>
      <c r="S403" s="92"/>
      <c r="T403" s="92"/>
      <c r="U403" s="92"/>
      <c r="V403" s="92"/>
      <c r="W403" s="92"/>
      <c r="X403" s="92"/>
      <c r="Y403" s="92"/>
      <c r="Z403" s="92"/>
      <c r="AA403" s="92"/>
      <c r="AB403" s="92"/>
      <c r="AC403" s="92"/>
      <c r="AD403" s="92"/>
      <c r="AE403" s="92"/>
      <c r="AF403" s="92"/>
      <c r="AG403" s="92"/>
      <c r="AH403" s="92"/>
      <c r="AI403" s="138"/>
      <c r="AK403" s="80"/>
      <c r="AL403" s="80"/>
      <c r="AM403" s="80"/>
      <c r="AN403" s="80"/>
      <c r="AO403" s="80"/>
      <c r="AP403" s="80"/>
    </row>
    <row r="404" spans="1:42" ht="12.75" customHeight="1" x14ac:dyDescent="0.2">
      <c r="A404" s="101">
        <f>A382+1</f>
        <v>27</v>
      </c>
      <c r="B404" s="103" t="s">
        <v>165</v>
      </c>
      <c r="C404" s="83"/>
      <c r="J404" s="279" t="str">
        <f>J7</f>
        <v>2020</v>
      </c>
      <c r="K404" s="121"/>
      <c r="L404" s="279" t="str">
        <f>L7</f>
        <v>2019</v>
      </c>
      <c r="M404" s="241" t="s">
        <v>360</v>
      </c>
      <c r="N404" s="241" t="s">
        <v>357</v>
      </c>
      <c r="O404" s="241" t="s">
        <v>358</v>
      </c>
      <c r="P404" s="241" t="s">
        <v>359</v>
      </c>
      <c r="Q404" s="157"/>
      <c r="R404" s="92"/>
      <c r="S404" s="92"/>
      <c r="T404" s="92"/>
      <c r="U404" s="92"/>
      <c r="V404" s="92"/>
      <c r="W404" s="92"/>
      <c r="X404" s="92"/>
      <c r="Y404" s="92"/>
      <c r="Z404" s="92"/>
      <c r="AA404" s="92"/>
      <c r="AB404" s="92"/>
      <c r="AC404" s="92"/>
      <c r="AD404" s="92"/>
      <c r="AE404" s="92"/>
      <c r="AF404" s="92"/>
      <c r="AG404" s="92"/>
      <c r="AH404" s="92"/>
      <c r="AI404" s="138"/>
      <c r="AK404" s="80"/>
      <c r="AL404" s="80"/>
      <c r="AM404" s="80"/>
      <c r="AN404" s="80"/>
      <c r="AO404" s="80"/>
      <c r="AP404" s="80"/>
    </row>
    <row r="405" spans="1:42" ht="12.75" customHeight="1" x14ac:dyDescent="0.2">
      <c r="A405" s="101"/>
      <c r="B405" s="103"/>
      <c r="C405" s="83"/>
      <c r="J405" s="120"/>
      <c r="K405" s="121"/>
      <c r="L405" s="120"/>
      <c r="M405" s="248"/>
      <c r="N405" s="248"/>
      <c r="O405" s="248"/>
      <c r="P405" s="248"/>
      <c r="Q405" s="157"/>
      <c r="R405" s="92"/>
      <c r="S405" s="92"/>
      <c r="T405" s="92"/>
      <c r="U405" s="92"/>
      <c r="V405" s="92"/>
      <c r="W405" s="92"/>
      <c r="X405" s="92"/>
      <c r="Y405" s="92"/>
      <c r="Z405" s="92"/>
      <c r="AA405" s="92"/>
      <c r="AB405" s="92"/>
      <c r="AC405" s="92"/>
      <c r="AD405" s="92"/>
      <c r="AE405" s="92"/>
      <c r="AF405" s="92"/>
      <c r="AG405" s="92"/>
      <c r="AH405" s="92"/>
      <c r="AI405" s="138"/>
      <c r="AK405" s="80"/>
      <c r="AL405" s="80"/>
      <c r="AM405" s="80"/>
      <c r="AN405" s="80"/>
      <c r="AO405" s="80"/>
      <c r="AP405" s="80"/>
    </row>
    <row r="406" spans="1:42" ht="12.75" customHeight="1" x14ac:dyDescent="0.2">
      <c r="A406" s="101"/>
      <c r="B406" s="103" t="s">
        <v>318</v>
      </c>
      <c r="C406" s="83"/>
      <c r="J406" s="120"/>
      <c r="K406" s="121"/>
      <c r="L406" s="120"/>
      <c r="M406" s="120"/>
      <c r="N406" s="120"/>
      <c r="O406" s="120"/>
      <c r="P406" s="120"/>
      <c r="Q406" s="157"/>
      <c r="R406" s="92"/>
      <c r="S406" s="92"/>
      <c r="T406" s="92"/>
      <c r="U406" s="92"/>
      <c r="V406" s="92"/>
      <c r="W406" s="92"/>
      <c r="X406" s="92"/>
      <c r="Y406" s="92"/>
      <c r="Z406" s="92"/>
      <c r="AA406" s="92"/>
      <c r="AB406" s="92"/>
      <c r="AC406" s="92"/>
      <c r="AD406" s="92"/>
      <c r="AE406" s="92"/>
      <c r="AF406" s="92"/>
      <c r="AG406" s="92"/>
      <c r="AH406" s="92"/>
      <c r="AI406" s="138"/>
      <c r="AK406" s="80"/>
      <c r="AL406" s="80"/>
      <c r="AM406" s="80"/>
      <c r="AN406" s="80"/>
      <c r="AO406" s="80"/>
      <c r="AP406" s="80"/>
    </row>
    <row r="407" spans="1:42" ht="12.75" customHeight="1" x14ac:dyDescent="0.2">
      <c r="A407" s="101"/>
      <c r="B407" s="78" t="s">
        <v>228</v>
      </c>
      <c r="C407" s="83"/>
      <c r="J407" s="80" t="e">
        <f>SUM(#REF!)</f>
        <v>#REF!</v>
      </c>
      <c r="K407" s="102"/>
      <c r="L407" s="200" t="e">
        <f>SUM(#REF!)</f>
        <v>#REF!</v>
      </c>
      <c r="M407" s="200"/>
      <c r="N407" s="200"/>
      <c r="O407" s="200"/>
      <c r="P407" s="200"/>
      <c r="Q407" s="157"/>
      <c r="R407" s="92"/>
      <c r="S407" s="92"/>
      <c r="T407" s="92"/>
      <c r="U407" s="92"/>
      <c r="V407" s="92"/>
      <c r="W407" s="92"/>
      <c r="X407" s="92"/>
      <c r="Y407" s="92"/>
      <c r="Z407" s="92"/>
      <c r="AA407" s="92"/>
      <c r="AB407" s="92"/>
      <c r="AC407" s="92"/>
      <c r="AD407" s="92"/>
      <c r="AE407" s="92"/>
      <c r="AF407" s="92"/>
      <c r="AG407" s="92"/>
      <c r="AH407" s="92"/>
      <c r="AI407" s="138"/>
      <c r="AK407" s="80"/>
      <c r="AL407" s="80"/>
      <c r="AM407" s="80"/>
      <c r="AN407" s="80"/>
      <c r="AO407" s="80"/>
      <c r="AP407" s="80"/>
    </row>
    <row r="408" spans="1:42" ht="12.75" customHeight="1" x14ac:dyDescent="0.2">
      <c r="A408" s="85"/>
      <c r="B408" s="78" t="s">
        <v>319</v>
      </c>
      <c r="C408" s="83"/>
      <c r="J408" s="80"/>
      <c r="K408" s="125"/>
      <c r="L408" s="200"/>
      <c r="M408" s="200"/>
      <c r="N408" s="200"/>
      <c r="O408" s="200"/>
      <c r="P408" s="200"/>
      <c r="Q408" s="148"/>
      <c r="R408" s="81"/>
      <c r="S408" s="81"/>
      <c r="T408" s="81"/>
      <c r="U408" s="81"/>
      <c r="V408" s="81"/>
      <c r="W408" s="81"/>
      <c r="X408" s="81"/>
      <c r="Y408" s="81"/>
      <c r="Z408" s="81"/>
      <c r="AA408" s="81"/>
      <c r="AB408" s="81"/>
      <c r="AC408" s="81"/>
      <c r="AD408" s="81"/>
      <c r="AE408" s="81"/>
      <c r="AF408" s="81"/>
      <c r="AG408" s="81"/>
      <c r="AH408" s="81"/>
      <c r="AI408" s="95"/>
      <c r="AK408" s="96"/>
      <c r="AL408" s="96"/>
      <c r="AM408" s="96"/>
      <c r="AN408" s="96"/>
      <c r="AO408" s="96"/>
      <c r="AP408" s="96"/>
    </row>
    <row r="409" spans="1:42" ht="12.75" customHeight="1" x14ac:dyDescent="0.2">
      <c r="A409" s="85"/>
      <c r="B409" s="78" t="s">
        <v>191</v>
      </c>
      <c r="C409" s="83"/>
      <c r="J409" s="80"/>
      <c r="K409" s="125"/>
      <c r="L409" s="200"/>
      <c r="M409" s="200"/>
      <c r="N409" s="200"/>
      <c r="O409" s="200"/>
      <c r="P409" s="200"/>
      <c r="Q409" s="148"/>
      <c r="R409" s="81"/>
      <c r="S409" s="81"/>
      <c r="T409" s="81"/>
      <c r="U409" s="81"/>
      <c r="V409" s="81"/>
      <c r="W409" s="81"/>
      <c r="X409" s="81"/>
      <c r="Y409" s="81"/>
      <c r="Z409" s="81"/>
      <c r="AA409" s="81"/>
      <c r="AB409" s="81"/>
      <c r="AC409" s="81"/>
      <c r="AD409" s="81"/>
      <c r="AE409" s="81"/>
      <c r="AF409" s="81"/>
      <c r="AG409" s="81"/>
      <c r="AH409" s="81"/>
      <c r="AI409" s="95"/>
      <c r="AK409" s="96"/>
      <c r="AL409" s="96"/>
      <c r="AM409" s="96"/>
      <c r="AN409" s="96"/>
      <c r="AO409" s="96"/>
      <c r="AP409" s="96"/>
    </row>
    <row r="410" spans="1:42" ht="6" customHeight="1" x14ac:dyDescent="0.2">
      <c r="A410" s="85"/>
      <c r="B410" s="78"/>
      <c r="C410" s="83"/>
      <c r="J410" s="80"/>
      <c r="K410" s="125"/>
      <c r="L410" s="200"/>
      <c r="M410" s="200"/>
      <c r="N410" s="200"/>
      <c r="O410" s="200"/>
      <c r="P410" s="200"/>
      <c r="Q410" s="148"/>
      <c r="R410" s="81"/>
      <c r="S410" s="81"/>
      <c r="T410" s="81"/>
      <c r="U410" s="81"/>
      <c r="V410" s="81"/>
      <c r="W410" s="81"/>
      <c r="X410" s="81"/>
      <c r="Y410" s="81"/>
      <c r="Z410" s="81"/>
      <c r="AA410" s="81"/>
      <c r="AB410" s="81"/>
      <c r="AC410" s="81"/>
      <c r="AD410" s="81"/>
      <c r="AE410" s="81"/>
      <c r="AF410" s="81"/>
      <c r="AG410" s="81"/>
      <c r="AH410" s="81"/>
      <c r="AI410" s="95"/>
      <c r="AK410" s="96"/>
      <c r="AL410" s="96"/>
      <c r="AM410" s="96"/>
      <c r="AN410" s="96"/>
      <c r="AO410" s="96"/>
      <c r="AP410" s="96"/>
    </row>
    <row r="411" spans="1:42" ht="12.75" customHeight="1" x14ac:dyDescent="0.2">
      <c r="A411" s="85"/>
      <c r="B411" s="103" t="s">
        <v>320</v>
      </c>
      <c r="C411" s="83"/>
      <c r="J411" s="331" t="e">
        <f>SUM(J407:J410)</f>
        <v>#REF!</v>
      </c>
      <c r="K411" s="125"/>
      <c r="L411" s="331" t="e">
        <f>SUM(L407:L410)</f>
        <v>#REF!</v>
      </c>
      <c r="M411" s="102"/>
      <c r="N411" s="102"/>
      <c r="O411" s="102"/>
      <c r="P411" s="102"/>
      <c r="Q411" s="148"/>
      <c r="R411" s="81"/>
      <c r="S411" s="81"/>
      <c r="T411" s="81"/>
      <c r="U411" s="81"/>
      <c r="V411" s="81"/>
      <c r="W411" s="81"/>
      <c r="X411" s="81"/>
      <c r="Y411" s="81"/>
      <c r="Z411" s="81"/>
      <c r="AA411" s="81"/>
      <c r="AB411" s="81"/>
      <c r="AC411" s="81"/>
      <c r="AD411" s="81"/>
      <c r="AE411" s="81"/>
      <c r="AF411" s="81"/>
      <c r="AG411" s="81"/>
      <c r="AH411" s="81"/>
      <c r="AI411" s="95"/>
      <c r="AK411" s="96"/>
      <c r="AL411" s="96"/>
      <c r="AM411" s="96"/>
      <c r="AN411" s="96"/>
      <c r="AO411" s="96"/>
      <c r="AP411" s="96"/>
    </row>
    <row r="412" spans="1:42" ht="12.75" customHeight="1" x14ac:dyDescent="0.2">
      <c r="A412" s="85"/>
      <c r="B412" s="103"/>
      <c r="C412" s="83"/>
      <c r="J412" s="102"/>
      <c r="K412" s="125"/>
      <c r="L412" s="102"/>
      <c r="M412" s="102"/>
      <c r="N412" s="102"/>
      <c r="O412" s="102"/>
      <c r="P412" s="102"/>
      <c r="Q412" s="148"/>
      <c r="R412" s="81"/>
      <c r="S412" s="81"/>
      <c r="T412" s="81"/>
      <c r="U412" s="81"/>
      <c r="V412" s="81"/>
      <c r="W412" s="81"/>
      <c r="X412" s="81"/>
      <c r="Y412" s="81"/>
      <c r="Z412" s="81"/>
      <c r="AA412" s="81"/>
      <c r="AB412" s="81"/>
      <c r="AC412" s="81"/>
      <c r="AD412" s="81"/>
      <c r="AE412" s="81"/>
      <c r="AF412" s="81"/>
      <c r="AG412" s="81"/>
      <c r="AH412" s="81"/>
      <c r="AI412" s="95"/>
      <c r="AK412" s="96"/>
      <c r="AL412" s="96"/>
      <c r="AM412" s="96"/>
      <c r="AN412" s="96"/>
      <c r="AO412" s="96"/>
      <c r="AP412" s="96"/>
    </row>
    <row r="413" spans="1:42" ht="12.75" hidden="1" customHeight="1" x14ac:dyDescent="0.2">
      <c r="A413" s="85"/>
      <c r="B413" s="103"/>
      <c r="C413" s="83"/>
      <c r="J413" s="102"/>
      <c r="K413" s="125"/>
      <c r="L413" s="102"/>
      <c r="M413" s="102"/>
      <c r="N413" s="102"/>
      <c r="O413" s="102"/>
      <c r="P413" s="102"/>
      <c r="Q413" s="148"/>
      <c r="R413" s="81"/>
      <c r="S413" s="81"/>
      <c r="T413" s="81"/>
      <c r="U413" s="81"/>
      <c r="V413" s="81"/>
      <c r="W413" s="81"/>
      <c r="X413" s="81"/>
      <c r="Y413" s="81"/>
      <c r="Z413" s="81"/>
      <c r="AA413" s="81"/>
      <c r="AB413" s="81"/>
      <c r="AC413" s="81"/>
      <c r="AD413" s="81"/>
      <c r="AE413" s="81"/>
      <c r="AF413" s="81"/>
      <c r="AG413" s="81"/>
      <c r="AH413" s="81"/>
      <c r="AI413" s="95"/>
      <c r="AK413" s="96"/>
      <c r="AL413" s="96"/>
      <c r="AM413" s="96"/>
      <c r="AN413" s="96"/>
      <c r="AO413" s="96"/>
      <c r="AP413" s="96"/>
    </row>
    <row r="414" spans="1:42" ht="12.75" hidden="1" customHeight="1" x14ac:dyDescent="0.2">
      <c r="A414" s="85"/>
      <c r="B414" s="103"/>
      <c r="C414" s="83"/>
      <c r="J414" s="102"/>
      <c r="K414" s="125"/>
      <c r="L414" s="102"/>
      <c r="M414" s="102"/>
      <c r="N414" s="102"/>
      <c r="O414" s="102"/>
      <c r="P414" s="102"/>
      <c r="Q414" s="148"/>
      <c r="R414" s="81"/>
      <c r="S414" s="81"/>
      <c r="T414" s="81"/>
      <c r="U414" s="81"/>
      <c r="V414" s="81"/>
      <c r="W414" s="81"/>
      <c r="X414" s="81"/>
      <c r="Y414" s="81"/>
      <c r="Z414" s="81"/>
      <c r="AA414" s="81"/>
      <c r="AB414" s="81"/>
      <c r="AC414" s="81"/>
      <c r="AD414" s="81"/>
      <c r="AE414" s="81"/>
      <c r="AF414" s="81"/>
      <c r="AG414" s="81"/>
      <c r="AH414" s="81"/>
      <c r="AI414" s="95"/>
      <c r="AK414" s="96"/>
      <c r="AL414" s="96"/>
      <c r="AM414" s="96"/>
      <c r="AN414" s="96"/>
      <c r="AO414" s="96"/>
      <c r="AP414" s="96"/>
    </row>
    <row r="415" spans="1:42" ht="12.75" hidden="1" customHeight="1" x14ac:dyDescent="0.2">
      <c r="A415" s="85"/>
      <c r="B415" s="103"/>
      <c r="C415" s="83"/>
      <c r="J415" s="102"/>
      <c r="K415" s="125"/>
      <c r="L415" s="102"/>
      <c r="M415" s="102"/>
      <c r="N415" s="102"/>
      <c r="O415" s="102"/>
      <c r="P415" s="102"/>
      <c r="Q415" s="148"/>
      <c r="R415" s="81"/>
      <c r="S415" s="81"/>
      <c r="T415" s="81"/>
      <c r="U415" s="81"/>
      <c r="V415" s="81"/>
      <c r="W415" s="81"/>
      <c r="X415" s="81"/>
      <c r="Y415" s="81"/>
      <c r="Z415" s="81"/>
      <c r="AA415" s="81"/>
      <c r="AB415" s="81"/>
      <c r="AC415" s="81"/>
      <c r="AD415" s="81"/>
      <c r="AE415" s="81"/>
      <c r="AF415" s="81"/>
      <c r="AG415" s="81"/>
      <c r="AH415" s="81"/>
      <c r="AI415" s="95"/>
      <c r="AK415" s="96"/>
      <c r="AL415" s="96"/>
      <c r="AM415" s="96"/>
      <c r="AN415" s="96"/>
      <c r="AO415" s="96"/>
      <c r="AP415" s="96"/>
    </row>
    <row r="416" spans="1:42" ht="12.75" hidden="1" customHeight="1" x14ac:dyDescent="0.2">
      <c r="A416" s="85"/>
      <c r="B416" s="103"/>
      <c r="C416" s="83"/>
      <c r="J416" s="102"/>
      <c r="K416" s="125"/>
      <c r="L416" s="102"/>
      <c r="M416" s="102"/>
      <c r="N416" s="102"/>
      <c r="O416" s="102"/>
      <c r="P416" s="102"/>
      <c r="Q416" s="148"/>
      <c r="R416" s="81"/>
      <c r="S416" s="81"/>
      <c r="T416" s="81"/>
      <c r="U416" s="81"/>
      <c r="V416" s="81"/>
      <c r="W416" s="81"/>
      <c r="X416" s="81"/>
      <c r="Y416" s="81"/>
      <c r="Z416" s="81"/>
      <c r="AA416" s="81"/>
      <c r="AB416" s="81"/>
      <c r="AC416" s="81"/>
      <c r="AD416" s="81"/>
      <c r="AE416" s="81"/>
      <c r="AF416" s="81"/>
      <c r="AG416" s="81"/>
      <c r="AH416" s="81"/>
      <c r="AI416" s="95"/>
      <c r="AK416" s="96"/>
      <c r="AL416" s="96"/>
      <c r="AM416" s="96"/>
      <c r="AN416" s="96"/>
      <c r="AO416" s="96"/>
      <c r="AP416" s="96"/>
    </row>
    <row r="417" spans="1:42" ht="12.75" hidden="1" customHeight="1" x14ac:dyDescent="0.2">
      <c r="A417" s="85"/>
      <c r="B417" s="103"/>
      <c r="C417" s="83"/>
      <c r="J417" s="102"/>
      <c r="K417" s="125"/>
      <c r="L417" s="102"/>
      <c r="M417" s="102"/>
      <c r="N417" s="102"/>
      <c r="O417" s="102"/>
      <c r="P417" s="102"/>
      <c r="Q417" s="148"/>
      <c r="R417" s="81"/>
      <c r="S417" s="81"/>
      <c r="T417" s="81"/>
      <c r="U417" s="81"/>
      <c r="V417" s="81"/>
      <c r="W417" s="81"/>
      <c r="X417" s="81"/>
      <c r="Y417" s="81"/>
      <c r="Z417" s="81"/>
      <c r="AA417" s="81"/>
      <c r="AB417" s="81"/>
      <c r="AC417" s="81"/>
      <c r="AD417" s="81"/>
      <c r="AE417" s="81"/>
      <c r="AF417" s="81"/>
      <c r="AG417" s="81"/>
      <c r="AH417" s="81"/>
      <c r="AI417" s="95"/>
      <c r="AK417" s="96"/>
      <c r="AL417" s="96"/>
      <c r="AM417" s="96"/>
      <c r="AN417" s="96"/>
      <c r="AO417" s="96"/>
      <c r="AP417" s="96"/>
    </row>
    <row r="418" spans="1:42" ht="12.75" hidden="1" customHeight="1" x14ac:dyDescent="0.2">
      <c r="A418" s="85"/>
      <c r="B418" s="103"/>
      <c r="C418" s="83"/>
      <c r="J418" s="102"/>
      <c r="K418" s="125"/>
      <c r="L418" s="102"/>
      <c r="M418" s="102"/>
      <c r="N418" s="102"/>
      <c r="O418" s="102"/>
      <c r="P418" s="102"/>
      <c r="Q418" s="148"/>
      <c r="R418" s="81"/>
      <c r="S418" s="81"/>
      <c r="T418" s="81"/>
      <c r="U418" s="81"/>
      <c r="V418" s="81"/>
      <c r="W418" s="81"/>
      <c r="X418" s="81"/>
      <c r="Y418" s="81"/>
      <c r="Z418" s="81"/>
      <c r="AA418" s="81"/>
      <c r="AB418" s="81"/>
      <c r="AC418" s="81"/>
      <c r="AD418" s="81"/>
      <c r="AE418" s="81"/>
      <c r="AF418" s="81"/>
      <c r="AG418" s="81"/>
      <c r="AH418" s="81"/>
      <c r="AI418" s="95"/>
      <c r="AK418" s="96"/>
      <c r="AL418" s="96"/>
      <c r="AM418" s="96"/>
      <c r="AN418" s="96"/>
      <c r="AO418" s="96"/>
      <c r="AP418" s="96"/>
    </row>
    <row r="419" spans="1:42" ht="12.75" hidden="1" customHeight="1" x14ac:dyDescent="0.2">
      <c r="A419" s="85"/>
      <c r="B419" s="103"/>
      <c r="C419" s="83"/>
      <c r="J419" s="102"/>
      <c r="K419" s="125"/>
      <c r="L419" s="102"/>
      <c r="M419" s="102"/>
      <c r="N419" s="102"/>
      <c r="O419" s="102"/>
      <c r="P419" s="102"/>
      <c r="Q419" s="148"/>
      <c r="R419" s="81"/>
      <c r="S419" s="81"/>
      <c r="T419" s="81"/>
      <c r="U419" s="81"/>
      <c r="V419" s="81"/>
      <c r="W419" s="81"/>
      <c r="X419" s="81"/>
      <c r="Y419" s="81"/>
      <c r="Z419" s="81"/>
      <c r="AA419" s="81"/>
      <c r="AB419" s="81"/>
      <c r="AC419" s="81"/>
      <c r="AD419" s="81"/>
      <c r="AE419" s="81"/>
      <c r="AF419" s="81"/>
      <c r="AG419" s="81"/>
      <c r="AH419" s="81"/>
      <c r="AI419" s="95"/>
      <c r="AK419" s="96"/>
      <c r="AL419" s="96"/>
      <c r="AM419" s="96"/>
      <c r="AN419" s="96"/>
      <c r="AO419" s="96"/>
      <c r="AP419" s="96"/>
    </row>
    <row r="420" spans="1:42" ht="12.75" hidden="1" customHeight="1" x14ac:dyDescent="0.2">
      <c r="A420" s="85"/>
      <c r="B420" s="103"/>
      <c r="C420" s="83"/>
      <c r="J420" s="102"/>
      <c r="K420" s="125"/>
      <c r="L420" s="102"/>
      <c r="M420" s="102"/>
      <c r="N420" s="102"/>
      <c r="O420" s="102"/>
      <c r="P420" s="102"/>
      <c r="Q420" s="148"/>
      <c r="R420" s="81"/>
      <c r="S420" s="81"/>
      <c r="T420" s="81"/>
      <c r="U420" s="81"/>
      <c r="V420" s="81"/>
      <c r="W420" s="81"/>
      <c r="X420" s="81"/>
      <c r="Y420" s="81"/>
      <c r="Z420" s="81"/>
      <c r="AA420" s="81"/>
      <c r="AB420" s="81"/>
      <c r="AC420" s="81"/>
      <c r="AD420" s="81"/>
      <c r="AE420" s="81"/>
      <c r="AF420" s="81"/>
      <c r="AG420" s="81"/>
      <c r="AH420" s="81"/>
      <c r="AI420" s="95"/>
      <c r="AK420" s="96"/>
      <c r="AL420" s="96"/>
      <c r="AM420" s="96"/>
      <c r="AN420" s="96"/>
      <c r="AO420" s="96"/>
      <c r="AP420" s="96"/>
    </row>
    <row r="421" spans="1:42" ht="12.75" hidden="1" customHeight="1" x14ac:dyDescent="0.2">
      <c r="A421" s="85"/>
      <c r="B421" s="103"/>
      <c r="C421" s="83"/>
      <c r="J421" s="102"/>
      <c r="K421" s="125"/>
      <c r="L421" s="102"/>
      <c r="M421" s="102"/>
      <c r="N421" s="102"/>
      <c r="O421" s="102"/>
      <c r="P421" s="102"/>
      <c r="Q421" s="148"/>
      <c r="R421" s="81"/>
      <c r="S421" s="81"/>
      <c r="T421" s="81"/>
      <c r="U421" s="81"/>
      <c r="V421" s="81"/>
      <c r="W421" s="81"/>
      <c r="X421" s="81"/>
      <c r="Y421" s="81"/>
      <c r="Z421" s="81"/>
      <c r="AA421" s="81"/>
      <c r="AB421" s="81"/>
      <c r="AC421" s="81"/>
      <c r="AD421" s="81"/>
      <c r="AE421" s="81"/>
      <c r="AF421" s="81"/>
      <c r="AG421" s="81"/>
      <c r="AH421" s="81"/>
      <c r="AI421" s="95"/>
      <c r="AK421" s="96"/>
      <c r="AL421" s="96"/>
      <c r="AM421" s="96"/>
      <c r="AN421" s="96"/>
      <c r="AO421" s="96"/>
      <c r="AP421" s="96"/>
    </row>
    <row r="422" spans="1:42" ht="12.75" hidden="1" customHeight="1" x14ac:dyDescent="0.2">
      <c r="A422" s="85"/>
      <c r="B422" s="103"/>
      <c r="C422" s="83"/>
      <c r="J422" s="102"/>
      <c r="K422" s="125"/>
      <c r="L422" s="102"/>
      <c r="M422" s="102"/>
      <c r="N422" s="102"/>
      <c r="O422" s="102"/>
      <c r="P422" s="102"/>
      <c r="Q422" s="148"/>
      <c r="R422" s="81"/>
      <c r="S422" s="81"/>
      <c r="T422" s="81"/>
      <c r="U422" s="81"/>
      <c r="V422" s="81"/>
      <c r="W422" s="81"/>
      <c r="X422" s="81"/>
      <c r="Y422" s="81"/>
      <c r="Z422" s="81"/>
      <c r="AA422" s="81"/>
      <c r="AB422" s="81"/>
      <c r="AC422" s="81"/>
      <c r="AD422" s="81"/>
      <c r="AE422" s="81"/>
      <c r="AF422" s="81"/>
      <c r="AG422" s="81"/>
      <c r="AH422" s="81"/>
      <c r="AI422" s="95"/>
      <c r="AK422" s="96"/>
      <c r="AL422" s="96"/>
      <c r="AM422" s="96"/>
      <c r="AN422" s="96"/>
      <c r="AO422" s="96"/>
      <c r="AP422" s="96"/>
    </row>
    <row r="423" spans="1:42" ht="12.75" hidden="1" customHeight="1" x14ac:dyDescent="0.2">
      <c r="A423" s="85"/>
      <c r="B423" s="103"/>
      <c r="C423" s="83"/>
      <c r="J423" s="102"/>
      <c r="K423" s="125"/>
      <c r="L423" s="102"/>
      <c r="M423" s="102"/>
      <c r="N423" s="102"/>
      <c r="O423" s="102"/>
      <c r="P423" s="102"/>
      <c r="Q423" s="148"/>
      <c r="R423" s="81"/>
      <c r="S423" s="81"/>
      <c r="T423" s="81"/>
      <c r="U423" s="81"/>
      <c r="V423" s="81"/>
      <c r="W423" s="81"/>
      <c r="X423" s="81"/>
      <c r="Y423" s="81"/>
      <c r="Z423" s="81"/>
      <c r="AA423" s="81"/>
      <c r="AB423" s="81"/>
      <c r="AC423" s="81"/>
      <c r="AD423" s="81"/>
      <c r="AE423" s="81"/>
      <c r="AF423" s="81"/>
      <c r="AG423" s="81"/>
      <c r="AH423" s="81"/>
      <c r="AI423" s="95"/>
      <c r="AK423" s="96"/>
      <c r="AL423" s="96"/>
      <c r="AM423" s="96"/>
      <c r="AN423" s="96"/>
      <c r="AO423" s="96"/>
      <c r="AP423" s="96"/>
    </row>
    <row r="424" spans="1:42" ht="12.75" hidden="1" customHeight="1" x14ac:dyDescent="0.2">
      <c r="A424" s="85"/>
      <c r="B424" s="103"/>
      <c r="C424" s="83"/>
      <c r="J424" s="102"/>
      <c r="K424" s="125"/>
      <c r="L424" s="102"/>
      <c r="M424" s="102"/>
      <c r="N424" s="102"/>
      <c r="O424" s="102"/>
      <c r="P424" s="102"/>
      <c r="Q424" s="148"/>
      <c r="R424" s="81"/>
      <c r="S424" s="81"/>
      <c r="T424" s="81"/>
      <c r="U424" s="81"/>
      <c r="V424" s="81"/>
      <c r="W424" s="81"/>
      <c r="X424" s="81"/>
      <c r="Y424" s="81"/>
      <c r="Z424" s="81"/>
      <c r="AA424" s="81"/>
      <c r="AB424" s="81"/>
      <c r="AC424" s="81"/>
      <c r="AD424" s="81"/>
      <c r="AE424" s="81"/>
      <c r="AF424" s="81"/>
      <c r="AG424" s="81"/>
      <c r="AH424" s="81"/>
      <c r="AI424" s="95"/>
      <c r="AK424" s="96"/>
      <c r="AL424" s="96"/>
      <c r="AM424" s="96"/>
      <c r="AN424" s="96"/>
      <c r="AO424" s="96"/>
      <c r="AP424" s="96"/>
    </row>
    <row r="425" spans="1:42" ht="12.75" hidden="1" customHeight="1" x14ac:dyDescent="0.2">
      <c r="A425" s="85"/>
      <c r="B425" s="103"/>
      <c r="C425" s="83"/>
      <c r="J425" s="102"/>
      <c r="K425" s="125"/>
      <c r="L425" s="102"/>
      <c r="M425" s="102"/>
      <c r="N425" s="102"/>
      <c r="O425" s="102"/>
      <c r="P425" s="102"/>
      <c r="Q425" s="148"/>
      <c r="R425" s="81"/>
      <c r="S425" s="81"/>
      <c r="T425" s="81"/>
      <c r="U425" s="81"/>
      <c r="V425" s="81"/>
      <c r="W425" s="81"/>
      <c r="X425" s="81"/>
      <c r="Y425" s="81"/>
      <c r="Z425" s="81"/>
      <c r="AA425" s="81"/>
      <c r="AB425" s="81"/>
      <c r="AC425" s="81"/>
      <c r="AD425" s="81"/>
      <c r="AE425" s="81"/>
      <c r="AF425" s="81"/>
      <c r="AG425" s="81"/>
      <c r="AH425" s="81"/>
      <c r="AI425" s="95"/>
      <c r="AK425" s="96"/>
      <c r="AL425" s="96"/>
      <c r="AM425" s="96"/>
      <c r="AN425" s="96"/>
      <c r="AO425" s="96"/>
      <c r="AP425" s="96"/>
    </row>
    <row r="426" spans="1:42" ht="12.75" hidden="1" customHeight="1" x14ac:dyDescent="0.2">
      <c r="A426" s="85"/>
      <c r="B426" s="103"/>
      <c r="C426" s="83"/>
      <c r="J426" s="102"/>
      <c r="K426" s="125"/>
      <c r="L426" s="102"/>
      <c r="M426" s="102"/>
      <c r="N426" s="102"/>
      <c r="O426" s="102"/>
      <c r="P426" s="102"/>
      <c r="Q426" s="148"/>
      <c r="R426" s="81"/>
      <c r="S426" s="81"/>
      <c r="T426" s="81"/>
      <c r="U426" s="81"/>
      <c r="V426" s="81"/>
      <c r="W426" s="81"/>
      <c r="X426" s="81"/>
      <c r="Y426" s="81"/>
      <c r="Z426" s="81"/>
      <c r="AA426" s="81"/>
      <c r="AB426" s="81"/>
      <c r="AC426" s="81"/>
      <c r="AD426" s="81"/>
      <c r="AE426" s="81"/>
      <c r="AF426" s="81"/>
      <c r="AG426" s="81"/>
      <c r="AH426" s="81"/>
      <c r="AI426" s="95"/>
      <c r="AK426" s="96"/>
      <c r="AL426" s="96"/>
      <c r="AM426" s="96"/>
      <c r="AN426" s="96"/>
      <c r="AO426" s="96"/>
      <c r="AP426" s="96"/>
    </row>
    <row r="427" spans="1:42" ht="12.75" hidden="1" customHeight="1" x14ac:dyDescent="0.2">
      <c r="A427" s="101">
        <f>A404</f>
        <v>27</v>
      </c>
      <c r="B427" s="103" t="s">
        <v>363</v>
      </c>
      <c r="C427" s="83"/>
      <c r="J427" s="240" t="str">
        <f>J7</f>
        <v>2020</v>
      </c>
      <c r="K427" s="125"/>
      <c r="L427" s="240" t="str">
        <f>L7</f>
        <v>2019</v>
      </c>
      <c r="M427" s="102"/>
      <c r="N427" s="102"/>
      <c r="O427" s="102"/>
      <c r="P427" s="102"/>
      <c r="Q427" s="148"/>
      <c r="R427" s="81"/>
      <c r="S427" s="81"/>
      <c r="T427" s="81"/>
      <c r="U427" s="81"/>
      <c r="V427" s="81"/>
      <c r="W427" s="81"/>
      <c r="X427" s="81"/>
      <c r="Y427" s="81"/>
      <c r="Z427" s="81"/>
      <c r="AA427" s="81"/>
      <c r="AB427" s="81"/>
      <c r="AC427" s="81"/>
      <c r="AD427" s="81"/>
      <c r="AE427" s="81"/>
      <c r="AF427" s="81"/>
      <c r="AG427" s="81"/>
      <c r="AH427" s="81"/>
      <c r="AI427" s="95"/>
      <c r="AK427" s="96"/>
      <c r="AL427" s="96"/>
      <c r="AM427" s="96"/>
      <c r="AN427" s="96"/>
      <c r="AO427" s="96"/>
      <c r="AP427" s="96"/>
    </row>
    <row r="428" spans="1:42" ht="12.75" hidden="1" customHeight="1" x14ac:dyDescent="0.2">
      <c r="A428" s="85"/>
      <c r="B428" s="78"/>
      <c r="C428" s="83"/>
      <c r="J428" s="80"/>
      <c r="K428" s="125"/>
      <c r="L428" s="200"/>
      <c r="M428" s="200"/>
      <c r="N428" s="200"/>
      <c r="O428" s="200"/>
      <c r="P428" s="200"/>
      <c r="Q428" s="148"/>
      <c r="R428" s="81"/>
      <c r="S428" s="81"/>
      <c r="T428" s="81"/>
      <c r="U428" s="81"/>
      <c r="V428" s="81"/>
      <c r="W428" s="81"/>
      <c r="X428" s="81"/>
      <c r="Y428" s="81"/>
      <c r="Z428" s="81"/>
      <c r="AA428" s="81"/>
      <c r="AB428" s="81"/>
      <c r="AC428" s="81"/>
      <c r="AD428" s="81"/>
      <c r="AE428" s="81"/>
      <c r="AF428" s="81"/>
      <c r="AG428" s="81"/>
      <c r="AH428" s="81"/>
      <c r="AI428" s="95"/>
      <c r="AK428" s="96"/>
      <c r="AL428" s="96"/>
      <c r="AM428" s="96"/>
      <c r="AN428" s="96"/>
      <c r="AO428" s="96"/>
      <c r="AP428" s="96"/>
    </row>
    <row r="429" spans="1:42" ht="12.75" customHeight="1" x14ac:dyDescent="0.2">
      <c r="A429" s="85"/>
      <c r="B429" s="103" t="s">
        <v>310</v>
      </c>
      <c r="C429" s="83"/>
      <c r="J429" s="80"/>
      <c r="K429" s="125"/>
      <c r="L429" s="200"/>
      <c r="M429" s="200"/>
      <c r="N429" s="200"/>
      <c r="O429" s="200"/>
      <c r="P429" s="200"/>
      <c r="Q429" s="148"/>
      <c r="R429" s="81"/>
      <c r="S429" s="81"/>
      <c r="T429" s="81"/>
      <c r="U429" s="81"/>
      <c r="V429" s="81"/>
      <c r="W429" s="81"/>
      <c r="X429" s="81"/>
      <c r="Y429" s="81"/>
      <c r="Z429" s="81"/>
      <c r="AA429" s="81"/>
      <c r="AB429" s="81"/>
      <c r="AC429" s="81"/>
      <c r="AD429" s="81"/>
      <c r="AE429" s="81"/>
      <c r="AF429" s="81"/>
      <c r="AG429" s="81"/>
      <c r="AH429" s="81"/>
      <c r="AI429" s="95"/>
      <c r="AK429" s="96"/>
      <c r="AL429" s="96"/>
      <c r="AM429" s="96"/>
      <c r="AN429" s="96"/>
      <c r="AO429" s="96"/>
      <c r="AP429" s="96"/>
    </row>
    <row r="430" spans="1:42" ht="12.75" customHeight="1" x14ac:dyDescent="0.2">
      <c r="A430" s="85"/>
      <c r="B430" s="78" t="s">
        <v>251</v>
      </c>
      <c r="C430" s="83"/>
      <c r="J430" s="80" t="e">
        <f>#REF!</f>
        <v>#REF!</v>
      </c>
      <c r="K430" s="125"/>
      <c r="L430" s="200"/>
      <c r="M430" s="200"/>
      <c r="N430" s="200"/>
      <c r="O430" s="200"/>
      <c r="P430" s="200"/>
      <c r="Q430" s="148"/>
      <c r="R430" s="81"/>
      <c r="S430" s="81"/>
      <c r="T430" s="81"/>
      <c r="U430" s="81"/>
      <c r="V430" s="81"/>
      <c r="W430" s="81"/>
      <c r="X430" s="81"/>
      <c r="Y430" s="81"/>
      <c r="Z430" s="81"/>
      <c r="AA430" s="81"/>
      <c r="AB430" s="81"/>
      <c r="AC430" s="81"/>
      <c r="AD430" s="81"/>
      <c r="AE430" s="81"/>
      <c r="AF430" s="81"/>
      <c r="AG430" s="81"/>
      <c r="AH430" s="81"/>
      <c r="AI430" s="95"/>
      <c r="AK430" s="96"/>
      <c r="AL430" s="96"/>
      <c r="AM430" s="96"/>
      <c r="AN430" s="96"/>
      <c r="AO430" s="96"/>
      <c r="AP430" s="96"/>
    </row>
    <row r="431" spans="1:42" ht="12.75" customHeight="1" x14ac:dyDescent="0.2">
      <c r="A431" s="85"/>
      <c r="B431" s="78" t="s">
        <v>227</v>
      </c>
      <c r="C431" s="83"/>
      <c r="J431" s="80" t="e">
        <f>#REF!</f>
        <v>#REF!</v>
      </c>
      <c r="K431" s="125"/>
      <c r="L431" s="200"/>
      <c r="M431" s="200"/>
      <c r="N431" s="200"/>
      <c r="O431" s="200"/>
      <c r="P431" s="200"/>
      <c r="Q431" s="148"/>
      <c r="R431" s="81"/>
      <c r="S431" s="81"/>
      <c r="T431" s="81"/>
      <c r="U431" s="81"/>
      <c r="V431" s="81"/>
      <c r="W431" s="81"/>
      <c r="X431" s="81"/>
      <c r="Y431" s="81"/>
      <c r="Z431" s="81"/>
      <c r="AA431" s="81"/>
      <c r="AB431" s="81"/>
      <c r="AC431" s="81"/>
      <c r="AD431" s="81"/>
      <c r="AE431" s="81"/>
      <c r="AF431" s="81"/>
      <c r="AG431" s="81"/>
      <c r="AH431" s="81"/>
      <c r="AI431" s="95"/>
      <c r="AK431" s="96"/>
      <c r="AL431" s="96"/>
      <c r="AM431" s="96"/>
      <c r="AN431" s="96"/>
      <c r="AO431" s="96"/>
      <c r="AP431" s="96"/>
    </row>
    <row r="432" spans="1:42" ht="12.75" customHeight="1" x14ac:dyDescent="0.2">
      <c r="A432" s="85"/>
      <c r="B432" s="78" t="s">
        <v>438</v>
      </c>
      <c r="C432" s="83"/>
      <c r="J432" s="80" t="e">
        <f>#REF!</f>
        <v>#REF!</v>
      </c>
      <c r="K432" s="125"/>
      <c r="L432" s="200"/>
      <c r="M432" s="200"/>
      <c r="N432" s="200"/>
      <c r="O432" s="200"/>
      <c r="P432" s="200"/>
      <c r="Q432" s="148"/>
      <c r="R432" s="81"/>
      <c r="S432" s="81"/>
      <c r="T432" s="81"/>
      <c r="U432" s="81"/>
      <c r="V432" s="81"/>
      <c r="W432" s="81"/>
      <c r="X432" s="81"/>
      <c r="Y432" s="81"/>
      <c r="Z432" s="81"/>
      <c r="AA432" s="81"/>
      <c r="AB432" s="81"/>
      <c r="AC432" s="81"/>
      <c r="AD432" s="81"/>
      <c r="AE432" s="81"/>
      <c r="AF432" s="81"/>
      <c r="AG432" s="81"/>
      <c r="AH432" s="81"/>
      <c r="AI432" s="95"/>
      <c r="AK432" s="96"/>
      <c r="AL432" s="96"/>
      <c r="AM432" s="96"/>
      <c r="AN432" s="96"/>
      <c r="AO432" s="96"/>
      <c r="AP432" s="96"/>
    </row>
    <row r="433" spans="1:42" ht="12.75" customHeight="1" x14ac:dyDescent="0.2">
      <c r="A433" s="85"/>
      <c r="B433" s="78" t="s">
        <v>252</v>
      </c>
      <c r="C433" s="83"/>
      <c r="J433" s="80" t="e">
        <f>#REF!</f>
        <v>#REF!</v>
      </c>
      <c r="K433" s="125"/>
      <c r="L433" s="200"/>
      <c r="M433" s="200"/>
      <c r="N433" s="200"/>
      <c r="O433" s="200"/>
      <c r="P433" s="200"/>
      <c r="Q433" s="148"/>
      <c r="R433" s="81"/>
      <c r="S433" s="81"/>
      <c r="T433" s="81"/>
      <c r="U433" s="81"/>
      <c r="V433" s="81"/>
      <c r="W433" s="81"/>
      <c r="X433" s="81"/>
      <c r="Y433" s="81"/>
      <c r="Z433" s="81"/>
      <c r="AA433" s="81"/>
      <c r="AB433" s="81"/>
      <c r="AC433" s="81"/>
      <c r="AD433" s="81"/>
      <c r="AE433" s="81"/>
      <c r="AF433" s="81"/>
      <c r="AG433" s="81"/>
      <c r="AH433" s="81"/>
      <c r="AI433" s="95"/>
      <c r="AK433" s="96"/>
      <c r="AL433" s="96"/>
      <c r="AM433" s="96"/>
      <c r="AN433" s="96"/>
      <c r="AO433" s="96"/>
      <c r="AP433" s="96"/>
    </row>
    <row r="434" spans="1:42" ht="12.75" customHeight="1" x14ac:dyDescent="0.2">
      <c r="A434" s="85"/>
      <c r="B434" s="78" t="s">
        <v>253</v>
      </c>
      <c r="C434" s="83"/>
      <c r="J434" s="80"/>
      <c r="K434" s="125"/>
      <c r="L434" s="200"/>
      <c r="M434" s="200"/>
      <c r="N434" s="200"/>
      <c r="O434" s="200"/>
      <c r="P434" s="200"/>
      <c r="Q434" s="148"/>
      <c r="R434" s="81"/>
      <c r="S434" s="81"/>
      <c r="T434" s="81"/>
      <c r="U434" s="81"/>
      <c r="V434" s="81"/>
      <c r="W434" s="81"/>
      <c r="X434" s="81"/>
      <c r="Y434" s="81"/>
      <c r="Z434" s="81"/>
      <c r="AA434" s="81"/>
      <c r="AB434" s="81"/>
      <c r="AC434" s="81"/>
      <c r="AD434" s="81"/>
      <c r="AE434" s="81"/>
      <c r="AF434" s="81"/>
      <c r="AG434" s="81"/>
      <c r="AH434" s="81"/>
      <c r="AI434" s="95"/>
      <c r="AK434" s="96"/>
      <c r="AL434" s="96"/>
      <c r="AM434" s="96"/>
      <c r="AN434" s="96"/>
      <c r="AO434" s="96"/>
      <c r="AP434" s="96"/>
    </row>
    <row r="435" spans="1:42" ht="6" customHeight="1" x14ac:dyDescent="0.2">
      <c r="A435" s="85"/>
      <c r="B435" s="78"/>
      <c r="C435" s="83"/>
      <c r="J435" s="80"/>
      <c r="K435" s="125"/>
      <c r="L435" s="200"/>
      <c r="M435" s="200"/>
      <c r="N435" s="200"/>
      <c r="O435" s="200"/>
      <c r="P435" s="200"/>
      <c r="Q435" s="148"/>
      <c r="R435" s="81"/>
      <c r="S435" s="81"/>
      <c r="T435" s="81"/>
      <c r="U435" s="81"/>
      <c r="V435" s="81"/>
      <c r="W435" s="81"/>
      <c r="X435" s="81"/>
      <c r="Y435" s="81"/>
      <c r="Z435" s="81"/>
      <c r="AA435" s="81"/>
      <c r="AB435" s="81"/>
      <c r="AC435" s="81"/>
      <c r="AD435" s="81"/>
      <c r="AE435" s="81"/>
      <c r="AF435" s="81"/>
      <c r="AG435" s="81"/>
      <c r="AH435" s="81"/>
      <c r="AI435" s="95"/>
      <c r="AK435" s="96"/>
      <c r="AL435" s="96"/>
      <c r="AM435" s="96"/>
      <c r="AN435" s="96"/>
      <c r="AO435" s="96"/>
      <c r="AP435" s="96"/>
    </row>
    <row r="436" spans="1:42" ht="12.75" customHeight="1" x14ac:dyDescent="0.2">
      <c r="A436" s="85"/>
      <c r="B436" s="103" t="s">
        <v>321</v>
      </c>
      <c r="C436" s="83"/>
      <c r="J436" s="331" t="e">
        <f>SUM(J430:J434)</f>
        <v>#REF!</v>
      </c>
      <c r="K436" s="125"/>
      <c r="L436" s="331">
        <f>SUM(L430:L434)</f>
        <v>0</v>
      </c>
      <c r="M436" s="102"/>
      <c r="N436" s="102"/>
      <c r="O436" s="102"/>
      <c r="P436" s="102"/>
      <c r="Q436" s="148"/>
      <c r="R436" s="81"/>
      <c r="S436" s="81"/>
      <c r="T436" s="81"/>
      <c r="U436" s="81"/>
      <c r="V436" s="81"/>
      <c r="W436" s="81"/>
      <c r="X436" s="81"/>
      <c r="Y436" s="81"/>
      <c r="Z436" s="81"/>
      <c r="AA436" s="81"/>
      <c r="AB436" s="81"/>
      <c r="AC436" s="81"/>
      <c r="AD436" s="81"/>
      <c r="AE436" s="81"/>
      <c r="AF436" s="81"/>
      <c r="AG436" s="81"/>
      <c r="AH436" s="81"/>
      <c r="AI436" s="95"/>
      <c r="AK436" s="96"/>
      <c r="AL436" s="96"/>
      <c r="AM436" s="96"/>
      <c r="AN436" s="96"/>
      <c r="AO436" s="96"/>
      <c r="AP436" s="96"/>
    </row>
    <row r="437" spans="1:42" ht="12.75" customHeight="1" x14ac:dyDescent="0.2">
      <c r="A437" s="98"/>
      <c r="B437" s="78"/>
      <c r="J437" s="96"/>
      <c r="K437" s="96"/>
      <c r="L437" s="200"/>
      <c r="M437" s="200"/>
      <c r="N437" s="200"/>
      <c r="O437" s="200"/>
      <c r="P437" s="200"/>
      <c r="Q437" s="148"/>
      <c r="R437" s="76"/>
      <c r="S437" s="197"/>
      <c r="T437" s="81"/>
      <c r="U437" s="81"/>
      <c r="V437" s="81"/>
      <c r="W437" s="81"/>
      <c r="X437" s="81"/>
      <c r="Y437" s="81"/>
      <c r="Z437" s="81"/>
      <c r="AA437" s="81"/>
      <c r="AB437" s="81"/>
      <c r="AC437" s="81"/>
      <c r="AD437" s="81"/>
      <c r="AE437" s="81"/>
      <c r="AF437" s="81"/>
      <c r="AG437" s="81"/>
      <c r="AH437" s="81"/>
      <c r="AI437" s="95"/>
      <c r="AK437" s="96"/>
      <c r="AL437" s="96"/>
      <c r="AM437" s="96"/>
      <c r="AN437" s="96"/>
      <c r="AO437" s="96"/>
      <c r="AP437" s="96"/>
    </row>
    <row r="438" spans="1:42" ht="12.75" customHeight="1" thickBot="1" x14ac:dyDescent="0.25">
      <c r="A438" s="98"/>
      <c r="B438" s="103" t="s">
        <v>52</v>
      </c>
      <c r="J438" s="342" t="e">
        <f>J411+J436</f>
        <v>#REF!</v>
      </c>
      <c r="K438" s="96"/>
      <c r="L438" s="124" t="e">
        <f>L411+L436</f>
        <v>#REF!</v>
      </c>
      <c r="M438" s="120"/>
      <c r="N438" s="120"/>
      <c r="O438" s="120"/>
      <c r="P438" s="120"/>
      <c r="Q438" s="76"/>
      <c r="R438" s="76"/>
      <c r="S438" s="148"/>
      <c r="T438" s="81"/>
      <c r="U438" s="81"/>
      <c r="V438" s="81"/>
      <c r="W438" s="81"/>
      <c r="X438" s="81"/>
      <c r="Y438" s="81"/>
      <c r="Z438" s="81"/>
      <c r="AA438" s="81"/>
      <c r="AB438" s="81"/>
      <c r="AC438" s="81"/>
      <c r="AD438" s="81"/>
      <c r="AE438" s="81"/>
      <c r="AF438" s="81"/>
      <c r="AG438" s="81"/>
      <c r="AH438" s="81"/>
      <c r="AI438" s="95"/>
      <c r="AK438" s="96"/>
      <c r="AL438" s="96"/>
      <c r="AM438" s="96"/>
      <c r="AN438" s="96"/>
      <c r="AO438" s="96"/>
      <c r="AP438" s="96"/>
    </row>
    <row r="439" spans="1:42" ht="12.75" customHeight="1" thickTop="1" x14ac:dyDescent="0.2">
      <c r="A439" s="98"/>
      <c r="B439" s="78"/>
      <c r="J439" s="96"/>
      <c r="K439" s="96"/>
      <c r="L439" s="96"/>
      <c r="M439" s="96"/>
      <c r="N439" s="96"/>
      <c r="O439" s="96"/>
      <c r="P439" s="96"/>
      <c r="Q439" s="148"/>
      <c r="R439" s="76"/>
      <c r="S439" s="81"/>
      <c r="T439" s="81"/>
      <c r="U439" s="81"/>
      <c r="V439" s="81"/>
      <c r="W439" s="81"/>
      <c r="X439" s="81"/>
      <c r="Y439" s="81"/>
      <c r="Z439" s="81"/>
      <c r="AA439" s="81"/>
      <c r="AB439" s="81"/>
      <c r="AC439" s="81"/>
      <c r="AD439" s="81"/>
      <c r="AE439" s="81"/>
      <c r="AF439" s="81"/>
      <c r="AG439" s="81"/>
      <c r="AH439" s="81"/>
      <c r="AI439" s="95"/>
      <c r="AK439" s="96"/>
      <c r="AL439" s="96"/>
      <c r="AM439" s="96"/>
      <c r="AN439" s="96"/>
      <c r="AO439" s="96"/>
      <c r="AP439" s="96"/>
    </row>
    <row r="440" spans="1:42" ht="12.75" customHeight="1" x14ac:dyDescent="0.2">
      <c r="A440" s="98"/>
      <c r="B440" s="78"/>
      <c r="J440" s="96"/>
      <c r="K440" s="96"/>
      <c r="L440" s="76"/>
      <c r="M440" s="76"/>
      <c r="N440" s="76"/>
      <c r="O440" s="76"/>
      <c r="P440" s="76"/>
      <c r="Q440" s="148"/>
      <c r="R440" s="76"/>
      <c r="S440" s="81"/>
      <c r="T440" s="81"/>
      <c r="U440" s="81"/>
      <c r="V440" s="81"/>
      <c r="W440" s="81"/>
      <c r="X440" s="81"/>
      <c r="Y440" s="81"/>
      <c r="Z440" s="81"/>
      <c r="AA440" s="81"/>
      <c r="AB440" s="81"/>
      <c r="AC440" s="81"/>
      <c r="AD440" s="81"/>
      <c r="AE440" s="81"/>
      <c r="AF440" s="81"/>
      <c r="AG440" s="81"/>
      <c r="AH440" s="81"/>
      <c r="AI440" s="95"/>
      <c r="AK440" s="96"/>
      <c r="AL440" s="96"/>
      <c r="AM440" s="96"/>
      <c r="AN440" s="96"/>
      <c r="AO440" s="96"/>
      <c r="AP440" s="96"/>
    </row>
    <row r="441" spans="1:42" ht="12.75" customHeight="1" x14ac:dyDescent="0.2">
      <c r="A441" s="98"/>
      <c r="B441" s="78"/>
      <c r="J441" s="96"/>
      <c r="K441" s="96"/>
      <c r="L441" s="76"/>
      <c r="M441" s="76"/>
      <c r="N441" s="76"/>
      <c r="O441" s="76"/>
      <c r="P441" s="76"/>
      <c r="Q441" s="148"/>
      <c r="R441" s="76"/>
      <c r="S441" s="81"/>
      <c r="T441" s="81"/>
      <c r="U441" s="81"/>
      <c r="V441" s="81"/>
      <c r="W441" s="81"/>
      <c r="X441" s="81"/>
      <c r="Y441" s="81"/>
      <c r="Z441" s="81"/>
      <c r="AA441" s="81"/>
      <c r="AB441" s="81"/>
      <c r="AC441" s="81"/>
      <c r="AD441" s="81"/>
      <c r="AE441" s="81"/>
      <c r="AF441" s="81"/>
      <c r="AG441" s="81"/>
      <c r="AH441" s="81"/>
      <c r="AI441" s="95"/>
      <c r="AK441" s="96"/>
      <c r="AL441" s="96"/>
      <c r="AM441" s="96"/>
      <c r="AN441" s="96"/>
      <c r="AO441" s="96"/>
      <c r="AP441" s="96"/>
    </row>
    <row r="442" spans="1:42" ht="12.75" customHeight="1" x14ac:dyDescent="0.2">
      <c r="A442" s="85">
        <f>A404+1</f>
        <v>28</v>
      </c>
      <c r="B442" s="103" t="s">
        <v>139</v>
      </c>
      <c r="J442" s="238" t="str">
        <f>J7</f>
        <v>2020</v>
      </c>
      <c r="K442" s="125"/>
      <c r="L442" s="238" t="str">
        <f>L7</f>
        <v>2019</v>
      </c>
      <c r="M442" s="241" t="s">
        <v>360</v>
      </c>
      <c r="N442" s="241" t="s">
        <v>357</v>
      </c>
      <c r="O442" s="241" t="s">
        <v>358</v>
      </c>
      <c r="P442" s="241" t="s">
        <v>359</v>
      </c>
      <c r="Q442" s="148"/>
      <c r="R442" s="76"/>
      <c r="S442" s="81"/>
      <c r="T442" s="81"/>
      <c r="U442" s="81"/>
      <c r="V442" s="81"/>
      <c r="W442" s="81"/>
      <c r="X442" s="81"/>
      <c r="Y442" s="81"/>
      <c r="Z442" s="81"/>
      <c r="AA442" s="81"/>
      <c r="AB442" s="81"/>
      <c r="AC442" s="81"/>
      <c r="AD442" s="81"/>
      <c r="AE442" s="81"/>
      <c r="AF442" s="81"/>
      <c r="AG442" s="81"/>
      <c r="AH442" s="81"/>
      <c r="AI442" s="95"/>
      <c r="AK442" s="96"/>
      <c r="AL442" s="96"/>
      <c r="AM442" s="96"/>
      <c r="AN442" s="96"/>
      <c r="AO442" s="96"/>
      <c r="AP442" s="96"/>
    </row>
    <row r="443" spans="1:42" ht="12.75" customHeight="1" x14ac:dyDescent="0.2">
      <c r="A443" s="98"/>
      <c r="B443" s="103"/>
      <c r="J443" s="96"/>
      <c r="K443" s="96"/>
      <c r="L443" s="96"/>
      <c r="M443" s="248"/>
      <c r="N443" s="248"/>
      <c r="O443" s="248"/>
      <c r="P443" s="248"/>
      <c r="Q443" s="149"/>
      <c r="R443" s="76"/>
      <c r="S443" s="81"/>
      <c r="T443" s="81"/>
      <c r="U443" s="81"/>
      <c r="V443" s="81"/>
      <c r="W443" s="81"/>
      <c r="X443" s="81"/>
      <c r="Y443" s="81"/>
      <c r="Z443" s="81"/>
      <c r="AA443" s="81"/>
      <c r="AB443" s="81"/>
      <c r="AC443" s="81"/>
      <c r="AD443" s="81"/>
      <c r="AE443" s="81"/>
      <c r="AF443" s="81"/>
      <c r="AG443" s="81"/>
      <c r="AH443" s="81"/>
      <c r="AI443" s="95"/>
      <c r="AK443" s="96"/>
      <c r="AL443" s="96"/>
      <c r="AM443" s="96"/>
      <c r="AN443" s="96"/>
      <c r="AO443" s="96"/>
      <c r="AP443" s="96"/>
    </row>
    <row r="444" spans="1:42" ht="12.75" customHeight="1" x14ac:dyDescent="0.2">
      <c r="A444" s="98"/>
      <c r="B444" s="103" t="s">
        <v>246</v>
      </c>
      <c r="J444" s="76"/>
      <c r="K444" s="76"/>
      <c r="L444" s="76"/>
      <c r="M444" s="76"/>
      <c r="N444" s="76"/>
      <c r="O444" s="76"/>
      <c r="P444" s="76"/>
      <c r="Q444" s="148"/>
      <c r="R444" s="81"/>
      <c r="S444" s="81"/>
      <c r="T444" s="81"/>
      <c r="U444" s="81"/>
      <c r="V444" s="81"/>
      <c r="W444" s="81"/>
      <c r="X444" s="81"/>
      <c r="Y444" s="81"/>
      <c r="Z444" s="81"/>
      <c r="AA444" s="81"/>
      <c r="AB444" s="81"/>
      <c r="AC444" s="81"/>
      <c r="AD444" s="81"/>
      <c r="AE444" s="81"/>
      <c r="AF444" s="81"/>
      <c r="AG444" s="81"/>
      <c r="AH444" s="81"/>
      <c r="AI444" s="95"/>
      <c r="AK444" s="96"/>
      <c r="AL444" s="96"/>
      <c r="AM444" s="96"/>
      <c r="AN444" s="96"/>
      <c r="AO444" s="96"/>
      <c r="AP444" s="96"/>
    </row>
    <row r="445" spans="1:42" ht="12.75" customHeight="1" x14ac:dyDescent="0.2">
      <c r="A445" s="98"/>
      <c r="B445" s="78"/>
      <c r="J445" s="96"/>
      <c r="K445" s="96"/>
      <c r="L445" s="96"/>
      <c r="M445" s="96"/>
      <c r="N445" s="96"/>
      <c r="O445" s="96"/>
      <c r="P445" s="96"/>
      <c r="Q445" s="148"/>
      <c r="R445" s="81"/>
      <c r="S445" s="81"/>
      <c r="T445" s="81"/>
      <c r="U445" s="81"/>
      <c r="V445" s="81"/>
      <c r="W445" s="81"/>
      <c r="X445" s="81"/>
      <c r="Y445" s="81"/>
      <c r="Z445" s="81"/>
      <c r="AA445" s="81"/>
      <c r="AB445" s="81"/>
      <c r="AC445" s="81"/>
      <c r="AD445" s="81"/>
      <c r="AE445" s="81"/>
      <c r="AF445" s="81"/>
      <c r="AG445" s="81"/>
      <c r="AH445" s="81"/>
      <c r="AI445" s="95"/>
      <c r="AK445" s="96"/>
      <c r="AL445" s="96"/>
      <c r="AM445" s="96"/>
      <c r="AN445" s="96"/>
      <c r="AO445" s="96"/>
      <c r="AP445" s="96"/>
    </row>
    <row r="446" spans="1:42" ht="12.75" customHeight="1" x14ac:dyDescent="0.2">
      <c r="A446" s="98"/>
      <c r="B446" s="78"/>
      <c r="C446" s="78" t="s">
        <v>230</v>
      </c>
      <c r="D446" s="78"/>
      <c r="J446" s="96" t="e">
        <f>#REF!</f>
        <v>#REF!</v>
      </c>
      <c r="K446" s="96"/>
      <c r="L446" s="225">
        <v>18826042.559999999</v>
      </c>
      <c r="M446" s="225"/>
      <c r="N446" s="225"/>
      <c r="O446" s="225"/>
      <c r="P446" s="225"/>
      <c r="Q446" s="148"/>
      <c r="R446" s="81"/>
      <c r="S446" s="81"/>
      <c r="T446" s="81"/>
      <c r="U446" s="81"/>
      <c r="V446" s="81"/>
      <c r="W446" s="81"/>
      <c r="X446" s="81"/>
      <c r="Y446" s="81"/>
      <c r="Z446" s="81"/>
      <c r="AA446" s="81"/>
      <c r="AB446" s="81"/>
      <c r="AC446" s="81"/>
      <c r="AD446" s="81"/>
      <c r="AE446" s="81"/>
      <c r="AF446" s="81"/>
      <c r="AG446" s="81"/>
      <c r="AH446" s="81"/>
      <c r="AI446" s="95"/>
      <c r="AK446" s="96"/>
      <c r="AL446" s="96"/>
      <c r="AM446" s="96"/>
      <c r="AN446" s="96"/>
      <c r="AO446" s="96"/>
      <c r="AP446" s="96"/>
    </row>
    <row r="447" spans="1:42" ht="12.75" customHeight="1" x14ac:dyDescent="0.2">
      <c r="A447" s="98"/>
      <c r="B447" s="78"/>
      <c r="C447" s="218" t="s">
        <v>229</v>
      </c>
      <c r="D447" s="78"/>
      <c r="J447" s="96" t="e">
        <f>#REF!</f>
        <v>#REF!</v>
      </c>
      <c r="K447" s="96"/>
      <c r="L447" s="225">
        <v>46328349.560000002</v>
      </c>
      <c r="M447" s="225"/>
      <c r="N447" s="225"/>
      <c r="O447" s="225"/>
      <c r="P447" s="225"/>
      <c r="Q447" s="148"/>
      <c r="R447" s="81"/>
      <c r="S447" s="81"/>
      <c r="T447" s="81"/>
      <c r="U447" s="81"/>
      <c r="V447" s="81"/>
      <c r="W447" s="81"/>
      <c r="X447" s="81"/>
      <c r="Y447" s="81"/>
      <c r="Z447" s="81"/>
      <c r="AA447" s="81"/>
      <c r="AB447" s="81"/>
      <c r="AC447" s="81"/>
      <c r="AD447" s="81"/>
      <c r="AE447" s="81"/>
      <c r="AF447" s="81"/>
      <c r="AG447" s="81"/>
      <c r="AH447" s="81"/>
      <c r="AI447" s="95"/>
      <c r="AK447" s="96"/>
      <c r="AL447" s="96"/>
      <c r="AM447" s="96"/>
      <c r="AN447" s="96"/>
      <c r="AO447" s="96"/>
      <c r="AP447" s="96"/>
    </row>
    <row r="448" spans="1:42" ht="12.75" customHeight="1" x14ac:dyDescent="0.2">
      <c r="A448" s="98"/>
      <c r="B448" s="78"/>
      <c r="C448" s="218" t="s">
        <v>191</v>
      </c>
      <c r="D448" s="78"/>
      <c r="J448" s="96"/>
      <c r="K448" s="96"/>
      <c r="L448" s="225">
        <v>134</v>
      </c>
      <c r="M448" s="225"/>
      <c r="N448" s="225"/>
      <c r="O448" s="225"/>
      <c r="P448" s="225"/>
      <c r="Q448" s="148"/>
      <c r="R448" s="81"/>
      <c r="S448" s="81"/>
      <c r="T448" s="81"/>
      <c r="U448" s="81"/>
      <c r="V448" s="81"/>
      <c r="W448" s="81"/>
      <c r="X448" s="81"/>
      <c r="Y448" s="81"/>
      <c r="Z448" s="81"/>
      <c r="AA448" s="81"/>
      <c r="AB448" s="81"/>
      <c r="AC448" s="81"/>
      <c r="AD448" s="81"/>
      <c r="AE448" s="81"/>
      <c r="AF448" s="81"/>
      <c r="AG448" s="81"/>
      <c r="AH448" s="81"/>
      <c r="AI448" s="95"/>
      <c r="AK448" s="96"/>
      <c r="AL448" s="96"/>
      <c r="AM448" s="96"/>
      <c r="AN448" s="96"/>
      <c r="AO448" s="96"/>
      <c r="AP448" s="96"/>
    </row>
    <row r="449" spans="1:42" ht="6" customHeight="1" x14ac:dyDescent="0.2">
      <c r="A449" s="98"/>
      <c r="B449" s="78"/>
      <c r="C449" s="78"/>
      <c r="D449" s="78"/>
      <c r="J449" s="96"/>
      <c r="K449" s="96"/>
      <c r="L449" s="96"/>
      <c r="M449" s="96"/>
      <c r="N449" s="96"/>
      <c r="O449" s="96"/>
      <c r="P449" s="96"/>
      <c r="Q449" s="148"/>
      <c r="R449" s="81"/>
      <c r="S449" s="81"/>
      <c r="T449" s="81"/>
      <c r="U449" s="81"/>
      <c r="V449" s="81"/>
      <c r="W449" s="81"/>
      <c r="X449" s="81"/>
      <c r="Y449" s="81"/>
      <c r="Z449" s="81"/>
      <c r="AA449" s="81"/>
      <c r="AB449" s="81"/>
      <c r="AC449" s="81"/>
      <c r="AD449" s="81"/>
      <c r="AE449" s="81"/>
      <c r="AF449" s="81"/>
      <c r="AG449" s="81"/>
      <c r="AH449" s="81"/>
      <c r="AI449" s="95"/>
      <c r="AK449" s="96"/>
      <c r="AL449" s="96"/>
      <c r="AM449" s="96"/>
      <c r="AN449" s="96"/>
      <c r="AO449" s="96"/>
      <c r="AP449" s="96"/>
    </row>
    <row r="450" spans="1:42" ht="12.75" customHeight="1" x14ac:dyDescent="0.2">
      <c r="A450" s="98"/>
      <c r="B450" s="78"/>
      <c r="C450" s="83" t="s">
        <v>312</v>
      </c>
      <c r="J450" s="332" t="e">
        <f>SUM(J446:J449)</f>
        <v>#REF!</v>
      </c>
      <c r="K450" s="96"/>
      <c r="L450" s="332">
        <f>SUM(L446:L449)</f>
        <v>65154526.120000005</v>
      </c>
      <c r="M450" s="223"/>
      <c r="N450" s="223"/>
      <c r="O450" s="223"/>
      <c r="P450" s="223"/>
      <c r="Q450" s="148"/>
      <c r="R450" s="81"/>
      <c r="S450" s="81"/>
      <c r="T450" s="81"/>
      <c r="U450" s="81"/>
      <c r="V450" s="81"/>
      <c r="W450" s="81"/>
      <c r="X450" s="81"/>
      <c r="Y450" s="81"/>
      <c r="Z450" s="81"/>
      <c r="AA450" s="81"/>
      <c r="AB450" s="81"/>
      <c r="AC450" s="81"/>
      <c r="AD450" s="81"/>
      <c r="AE450" s="81"/>
      <c r="AF450" s="81"/>
      <c r="AG450" s="81"/>
      <c r="AH450" s="81"/>
      <c r="AI450" s="95"/>
      <c r="AK450" s="96"/>
      <c r="AL450" s="96"/>
      <c r="AM450" s="96"/>
      <c r="AN450" s="96"/>
      <c r="AO450" s="96"/>
      <c r="AP450" s="96"/>
    </row>
    <row r="451" spans="1:42" ht="12.75" customHeight="1" x14ac:dyDescent="0.2">
      <c r="A451" s="98"/>
      <c r="B451" s="103"/>
      <c r="J451" s="96"/>
      <c r="K451" s="96"/>
      <c r="L451" s="96"/>
      <c r="M451" s="96"/>
      <c r="N451" s="96"/>
      <c r="O451" s="96"/>
      <c r="P451" s="96"/>
      <c r="Q451" s="148"/>
      <c r="R451" s="81"/>
      <c r="S451" s="81"/>
      <c r="T451" s="81"/>
      <c r="U451" s="81"/>
      <c r="V451" s="81"/>
      <c r="W451" s="81"/>
      <c r="X451" s="81"/>
      <c r="Y451" s="81"/>
      <c r="Z451" s="81"/>
      <c r="AA451" s="81"/>
      <c r="AB451" s="81"/>
      <c r="AC451" s="81"/>
      <c r="AD451" s="81"/>
      <c r="AE451" s="81"/>
      <c r="AF451" s="81"/>
      <c r="AG451" s="81"/>
      <c r="AH451" s="81"/>
      <c r="AI451" s="95"/>
      <c r="AK451" s="96"/>
      <c r="AL451" s="96"/>
      <c r="AM451" s="96"/>
      <c r="AN451" s="96"/>
      <c r="AO451" s="96"/>
      <c r="AP451" s="96"/>
    </row>
    <row r="452" spans="1:42" ht="12.75" customHeight="1" x14ac:dyDescent="0.2">
      <c r="A452" s="98"/>
      <c r="B452" s="103" t="s">
        <v>247</v>
      </c>
      <c r="J452" s="96"/>
      <c r="K452" s="96"/>
      <c r="L452" s="96"/>
      <c r="M452" s="96"/>
      <c r="N452" s="96"/>
      <c r="O452" s="96"/>
      <c r="P452" s="96"/>
      <c r="Q452" s="148"/>
      <c r="R452" s="81"/>
      <c r="S452" s="81"/>
      <c r="T452" s="81"/>
      <c r="U452" s="81"/>
      <c r="V452" s="81"/>
      <c r="W452" s="81"/>
      <c r="X452" s="81"/>
      <c r="Y452" s="81"/>
      <c r="Z452" s="81"/>
      <c r="AA452" s="81"/>
      <c r="AB452" s="81"/>
      <c r="AC452" s="81"/>
      <c r="AD452" s="81"/>
      <c r="AE452" s="81"/>
      <c r="AF452" s="81"/>
      <c r="AG452" s="81"/>
      <c r="AH452" s="81"/>
      <c r="AI452" s="95"/>
      <c r="AK452" s="96"/>
      <c r="AL452" s="96"/>
      <c r="AM452" s="96"/>
      <c r="AN452" s="96"/>
      <c r="AO452" s="96"/>
      <c r="AP452" s="96"/>
    </row>
    <row r="453" spans="1:42" ht="12.75" customHeight="1" x14ac:dyDescent="0.2">
      <c r="A453" s="98"/>
      <c r="B453" s="78"/>
      <c r="H453" s="197"/>
      <c r="J453" s="96"/>
      <c r="K453" s="96"/>
      <c r="L453" s="96"/>
      <c r="M453" s="96"/>
      <c r="N453" s="96"/>
      <c r="O453" s="96"/>
      <c r="P453" s="96"/>
      <c r="Q453" s="148"/>
      <c r="R453" s="81"/>
      <c r="S453" s="81"/>
      <c r="T453" s="81"/>
      <c r="U453" s="81"/>
      <c r="V453" s="81"/>
      <c r="W453" s="81"/>
      <c r="X453" s="81"/>
      <c r="Y453" s="81"/>
      <c r="Z453" s="81"/>
      <c r="AA453" s="81"/>
      <c r="AB453" s="81"/>
      <c r="AC453" s="81"/>
      <c r="AD453" s="81"/>
      <c r="AE453" s="81"/>
      <c r="AF453" s="81"/>
      <c r="AG453" s="81"/>
      <c r="AH453" s="81"/>
      <c r="AI453" s="95"/>
      <c r="AK453" s="96"/>
      <c r="AL453" s="96"/>
      <c r="AM453" s="96"/>
      <c r="AN453" s="96"/>
      <c r="AO453" s="96"/>
      <c r="AP453" s="96"/>
    </row>
    <row r="454" spans="1:42" ht="12.75" customHeight="1" x14ac:dyDescent="0.2">
      <c r="A454" s="98"/>
      <c r="B454" s="78"/>
      <c r="C454" s="78" t="s">
        <v>231</v>
      </c>
      <c r="J454" s="96" t="e">
        <f>#REF!</f>
        <v>#REF!</v>
      </c>
      <c r="K454" s="96"/>
      <c r="L454" s="225">
        <v>5763859.4299999997</v>
      </c>
      <c r="M454" s="225"/>
      <c r="N454" s="225"/>
      <c r="O454" s="225"/>
      <c r="P454" s="225"/>
      <c r="Q454" s="148"/>
      <c r="R454" s="81"/>
      <c r="S454" s="81"/>
      <c r="T454" s="81"/>
      <c r="U454" s="81"/>
      <c r="V454" s="81"/>
      <c r="W454" s="81"/>
      <c r="X454" s="81"/>
      <c r="Y454" s="81"/>
      <c r="Z454" s="81"/>
      <c r="AA454" s="81"/>
      <c r="AB454" s="81"/>
      <c r="AC454" s="81"/>
      <c r="AD454" s="81"/>
      <c r="AE454" s="81"/>
      <c r="AF454" s="81"/>
      <c r="AG454" s="81"/>
      <c r="AH454" s="81"/>
      <c r="AI454" s="95"/>
      <c r="AK454" s="96"/>
      <c r="AL454" s="96"/>
      <c r="AM454" s="96"/>
      <c r="AN454" s="96"/>
      <c r="AO454" s="96"/>
      <c r="AP454" s="96"/>
    </row>
    <row r="455" spans="1:42" ht="12.75" customHeight="1" x14ac:dyDescent="0.2">
      <c r="A455" s="98"/>
      <c r="B455" s="78"/>
      <c r="C455" s="78" t="s">
        <v>232</v>
      </c>
      <c r="J455" s="96" t="e">
        <f>#REF!</f>
        <v>#REF!</v>
      </c>
      <c r="K455" s="96"/>
      <c r="L455" s="225">
        <v>12621510.02</v>
      </c>
      <c r="M455" s="225"/>
      <c r="N455" s="225"/>
      <c r="O455" s="225"/>
      <c r="P455" s="225"/>
      <c r="Q455" s="148"/>
      <c r="R455" s="81"/>
      <c r="S455" s="81"/>
      <c r="T455" s="81"/>
      <c r="U455" s="81"/>
      <c r="V455" s="81"/>
      <c r="W455" s="81"/>
      <c r="X455" s="81"/>
      <c r="Y455" s="81"/>
      <c r="Z455" s="81"/>
      <c r="AA455" s="81"/>
      <c r="AB455" s="81"/>
      <c r="AC455" s="81"/>
      <c r="AD455" s="81"/>
      <c r="AE455" s="81"/>
      <c r="AF455" s="81"/>
      <c r="AG455" s="81"/>
      <c r="AH455" s="81"/>
      <c r="AI455" s="95"/>
      <c r="AK455" s="96"/>
      <c r="AL455" s="96"/>
      <c r="AM455" s="96"/>
      <c r="AN455" s="96"/>
      <c r="AO455" s="96"/>
      <c r="AP455" s="96"/>
    </row>
    <row r="456" spans="1:42" ht="12.75" customHeight="1" x14ac:dyDescent="0.2">
      <c r="A456" s="98"/>
      <c r="B456" s="103"/>
      <c r="C456" s="76" t="s">
        <v>191</v>
      </c>
      <c r="J456" s="96" t="e">
        <f>#REF!</f>
        <v>#REF!</v>
      </c>
      <c r="K456" s="96"/>
      <c r="L456" s="225" t="e">
        <f>#REF!</f>
        <v>#REF!</v>
      </c>
      <c r="M456" s="225"/>
      <c r="N456" s="225"/>
      <c r="O456" s="225"/>
      <c r="P456" s="225"/>
      <c r="Q456" s="148"/>
      <c r="R456" s="81"/>
      <c r="S456" s="81"/>
      <c r="T456" s="81"/>
      <c r="U456" s="81"/>
      <c r="V456" s="81"/>
      <c r="W456" s="81"/>
      <c r="X456" s="81"/>
      <c r="Y456" s="81"/>
      <c r="Z456" s="81"/>
      <c r="AA456" s="81"/>
      <c r="AB456" s="81"/>
      <c r="AC456" s="81"/>
      <c r="AD456" s="81"/>
      <c r="AE456" s="81"/>
      <c r="AF456" s="81"/>
      <c r="AG456" s="81"/>
      <c r="AH456" s="81"/>
      <c r="AI456" s="95"/>
      <c r="AK456" s="96"/>
      <c r="AL456" s="96"/>
      <c r="AM456" s="96"/>
      <c r="AN456" s="96"/>
      <c r="AO456" s="96"/>
      <c r="AP456" s="96"/>
    </row>
    <row r="457" spans="1:42" ht="6" customHeight="1" x14ac:dyDescent="0.2">
      <c r="A457" s="98"/>
      <c r="B457" s="78"/>
      <c r="J457" s="96"/>
      <c r="K457" s="96"/>
      <c r="L457" s="96"/>
      <c r="M457" s="96"/>
      <c r="N457" s="96"/>
      <c r="O457" s="96"/>
      <c r="P457" s="96"/>
      <c r="Q457" s="148"/>
      <c r="R457" s="81"/>
      <c r="S457" s="81"/>
      <c r="T457" s="81"/>
      <c r="U457" s="81"/>
      <c r="V457" s="81"/>
      <c r="W457" s="81"/>
      <c r="X457" s="81"/>
      <c r="Y457" s="81"/>
      <c r="Z457" s="81"/>
      <c r="AA457" s="81"/>
      <c r="AB457" s="81"/>
      <c r="AC457" s="81"/>
      <c r="AD457" s="81"/>
      <c r="AE457" s="81"/>
      <c r="AF457" s="81"/>
      <c r="AG457" s="81"/>
      <c r="AH457" s="81"/>
      <c r="AI457" s="95"/>
      <c r="AK457" s="96"/>
      <c r="AL457" s="96"/>
      <c r="AM457" s="96"/>
      <c r="AN457" s="96"/>
      <c r="AO457" s="96"/>
      <c r="AP457" s="96"/>
    </row>
    <row r="458" spans="1:42" ht="12.75" customHeight="1" x14ac:dyDescent="0.2">
      <c r="A458" s="98"/>
      <c r="B458" s="78"/>
      <c r="C458" s="83" t="s">
        <v>311</v>
      </c>
      <c r="J458" s="332" t="e">
        <f>SUM(J454:J457)</f>
        <v>#REF!</v>
      </c>
      <c r="K458" s="96"/>
      <c r="L458" s="332" t="e">
        <f>SUM(L454:L457)</f>
        <v>#REF!</v>
      </c>
      <c r="M458" s="223"/>
      <c r="N458" s="223"/>
      <c r="O458" s="223"/>
      <c r="P458" s="223"/>
      <c r="Q458" s="148"/>
      <c r="R458" s="81"/>
      <c r="S458" s="81"/>
      <c r="T458" s="81"/>
      <c r="U458" s="81"/>
      <c r="V458" s="81"/>
      <c r="W458" s="81"/>
      <c r="X458" s="81"/>
      <c r="Y458" s="81"/>
      <c r="Z458" s="81"/>
      <c r="AA458" s="81"/>
      <c r="AB458" s="81"/>
      <c r="AC458" s="81"/>
      <c r="AD458" s="81"/>
      <c r="AE458" s="81"/>
      <c r="AF458" s="81"/>
      <c r="AG458" s="81"/>
      <c r="AH458" s="81"/>
      <c r="AI458" s="95"/>
      <c r="AK458" s="96"/>
      <c r="AL458" s="96"/>
      <c r="AM458" s="96"/>
      <c r="AN458" s="96"/>
      <c r="AO458" s="96"/>
      <c r="AP458" s="96"/>
    </row>
    <row r="459" spans="1:42" ht="12.75" customHeight="1" x14ac:dyDescent="0.2">
      <c r="A459" s="98"/>
      <c r="B459" s="78"/>
      <c r="J459" s="96"/>
      <c r="K459" s="96"/>
      <c r="L459" s="96"/>
      <c r="M459" s="96"/>
      <c r="N459" s="96"/>
      <c r="O459" s="96"/>
      <c r="P459" s="96"/>
      <c r="Q459" s="148"/>
      <c r="R459" s="81"/>
      <c r="S459" s="81"/>
      <c r="T459" s="81"/>
      <c r="U459" s="81"/>
      <c r="V459" s="81"/>
      <c r="W459" s="81"/>
      <c r="X459" s="81"/>
      <c r="Y459" s="81"/>
      <c r="Z459" s="81"/>
      <c r="AA459" s="81"/>
      <c r="AB459" s="81"/>
      <c r="AC459" s="81"/>
      <c r="AD459" s="81"/>
      <c r="AE459" s="81"/>
      <c r="AF459" s="81"/>
      <c r="AG459" s="81"/>
      <c r="AH459" s="81"/>
      <c r="AI459" s="95"/>
      <c r="AK459" s="96"/>
      <c r="AL459" s="96"/>
      <c r="AM459" s="96"/>
      <c r="AN459" s="96"/>
      <c r="AO459" s="96"/>
      <c r="AP459" s="96"/>
    </row>
    <row r="460" spans="1:42" ht="12.75" customHeight="1" thickBot="1" x14ac:dyDescent="0.25">
      <c r="A460" s="98"/>
      <c r="B460" s="83" t="s">
        <v>248</v>
      </c>
      <c r="C460" s="78"/>
      <c r="D460" s="82"/>
      <c r="E460" s="82"/>
      <c r="F460" s="82"/>
      <c r="G460" s="82"/>
      <c r="H460" s="82"/>
      <c r="I460" s="82"/>
      <c r="J460" s="340" t="e">
        <f>J450-J458</f>
        <v>#REF!</v>
      </c>
      <c r="K460" s="102"/>
      <c r="L460" s="104" t="e">
        <f>L450-L458</f>
        <v>#REF!</v>
      </c>
      <c r="M460" s="102"/>
      <c r="N460" s="102"/>
      <c r="O460" s="102"/>
      <c r="P460" s="102"/>
      <c r="Q460" s="157"/>
      <c r="R460" s="94"/>
      <c r="S460" s="94"/>
      <c r="T460" s="94"/>
      <c r="U460" s="94"/>
      <c r="V460" s="94"/>
      <c r="W460" s="94"/>
      <c r="X460" s="94"/>
      <c r="Y460" s="94"/>
      <c r="Z460" s="94"/>
      <c r="AA460" s="94"/>
      <c r="AB460" s="94"/>
      <c r="AC460" s="94"/>
      <c r="AD460" s="94"/>
      <c r="AE460" s="94"/>
      <c r="AF460" s="94"/>
      <c r="AG460" s="94"/>
      <c r="AH460" s="94"/>
      <c r="AI460" s="94"/>
      <c r="AK460" s="80"/>
      <c r="AL460" s="80"/>
      <c r="AM460" s="80"/>
      <c r="AN460" s="80"/>
      <c r="AO460" s="80"/>
      <c r="AP460" s="80"/>
    </row>
    <row r="461" spans="1:42" ht="12.75" customHeight="1" thickTop="1" x14ac:dyDescent="0.2">
      <c r="A461" s="98"/>
      <c r="B461" s="83"/>
      <c r="C461" s="78"/>
      <c r="D461" s="82"/>
      <c r="E461" s="82"/>
      <c r="F461" s="82"/>
      <c r="G461" s="82"/>
      <c r="H461" s="82"/>
      <c r="I461" s="82"/>
      <c r="J461" s="102"/>
      <c r="K461" s="102"/>
      <c r="L461" s="102"/>
      <c r="M461" s="102"/>
      <c r="N461" s="102"/>
      <c r="O461" s="102"/>
      <c r="P461" s="102"/>
      <c r="Q461" s="157"/>
      <c r="R461" s="94"/>
      <c r="S461" s="94"/>
      <c r="T461" s="94"/>
      <c r="U461" s="94"/>
      <c r="V461" s="94"/>
      <c r="W461" s="94"/>
      <c r="X461" s="94"/>
      <c r="Y461" s="94"/>
      <c r="Z461" s="94"/>
      <c r="AA461" s="94"/>
      <c r="AB461" s="94"/>
      <c r="AC461" s="94"/>
      <c r="AD461" s="94"/>
      <c r="AE461" s="94"/>
      <c r="AF461" s="94"/>
      <c r="AG461" s="94"/>
      <c r="AH461" s="94"/>
      <c r="AI461" s="94"/>
      <c r="AK461" s="80"/>
      <c r="AL461" s="80"/>
      <c r="AM461" s="80"/>
      <c r="AN461" s="80"/>
      <c r="AO461" s="80"/>
      <c r="AP461" s="80"/>
    </row>
    <row r="462" spans="1:42" ht="12.75" customHeight="1" x14ac:dyDescent="0.2">
      <c r="A462" s="98"/>
      <c r="B462" s="83"/>
      <c r="C462" s="78"/>
      <c r="D462" s="82"/>
      <c r="E462" s="82"/>
      <c r="F462" s="82"/>
      <c r="G462" s="82"/>
      <c r="H462" s="82"/>
      <c r="I462" s="82"/>
      <c r="J462" s="102"/>
      <c r="K462" s="102"/>
      <c r="L462" s="102"/>
      <c r="M462" s="102"/>
      <c r="N462" s="102"/>
      <c r="O462" s="102"/>
      <c r="P462" s="102"/>
      <c r="Q462" s="157"/>
      <c r="R462" s="94"/>
      <c r="S462" s="94"/>
      <c r="T462" s="94"/>
      <c r="U462" s="94"/>
      <c r="V462" s="94"/>
      <c r="W462" s="94"/>
      <c r="X462" s="94"/>
      <c r="Y462" s="94"/>
      <c r="Z462" s="94"/>
      <c r="AA462" s="94"/>
      <c r="AB462" s="94"/>
      <c r="AC462" s="94"/>
      <c r="AD462" s="94"/>
      <c r="AE462" s="94"/>
      <c r="AF462" s="94"/>
      <c r="AG462" s="94"/>
      <c r="AH462" s="94"/>
      <c r="AI462" s="94"/>
      <c r="AK462" s="80"/>
      <c r="AL462" s="80"/>
      <c r="AM462" s="80"/>
      <c r="AN462" s="80"/>
      <c r="AO462" s="80"/>
      <c r="AP462" s="80"/>
    </row>
    <row r="463" spans="1:42" ht="12.75" customHeight="1" x14ac:dyDescent="0.2">
      <c r="A463" s="85"/>
      <c r="B463" s="83" t="s">
        <v>144</v>
      </c>
      <c r="D463" s="83"/>
      <c r="E463" s="83"/>
      <c r="F463" s="83"/>
      <c r="J463" s="240" t="str">
        <f>J7</f>
        <v>2020</v>
      </c>
      <c r="K463" s="80"/>
      <c r="L463" s="240" t="str">
        <f>L7</f>
        <v>2019</v>
      </c>
      <c r="M463" s="102"/>
      <c r="N463" s="102"/>
      <c r="O463" s="102"/>
      <c r="P463" s="102"/>
      <c r="Q463" s="157"/>
      <c r="R463" s="94"/>
      <c r="S463" s="94"/>
      <c r="T463" s="94"/>
      <c r="U463" s="94"/>
      <c r="V463" s="94"/>
      <c r="W463" s="94"/>
      <c r="X463" s="94"/>
      <c r="Y463" s="94"/>
      <c r="Z463" s="94"/>
      <c r="AA463" s="94"/>
      <c r="AB463" s="94"/>
      <c r="AC463" s="94"/>
      <c r="AD463" s="94"/>
      <c r="AE463" s="94"/>
      <c r="AF463" s="94"/>
      <c r="AG463" s="94"/>
      <c r="AH463" s="94"/>
      <c r="AI463" s="94"/>
      <c r="AK463" s="80"/>
      <c r="AL463" s="80"/>
      <c r="AM463" s="80"/>
      <c r="AN463" s="80"/>
      <c r="AO463" s="80"/>
      <c r="AP463" s="80"/>
    </row>
    <row r="464" spans="1:42" ht="12.75" customHeight="1" x14ac:dyDescent="0.2">
      <c r="A464" s="98"/>
      <c r="B464" s="77"/>
      <c r="C464" s="78"/>
      <c r="K464" s="80"/>
      <c r="M464" s="102"/>
      <c r="N464" s="102"/>
      <c r="O464" s="102"/>
      <c r="P464" s="102"/>
      <c r="Q464" s="157"/>
      <c r="R464" s="94"/>
      <c r="S464" s="94"/>
      <c r="T464" s="94"/>
      <c r="U464" s="94"/>
      <c r="V464" s="94"/>
      <c r="W464" s="94"/>
      <c r="X464" s="94"/>
      <c r="Y464" s="94"/>
      <c r="Z464" s="94"/>
      <c r="AA464" s="94"/>
      <c r="AB464" s="94"/>
      <c r="AC464" s="94"/>
      <c r="AD464" s="94"/>
      <c r="AE464" s="94"/>
      <c r="AF464" s="94"/>
      <c r="AG464" s="94"/>
      <c r="AH464" s="94"/>
      <c r="AI464" s="94"/>
      <c r="AK464" s="80"/>
      <c r="AL464" s="80"/>
      <c r="AM464" s="80"/>
      <c r="AN464" s="80"/>
      <c r="AO464" s="80"/>
      <c r="AP464" s="80"/>
    </row>
    <row r="465" spans="1:42" ht="12.75" customHeight="1" thickBot="1" x14ac:dyDescent="0.25">
      <c r="A465" s="98"/>
      <c r="B465" s="76" t="s">
        <v>58</v>
      </c>
      <c r="C465" s="76" t="s">
        <v>149</v>
      </c>
      <c r="J465" s="89" t="e">
        <f>J379-J401-J438+J460</f>
        <v>#REF!</v>
      </c>
      <c r="K465" s="80"/>
      <c r="L465" s="89" t="e">
        <f>L379-L401-L438+L460</f>
        <v>#REF!</v>
      </c>
      <c r="M465" s="224" t="e">
        <f>J465-#REF!</f>
        <v>#REF!</v>
      </c>
      <c r="N465" s="102"/>
      <c r="O465" s="102"/>
      <c r="P465" s="102"/>
      <c r="Q465" s="157"/>
      <c r="R465" s="94"/>
      <c r="S465" s="94"/>
      <c r="T465" s="94"/>
      <c r="U465" s="94"/>
      <c r="V465" s="94"/>
      <c r="W465" s="94"/>
      <c r="X465" s="94"/>
      <c r="Y465" s="94"/>
      <c r="Z465" s="94"/>
      <c r="AA465" s="94"/>
      <c r="AB465" s="94"/>
      <c r="AC465" s="94"/>
      <c r="AD465" s="94"/>
      <c r="AE465" s="94"/>
      <c r="AF465" s="94"/>
      <c r="AG465" s="94"/>
      <c r="AH465" s="94"/>
      <c r="AI465" s="94"/>
      <c r="AK465" s="80"/>
      <c r="AL465" s="80"/>
      <c r="AM465" s="80"/>
      <c r="AN465" s="80"/>
      <c r="AO465" s="80"/>
      <c r="AP465" s="80"/>
    </row>
    <row r="466" spans="1:42" ht="12.75" customHeight="1" thickTop="1" x14ac:dyDescent="0.2">
      <c r="A466" s="98"/>
      <c r="B466" s="217" t="s">
        <v>58</v>
      </c>
      <c r="C466" s="76" t="s">
        <v>193</v>
      </c>
      <c r="J466" s="410" t="e">
        <f>#REF!</f>
        <v>#REF!</v>
      </c>
      <c r="K466" s="80"/>
      <c r="L466" s="89" t="e">
        <f>-#REF!</f>
        <v>#REF!</v>
      </c>
      <c r="M466" s="102"/>
      <c r="N466" s="102"/>
      <c r="O466" s="102"/>
      <c r="P466" s="102"/>
      <c r="Q466" s="157"/>
      <c r="R466" s="94"/>
      <c r="S466" s="94"/>
      <c r="T466" s="94"/>
      <c r="U466" s="94"/>
      <c r="V466" s="94"/>
      <c r="W466" s="94"/>
      <c r="X466" s="94"/>
      <c r="Y466" s="94"/>
      <c r="Z466" s="94"/>
      <c r="AA466" s="94"/>
      <c r="AB466" s="94"/>
      <c r="AC466" s="94"/>
      <c r="AD466" s="94"/>
      <c r="AE466" s="94"/>
      <c r="AF466" s="94"/>
      <c r="AG466" s="94"/>
      <c r="AH466" s="94"/>
      <c r="AI466" s="94"/>
      <c r="AK466" s="80"/>
      <c r="AL466" s="80"/>
      <c r="AM466" s="80"/>
      <c r="AN466" s="80"/>
      <c r="AO466" s="80"/>
      <c r="AP466" s="80"/>
    </row>
    <row r="467" spans="1:42" ht="12.75" customHeight="1" x14ac:dyDescent="0.2">
      <c r="A467" s="98"/>
      <c r="B467" s="217"/>
      <c r="J467" s="239"/>
      <c r="K467" s="80"/>
      <c r="M467" s="102"/>
      <c r="N467" s="102"/>
      <c r="O467" s="102"/>
      <c r="P467" s="102"/>
      <c r="Q467" s="157"/>
      <c r="R467" s="94"/>
      <c r="S467" s="94"/>
      <c r="T467" s="94"/>
      <c r="U467" s="94"/>
      <c r="V467" s="94"/>
      <c r="W467" s="94"/>
      <c r="X467" s="94"/>
      <c r="Y467" s="94"/>
      <c r="Z467" s="94"/>
      <c r="AA467" s="94"/>
      <c r="AB467" s="94"/>
      <c r="AC467" s="94"/>
      <c r="AD467" s="94"/>
      <c r="AE467" s="94"/>
      <c r="AF467" s="94"/>
      <c r="AG467" s="94"/>
      <c r="AH467" s="94"/>
      <c r="AI467" s="94"/>
      <c r="AK467" s="80"/>
      <c r="AL467" s="80"/>
      <c r="AM467" s="80"/>
      <c r="AN467" s="80"/>
      <c r="AO467" s="80"/>
      <c r="AP467" s="80"/>
    </row>
    <row r="468" spans="1:42" ht="12.75" customHeight="1" thickBot="1" x14ac:dyDescent="0.25">
      <c r="A468" s="98"/>
      <c r="B468" s="83" t="s">
        <v>1</v>
      </c>
      <c r="C468" s="78"/>
      <c r="J468" s="104" t="e">
        <f>J465+J466</f>
        <v>#REF!</v>
      </c>
      <c r="K468" s="80"/>
      <c r="L468" s="104" t="e">
        <f>L465+L466</f>
        <v>#REF!</v>
      </c>
      <c r="M468" s="102"/>
      <c r="N468" s="102"/>
      <c r="O468" s="102"/>
      <c r="P468" s="102"/>
      <c r="Q468" s="379" t="e">
        <f>J468-J360</f>
        <v>#REF!</v>
      </c>
      <c r="R468" s="79"/>
      <c r="S468" s="380" t="e">
        <f>L468-L360</f>
        <v>#REF!</v>
      </c>
      <c r="T468" s="79"/>
      <c r="U468" s="94"/>
      <c r="V468" s="94"/>
      <c r="W468" s="94"/>
      <c r="X468" s="94"/>
      <c r="Y468" s="94"/>
      <c r="Z468" s="94"/>
      <c r="AA468" s="94"/>
      <c r="AB468" s="94"/>
      <c r="AC468" s="94"/>
      <c r="AD468" s="94"/>
      <c r="AE468" s="94"/>
      <c r="AF468" s="94"/>
      <c r="AG468" s="94"/>
      <c r="AH468" s="94"/>
      <c r="AI468" s="94"/>
      <c r="AK468" s="80"/>
      <c r="AL468" s="80"/>
      <c r="AM468" s="80"/>
      <c r="AN468" s="80"/>
      <c r="AO468" s="80"/>
      <c r="AP468" s="80"/>
    </row>
    <row r="469" spans="1:42" ht="12.75" customHeight="1" thickTop="1" x14ac:dyDescent="0.2">
      <c r="A469" s="98"/>
      <c r="B469" s="83"/>
      <c r="C469" s="78"/>
      <c r="D469" s="82"/>
      <c r="E469" s="82"/>
      <c r="F469" s="82"/>
      <c r="G469" s="82"/>
      <c r="H469" s="82"/>
      <c r="I469" s="82"/>
      <c r="J469" s="102"/>
      <c r="K469" s="102"/>
      <c r="L469" s="102"/>
      <c r="M469" s="102"/>
      <c r="N469" s="102"/>
      <c r="O469" s="102"/>
      <c r="P469" s="102"/>
      <c r="Q469" s="157"/>
      <c r="R469" s="94"/>
      <c r="S469" s="94"/>
      <c r="T469" s="94"/>
      <c r="U469" s="94"/>
      <c r="V469" s="94"/>
      <c r="W469" s="94"/>
      <c r="X469" s="94"/>
      <c r="Y469" s="94"/>
      <c r="Z469" s="94"/>
      <c r="AA469" s="94"/>
      <c r="AB469" s="94"/>
      <c r="AC469" s="94"/>
      <c r="AD469" s="94"/>
      <c r="AE469" s="94"/>
      <c r="AF469" s="94"/>
      <c r="AG469" s="94"/>
      <c r="AH469" s="94"/>
      <c r="AI469" s="94"/>
      <c r="AK469" s="80"/>
      <c r="AL469" s="80"/>
      <c r="AM469" s="80"/>
      <c r="AN469" s="80"/>
      <c r="AO469" s="80"/>
      <c r="AP469" s="80"/>
    </row>
    <row r="470" spans="1:42" ht="12.75" hidden="1" customHeight="1" x14ac:dyDescent="0.2">
      <c r="A470" s="85">
        <f>A442+1</f>
        <v>29</v>
      </c>
      <c r="B470" s="83" t="s">
        <v>375</v>
      </c>
      <c r="C470" s="78"/>
      <c r="D470" s="82"/>
      <c r="E470" s="82"/>
      <c r="F470" s="82"/>
      <c r="G470" s="82"/>
      <c r="H470" s="82"/>
      <c r="I470" s="82"/>
      <c r="J470" s="102"/>
      <c r="K470" s="102"/>
      <c r="L470" s="102"/>
      <c r="M470" s="102"/>
      <c r="N470" s="102"/>
      <c r="O470" s="102"/>
      <c r="P470" s="102"/>
      <c r="Q470" s="157"/>
      <c r="R470" s="94"/>
      <c r="S470" s="94"/>
      <c r="T470" s="94"/>
      <c r="U470" s="94"/>
      <c r="V470" s="94"/>
      <c r="W470" s="94"/>
      <c r="X470" s="94"/>
      <c r="Y470" s="94"/>
      <c r="Z470" s="94"/>
      <c r="AA470" s="94"/>
      <c r="AB470" s="94"/>
      <c r="AC470" s="94"/>
      <c r="AD470" s="94"/>
      <c r="AE470" s="94"/>
      <c r="AF470" s="94"/>
      <c r="AG470" s="94"/>
      <c r="AH470" s="94"/>
      <c r="AI470" s="94"/>
      <c r="AK470" s="80"/>
      <c r="AL470" s="80"/>
      <c r="AM470" s="80"/>
      <c r="AN470" s="80"/>
      <c r="AO470" s="80"/>
      <c r="AP470" s="80"/>
    </row>
    <row r="471" spans="1:42" ht="12.75" hidden="1" customHeight="1" x14ac:dyDescent="0.2">
      <c r="A471" s="98"/>
      <c r="B471" s="83"/>
      <c r="C471" s="78"/>
      <c r="D471" s="82"/>
      <c r="E471" s="82"/>
      <c r="F471" s="82"/>
      <c r="G471" s="82"/>
      <c r="H471" s="82"/>
      <c r="I471" s="82"/>
      <c r="J471" s="102"/>
      <c r="K471" s="102"/>
      <c r="L471" s="102"/>
      <c r="M471" s="102"/>
      <c r="N471" s="102"/>
      <c r="O471" s="102"/>
      <c r="P471" s="102"/>
      <c r="Q471" s="157"/>
      <c r="R471" s="94"/>
      <c r="S471" s="94"/>
      <c r="T471" s="94"/>
      <c r="U471" s="94"/>
      <c r="V471" s="94"/>
      <c r="W471" s="94"/>
      <c r="X471" s="94"/>
      <c r="Y471" s="94"/>
      <c r="Z471" s="94"/>
      <c r="AA471" s="94"/>
      <c r="AB471" s="94"/>
      <c r="AC471" s="94"/>
      <c r="AD471" s="94"/>
      <c r="AE471" s="94"/>
      <c r="AF471" s="94"/>
      <c r="AG471" s="94"/>
      <c r="AH471" s="94"/>
      <c r="AI471" s="94"/>
      <c r="AK471" s="80"/>
      <c r="AL471" s="80"/>
      <c r="AM471" s="80"/>
      <c r="AN471" s="80"/>
      <c r="AO471" s="80"/>
      <c r="AP471" s="80"/>
    </row>
    <row r="472" spans="1:42" ht="12.75" hidden="1" customHeight="1" x14ac:dyDescent="0.2">
      <c r="A472" s="98"/>
      <c r="B472" s="1195" t="s">
        <v>376</v>
      </c>
      <c r="C472" s="1195"/>
      <c r="D472" s="1195"/>
      <c r="E472" s="1195"/>
      <c r="F472" s="1195"/>
      <c r="G472" s="1195"/>
      <c r="H472" s="1195"/>
      <c r="I472" s="1195"/>
      <c r="J472" s="1195"/>
      <c r="K472" s="1195"/>
      <c r="L472" s="1195"/>
      <c r="M472" s="102"/>
      <c r="N472" s="102"/>
      <c r="O472" s="102"/>
      <c r="P472" s="102"/>
      <c r="Q472" s="157"/>
      <c r="R472" s="94"/>
      <c r="S472" s="94"/>
      <c r="T472" s="94"/>
      <c r="U472" s="94"/>
      <c r="V472" s="94"/>
      <c r="W472" s="94"/>
      <c r="X472" s="94"/>
      <c r="Y472" s="94"/>
      <c r="Z472" s="94"/>
      <c r="AA472" s="94"/>
      <c r="AB472" s="94"/>
      <c r="AC472" s="94"/>
      <c r="AD472" s="94"/>
      <c r="AE472" s="94"/>
      <c r="AF472" s="94"/>
      <c r="AG472" s="94"/>
      <c r="AH472" s="94"/>
      <c r="AI472" s="94"/>
      <c r="AK472" s="80"/>
      <c r="AL472" s="80"/>
      <c r="AM472" s="80"/>
      <c r="AN472" s="80"/>
      <c r="AO472" s="80"/>
      <c r="AP472" s="80"/>
    </row>
    <row r="473" spans="1:42" ht="12.75" hidden="1" customHeight="1" x14ac:dyDescent="0.2">
      <c r="A473" s="98"/>
      <c r="B473" s="1195"/>
      <c r="C473" s="1195"/>
      <c r="D473" s="1195"/>
      <c r="E473" s="1195"/>
      <c r="F473" s="1195"/>
      <c r="G473" s="1195"/>
      <c r="H473" s="1195"/>
      <c r="I473" s="1195"/>
      <c r="J473" s="1195"/>
      <c r="K473" s="1195"/>
      <c r="L473" s="1195"/>
      <c r="M473" s="102"/>
      <c r="N473" s="102"/>
      <c r="O473" s="102"/>
      <c r="P473" s="102"/>
      <c r="Q473" s="157"/>
      <c r="R473" s="94"/>
      <c r="S473" s="94"/>
      <c r="T473" s="94"/>
      <c r="U473" s="94"/>
      <c r="V473" s="94"/>
      <c r="W473" s="94"/>
      <c r="X473" s="94"/>
      <c r="Y473" s="94"/>
      <c r="Z473" s="94"/>
      <c r="AA473" s="94"/>
      <c r="AB473" s="94"/>
      <c r="AC473" s="94"/>
      <c r="AD473" s="94"/>
      <c r="AE473" s="94"/>
      <c r="AF473" s="94"/>
      <c r="AG473" s="94"/>
      <c r="AH473" s="94"/>
      <c r="AI473" s="94"/>
      <c r="AK473" s="80"/>
      <c r="AL473" s="80"/>
      <c r="AM473" s="80"/>
      <c r="AN473" s="80"/>
      <c r="AO473" s="80"/>
      <c r="AP473" s="80"/>
    </row>
    <row r="474" spans="1:42" ht="12.75" hidden="1" customHeight="1" x14ac:dyDescent="0.2">
      <c r="A474" s="98"/>
      <c r="B474" s="83"/>
      <c r="C474" s="78"/>
      <c r="D474" s="82"/>
      <c r="E474" s="82"/>
      <c r="F474" s="82"/>
      <c r="G474" s="82"/>
      <c r="H474" s="82"/>
      <c r="I474" s="82"/>
      <c r="J474" s="102"/>
      <c r="K474" s="102"/>
      <c r="L474" s="102"/>
      <c r="M474" s="102"/>
      <c r="N474" s="102"/>
      <c r="O474" s="102"/>
      <c r="P474" s="102"/>
      <c r="Q474" s="157"/>
      <c r="R474" s="94"/>
      <c r="S474" s="94"/>
      <c r="T474" s="94"/>
      <c r="U474" s="94"/>
      <c r="V474" s="94"/>
      <c r="W474" s="94"/>
      <c r="X474" s="94"/>
      <c r="Y474" s="94"/>
      <c r="Z474" s="94"/>
      <c r="AA474" s="94"/>
      <c r="AB474" s="94"/>
      <c r="AC474" s="94"/>
      <c r="AD474" s="94"/>
      <c r="AE474" s="94"/>
      <c r="AF474" s="94"/>
      <c r="AG474" s="94"/>
      <c r="AH474" s="94"/>
      <c r="AI474" s="94"/>
      <c r="AK474" s="80"/>
      <c r="AL474" s="80"/>
      <c r="AM474" s="80"/>
      <c r="AN474" s="80"/>
      <c r="AO474" s="80"/>
      <c r="AP474" s="80"/>
    </row>
    <row r="475" spans="1:42" ht="12.75" hidden="1" customHeight="1" x14ac:dyDescent="0.2">
      <c r="A475" s="98"/>
      <c r="B475" s="312"/>
      <c r="C475" s="312"/>
      <c r="D475" s="312"/>
      <c r="E475" s="313"/>
      <c r="F475" s="312"/>
      <c r="G475" s="312"/>
      <c r="H475" s="317">
        <v>2018</v>
      </c>
      <c r="I475" s="318"/>
      <c r="J475" s="119"/>
      <c r="K475" s="119"/>
      <c r="L475" s="317">
        <v>2019</v>
      </c>
      <c r="M475" s="102"/>
      <c r="N475" s="102"/>
      <c r="O475" s="102"/>
      <c r="P475" s="102"/>
      <c r="Q475" s="157"/>
      <c r="R475" s="94"/>
      <c r="S475" s="94"/>
      <c r="T475" s="94"/>
      <c r="U475" s="94"/>
      <c r="V475" s="94"/>
      <c r="W475" s="94"/>
      <c r="X475" s="94"/>
      <c r="Y475" s="94"/>
      <c r="Z475" s="94"/>
      <c r="AA475" s="94"/>
      <c r="AB475" s="94"/>
      <c r="AC475" s="94"/>
      <c r="AD475" s="94"/>
      <c r="AE475" s="94"/>
      <c r="AF475" s="94"/>
      <c r="AG475" s="94"/>
      <c r="AH475" s="94"/>
      <c r="AI475" s="94"/>
      <c r="AK475" s="80"/>
      <c r="AL475" s="80"/>
      <c r="AM475" s="80"/>
      <c r="AN475" s="80"/>
      <c r="AO475" s="80"/>
      <c r="AP475" s="80"/>
    </row>
    <row r="476" spans="1:42" ht="12.75" hidden="1" customHeight="1" x14ac:dyDescent="0.2">
      <c r="A476" s="98"/>
      <c r="B476" s="312"/>
      <c r="C476" s="312"/>
      <c r="D476" s="312"/>
      <c r="E476" s="313"/>
      <c r="F476" s="312"/>
      <c r="G476" s="313"/>
      <c r="H476" s="313" t="s">
        <v>377</v>
      </c>
      <c r="I476" s="313"/>
      <c r="K476" s="166"/>
      <c r="L476" s="166" t="s">
        <v>378</v>
      </c>
      <c r="M476" s="102"/>
      <c r="N476" s="102"/>
      <c r="O476" s="102"/>
      <c r="P476" s="102"/>
      <c r="Q476" s="157"/>
      <c r="R476" s="94"/>
      <c r="S476" s="94"/>
      <c r="T476" s="94"/>
      <c r="U476" s="94"/>
      <c r="V476" s="94"/>
      <c r="W476" s="94"/>
      <c r="X476" s="94"/>
      <c r="Y476" s="94"/>
      <c r="Z476" s="94"/>
      <c r="AA476" s="94"/>
      <c r="AB476" s="94"/>
      <c r="AC476" s="94"/>
      <c r="AD476" s="94"/>
      <c r="AE476" s="94"/>
      <c r="AF476" s="94"/>
      <c r="AG476" s="94"/>
      <c r="AH476" s="94"/>
      <c r="AI476" s="94"/>
      <c r="AK476" s="80"/>
      <c r="AL476" s="80"/>
      <c r="AM476" s="80"/>
      <c r="AN476" s="80"/>
      <c r="AO476" s="80"/>
      <c r="AP476" s="80"/>
    </row>
    <row r="477" spans="1:42" ht="12.75" hidden="1" customHeight="1" x14ac:dyDescent="0.2">
      <c r="A477" s="98"/>
      <c r="B477" s="314" t="s">
        <v>379</v>
      </c>
      <c r="C477" s="314"/>
      <c r="D477" s="314"/>
      <c r="E477" s="315"/>
      <c r="F477" s="314"/>
      <c r="G477" s="312"/>
      <c r="H477" s="315" t="s">
        <v>380</v>
      </c>
      <c r="I477" s="313"/>
      <c r="J477" s="315" t="s">
        <v>381</v>
      </c>
      <c r="K477" s="166"/>
      <c r="L477" s="316" t="s">
        <v>381</v>
      </c>
      <c r="M477" s="102"/>
      <c r="N477" s="102"/>
      <c r="O477" s="102"/>
      <c r="P477" s="102"/>
      <c r="Q477" s="157"/>
      <c r="R477" s="94"/>
      <c r="S477" s="94"/>
      <c r="T477" s="94"/>
      <c r="U477" s="94"/>
      <c r="V477" s="94"/>
      <c r="W477" s="94"/>
      <c r="X477" s="94"/>
      <c r="Y477" s="94"/>
      <c r="Z477" s="94"/>
      <c r="AA477" s="94"/>
      <c r="AB477" s="94"/>
      <c r="AC477" s="94"/>
      <c r="AD477" s="94"/>
      <c r="AE477" s="94"/>
      <c r="AF477" s="94"/>
      <c r="AG477" s="94"/>
      <c r="AH477" s="94"/>
      <c r="AI477" s="94"/>
      <c r="AK477" s="80"/>
      <c r="AL477" s="80"/>
      <c r="AM477" s="80"/>
      <c r="AN477" s="80"/>
      <c r="AO477" s="80"/>
      <c r="AP477" s="80"/>
    </row>
    <row r="478" spans="1:42" ht="12.75" hidden="1" customHeight="1" x14ac:dyDescent="0.2">
      <c r="A478" s="98"/>
      <c r="B478" s="83"/>
      <c r="C478" s="78"/>
      <c r="D478" s="82"/>
      <c r="E478" s="82"/>
      <c r="F478" s="82"/>
      <c r="G478" s="82"/>
      <c r="H478" s="82"/>
      <c r="I478" s="82"/>
      <c r="J478" s="102"/>
      <c r="K478" s="102"/>
      <c r="L478" s="102"/>
      <c r="M478" s="102"/>
      <c r="N478" s="102"/>
      <c r="O478" s="102"/>
      <c r="P478" s="102"/>
      <c r="Q478" s="157"/>
      <c r="R478" s="94"/>
      <c r="S478" s="94"/>
      <c r="T478" s="94"/>
      <c r="U478" s="94"/>
      <c r="V478" s="94"/>
      <c r="W478" s="94"/>
      <c r="X478" s="94"/>
      <c r="Y478" s="94"/>
      <c r="Z478" s="94"/>
      <c r="AA478" s="94"/>
      <c r="AB478" s="94"/>
      <c r="AC478" s="94"/>
      <c r="AD478" s="94"/>
      <c r="AE478" s="94"/>
      <c r="AF478" s="94"/>
      <c r="AG478" s="94"/>
      <c r="AH478" s="94"/>
      <c r="AI478" s="94"/>
      <c r="AK478" s="80"/>
      <c r="AL478" s="80"/>
      <c r="AM478" s="80"/>
      <c r="AN478" s="80"/>
      <c r="AO478" s="80"/>
      <c r="AP478" s="80"/>
    </row>
    <row r="479" spans="1:42" ht="12.75" hidden="1" customHeight="1" x14ac:dyDescent="0.2">
      <c r="A479" s="98"/>
      <c r="B479" s="83" t="s">
        <v>383</v>
      </c>
      <c r="C479" s="78"/>
      <c r="D479" s="82"/>
      <c r="E479" s="82"/>
      <c r="F479" s="82"/>
      <c r="G479" s="82"/>
      <c r="H479" s="82"/>
      <c r="I479" s="82"/>
      <c r="J479" s="102"/>
      <c r="K479" s="102"/>
      <c r="L479" s="102"/>
      <c r="M479" s="102"/>
      <c r="N479" s="102"/>
      <c r="O479" s="102"/>
      <c r="P479" s="102"/>
      <c r="Q479" s="157"/>
      <c r="R479" s="94"/>
      <c r="S479" s="94"/>
      <c r="T479" s="94"/>
      <c r="U479" s="94"/>
      <c r="V479" s="94"/>
      <c r="W479" s="94"/>
      <c r="X479" s="94"/>
      <c r="Y479" s="94"/>
      <c r="Z479" s="94"/>
      <c r="AA479" s="94"/>
      <c r="AB479" s="94"/>
      <c r="AC479" s="94"/>
      <c r="AD479" s="94"/>
      <c r="AE479" s="94"/>
      <c r="AF479" s="94"/>
      <c r="AG479" s="94"/>
      <c r="AH479" s="94"/>
      <c r="AI479" s="94"/>
      <c r="AK479" s="80"/>
      <c r="AL479" s="80"/>
      <c r="AM479" s="80"/>
      <c r="AN479" s="80"/>
      <c r="AO479" s="80"/>
      <c r="AP479" s="80"/>
    </row>
    <row r="480" spans="1:42" ht="12.75" hidden="1" customHeight="1" x14ac:dyDescent="0.2">
      <c r="A480" s="98"/>
      <c r="B480" s="76" t="s">
        <v>393</v>
      </c>
      <c r="C480" s="78"/>
      <c r="D480" s="82"/>
      <c r="E480" s="82"/>
      <c r="F480" s="82"/>
      <c r="G480" s="82"/>
      <c r="H480" s="319"/>
      <c r="I480" s="319"/>
      <c r="J480" s="322"/>
      <c r="K480" s="79"/>
      <c r="L480" s="79"/>
      <c r="M480" s="102"/>
      <c r="N480" s="102"/>
      <c r="O480" s="102"/>
      <c r="P480" s="102"/>
      <c r="Q480" s="157"/>
      <c r="R480" s="94"/>
      <c r="S480" s="94"/>
      <c r="T480" s="94"/>
      <c r="U480" s="94"/>
      <c r="V480" s="94"/>
      <c r="W480" s="94"/>
      <c r="X480" s="94"/>
      <c r="Y480" s="94"/>
      <c r="Z480" s="94"/>
      <c r="AA480" s="94"/>
      <c r="AB480" s="94"/>
      <c r="AC480" s="94"/>
      <c r="AD480" s="94"/>
      <c r="AE480" s="94"/>
      <c r="AF480" s="94"/>
      <c r="AG480" s="94"/>
      <c r="AH480" s="94"/>
      <c r="AI480" s="94"/>
      <c r="AK480" s="80"/>
      <c r="AL480" s="80"/>
      <c r="AM480" s="80"/>
      <c r="AN480" s="80"/>
      <c r="AO480" s="80"/>
      <c r="AP480" s="80"/>
    </row>
    <row r="481" spans="1:42" ht="12.75" hidden="1" customHeight="1" x14ac:dyDescent="0.2">
      <c r="A481" s="98"/>
      <c r="B481" s="76" t="s">
        <v>394</v>
      </c>
      <c r="C481" s="78"/>
      <c r="E481" s="82"/>
      <c r="F481" s="82"/>
      <c r="G481" s="82"/>
      <c r="H481" s="319"/>
      <c r="I481" s="319"/>
      <c r="J481" s="322"/>
      <c r="K481" s="79"/>
      <c r="L481" s="79"/>
      <c r="M481" s="102"/>
      <c r="N481" s="102"/>
      <c r="O481" s="102"/>
      <c r="P481" s="102"/>
      <c r="Q481" s="157"/>
      <c r="R481" s="94"/>
      <c r="S481" s="94"/>
      <c r="T481" s="94"/>
      <c r="U481" s="94"/>
      <c r="V481" s="94"/>
      <c r="W481" s="94"/>
      <c r="X481" s="94"/>
      <c r="Y481" s="94"/>
      <c r="Z481" s="94"/>
      <c r="AA481" s="94"/>
      <c r="AB481" s="94"/>
      <c r="AC481" s="94"/>
      <c r="AD481" s="94"/>
      <c r="AE481" s="94"/>
      <c r="AF481" s="94"/>
      <c r="AG481" s="94"/>
      <c r="AH481" s="94"/>
      <c r="AI481" s="94"/>
      <c r="AK481" s="80"/>
      <c r="AL481" s="80"/>
      <c r="AM481" s="80"/>
      <c r="AN481" s="80"/>
      <c r="AO481" s="80"/>
      <c r="AP481" s="80"/>
    </row>
    <row r="482" spans="1:42" ht="6" hidden="1" customHeight="1" x14ac:dyDescent="0.2">
      <c r="A482" s="98"/>
      <c r="C482" s="78"/>
      <c r="E482" s="82"/>
      <c r="F482" s="82"/>
      <c r="G482" s="82"/>
      <c r="H482" s="319"/>
      <c r="I482" s="319"/>
      <c r="J482" s="322"/>
      <c r="K482" s="79"/>
      <c r="L482" s="79"/>
      <c r="M482" s="102"/>
      <c r="N482" s="102"/>
      <c r="O482" s="102"/>
      <c r="P482" s="102"/>
      <c r="Q482" s="157"/>
      <c r="R482" s="94"/>
      <c r="S482" s="94"/>
      <c r="T482" s="94"/>
      <c r="U482" s="94"/>
      <c r="V482" s="94"/>
      <c r="W482" s="94"/>
      <c r="X482" s="94"/>
      <c r="Y482" s="94"/>
      <c r="Z482" s="94"/>
      <c r="AA482" s="94"/>
      <c r="AB482" s="94"/>
      <c r="AC482" s="94"/>
      <c r="AD482" s="94"/>
      <c r="AE482" s="94"/>
      <c r="AF482" s="94"/>
      <c r="AG482" s="94"/>
      <c r="AH482" s="94"/>
      <c r="AI482" s="94"/>
      <c r="AK482" s="80"/>
      <c r="AL482" s="80"/>
      <c r="AM482" s="80"/>
      <c r="AN482" s="80"/>
      <c r="AO482" s="80"/>
      <c r="AP482" s="80"/>
    </row>
    <row r="483" spans="1:42" ht="12.75" hidden="1" customHeight="1" x14ac:dyDescent="0.2">
      <c r="A483" s="98"/>
      <c r="C483" s="78"/>
      <c r="D483" s="82"/>
      <c r="E483" s="82"/>
      <c r="F483" s="82"/>
      <c r="G483" s="82"/>
      <c r="H483" s="321">
        <f>SUM(H480:H481)</f>
        <v>0</v>
      </c>
      <c r="I483" s="320"/>
      <c r="J483" s="321">
        <f>SUM(J480:J481)</f>
        <v>0</v>
      </c>
      <c r="K483" s="94"/>
      <c r="L483" s="321">
        <f>SUM(L480:L481)</f>
        <v>0</v>
      </c>
      <c r="M483" s="102"/>
      <c r="N483" s="102"/>
      <c r="O483" s="102"/>
      <c r="P483" s="102"/>
      <c r="Q483" s="157"/>
      <c r="R483" s="94"/>
      <c r="S483" s="94"/>
      <c r="T483" s="94"/>
      <c r="U483" s="94"/>
      <c r="V483" s="94"/>
      <c r="W483" s="94"/>
      <c r="X483" s="94"/>
      <c r="Y483" s="94"/>
      <c r="Z483" s="94"/>
      <c r="AA483" s="94"/>
      <c r="AB483" s="94"/>
      <c r="AC483" s="94"/>
      <c r="AD483" s="94"/>
      <c r="AE483" s="94"/>
      <c r="AF483" s="94"/>
      <c r="AG483" s="94"/>
      <c r="AH483" s="94"/>
      <c r="AI483" s="94"/>
      <c r="AK483" s="80"/>
      <c r="AL483" s="80"/>
      <c r="AM483" s="80"/>
      <c r="AN483" s="80"/>
      <c r="AO483" s="80"/>
      <c r="AP483" s="80"/>
    </row>
    <row r="484" spans="1:42" ht="12.75" hidden="1" customHeight="1" x14ac:dyDescent="0.2">
      <c r="A484" s="98"/>
      <c r="C484" s="78"/>
      <c r="D484" s="82"/>
      <c r="E484" s="82"/>
      <c r="F484" s="82"/>
      <c r="G484" s="82"/>
      <c r="H484" s="320"/>
      <c r="I484" s="320"/>
      <c r="J484" s="320"/>
      <c r="K484" s="94"/>
      <c r="L484" s="320"/>
      <c r="M484" s="102"/>
      <c r="N484" s="102"/>
      <c r="O484" s="102"/>
      <c r="P484" s="102"/>
      <c r="Q484" s="157"/>
      <c r="R484" s="94"/>
      <c r="S484" s="94"/>
      <c r="T484" s="94"/>
      <c r="U484" s="94"/>
      <c r="V484" s="94"/>
      <c r="W484" s="94"/>
      <c r="X484" s="94"/>
      <c r="Y484" s="94"/>
      <c r="Z484" s="94"/>
      <c r="AA484" s="94"/>
      <c r="AB484" s="94"/>
      <c r="AC484" s="94"/>
      <c r="AD484" s="94"/>
      <c r="AE484" s="94"/>
      <c r="AF484" s="94"/>
      <c r="AG484" s="94"/>
      <c r="AH484" s="94"/>
      <c r="AI484" s="94"/>
      <c r="AK484" s="80"/>
      <c r="AL484" s="80"/>
      <c r="AM484" s="80"/>
      <c r="AN484" s="80"/>
      <c r="AO484" s="80"/>
      <c r="AP484" s="80"/>
    </row>
    <row r="485" spans="1:42" ht="12.75" hidden="1" customHeight="1" x14ac:dyDescent="0.2">
      <c r="A485" s="98"/>
      <c r="C485" s="78"/>
      <c r="D485" s="82"/>
      <c r="E485" s="82"/>
      <c r="F485" s="82"/>
      <c r="G485" s="82"/>
      <c r="H485" s="320"/>
      <c r="I485" s="320"/>
      <c r="J485" s="320"/>
      <c r="K485" s="94"/>
      <c r="L485" s="320"/>
      <c r="M485" s="102"/>
      <c r="N485" s="102"/>
      <c r="O485" s="102"/>
      <c r="P485" s="102"/>
      <c r="Q485" s="157"/>
      <c r="R485" s="94"/>
      <c r="S485" s="94"/>
      <c r="T485" s="94"/>
      <c r="U485" s="94"/>
      <c r="V485" s="94"/>
      <c r="W485" s="94"/>
      <c r="X485" s="94"/>
      <c r="Y485" s="94"/>
      <c r="Z485" s="94"/>
      <c r="AA485" s="94"/>
      <c r="AB485" s="94"/>
      <c r="AC485" s="94"/>
      <c r="AD485" s="94"/>
      <c r="AE485" s="94"/>
      <c r="AF485" s="94"/>
      <c r="AG485" s="94"/>
      <c r="AH485" s="94"/>
      <c r="AI485" s="94"/>
      <c r="AK485" s="80"/>
      <c r="AL485" s="80"/>
      <c r="AM485" s="80"/>
      <c r="AN485" s="80"/>
      <c r="AO485" s="80"/>
      <c r="AP485" s="80"/>
    </row>
    <row r="486" spans="1:42" ht="12.75" hidden="1" customHeight="1" x14ac:dyDescent="0.2">
      <c r="A486" s="98"/>
      <c r="C486" s="78"/>
      <c r="D486" s="82"/>
      <c r="E486" s="82"/>
      <c r="F486" s="82"/>
      <c r="G486" s="82"/>
      <c r="H486" s="320"/>
      <c r="I486" s="320"/>
      <c r="J486" s="320"/>
      <c r="K486" s="94"/>
      <c r="L486" s="320"/>
      <c r="M486" s="102"/>
      <c r="N486" s="102"/>
      <c r="O486" s="102"/>
      <c r="P486" s="102"/>
      <c r="Q486" s="157"/>
      <c r="R486" s="94"/>
      <c r="S486" s="94"/>
      <c r="T486" s="94"/>
      <c r="U486" s="94"/>
      <c r="V486" s="94"/>
      <c r="W486" s="94"/>
      <c r="X486" s="94"/>
      <c r="Y486" s="94"/>
      <c r="Z486" s="94"/>
      <c r="AA486" s="94"/>
      <c r="AB486" s="94"/>
      <c r="AC486" s="94"/>
      <c r="AD486" s="94"/>
      <c r="AE486" s="94"/>
      <c r="AF486" s="94"/>
      <c r="AG486" s="94"/>
      <c r="AH486" s="94"/>
      <c r="AI486" s="94"/>
      <c r="AK486" s="80"/>
      <c r="AL486" s="80"/>
      <c r="AM486" s="80"/>
      <c r="AN486" s="80"/>
      <c r="AO486" s="80"/>
      <c r="AP486" s="80"/>
    </row>
    <row r="487" spans="1:42" ht="12.75" hidden="1" customHeight="1" x14ac:dyDescent="0.2">
      <c r="A487" s="98"/>
      <c r="C487" s="78"/>
      <c r="D487" s="82"/>
      <c r="E487" s="82"/>
      <c r="F487" s="82"/>
      <c r="G487" s="82"/>
      <c r="H487" s="320"/>
      <c r="I487" s="320"/>
      <c r="J487" s="320"/>
      <c r="K487" s="94"/>
      <c r="L487" s="320"/>
      <c r="M487" s="102"/>
      <c r="N487" s="102"/>
      <c r="O487" s="102"/>
      <c r="P487" s="102"/>
      <c r="Q487" s="157"/>
      <c r="R487" s="94"/>
      <c r="S487" s="94"/>
      <c r="T487" s="94"/>
      <c r="U487" s="94"/>
      <c r="V487" s="94"/>
      <c r="W487" s="94"/>
      <c r="X487" s="94"/>
      <c r="Y487" s="94"/>
      <c r="Z487" s="94"/>
      <c r="AA487" s="94"/>
      <c r="AB487" s="94"/>
      <c r="AC487" s="94"/>
      <c r="AD487" s="94"/>
      <c r="AE487" s="94"/>
      <c r="AF487" s="94"/>
      <c r="AG487" s="94"/>
      <c r="AH487" s="94"/>
      <c r="AI487" s="94"/>
      <c r="AK487" s="80"/>
      <c r="AL487" s="80"/>
      <c r="AM487" s="80"/>
      <c r="AN487" s="80"/>
      <c r="AO487" s="80"/>
      <c r="AP487" s="80"/>
    </row>
    <row r="488" spans="1:42" ht="12.75" hidden="1" customHeight="1" x14ac:dyDescent="0.2">
      <c r="A488" s="98"/>
      <c r="C488" s="78"/>
      <c r="D488" s="82"/>
      <c r="E488" s="82"/>
      <c r="F488" s="82"/>
      <c r="G488" s="82"/>
      <c r="H488" s="320"/>
      <c r="I488" s="320"/>
      <c r="J488" s="320"/>
      <c r="K488" s="94"/>
      <c r="L488" s="320"/>
      <c r="M488" s="102"/>
      <c r="N488" s="102"/>
      <c r="O488" s="102"/>
      <c r="P488" s="102"/>
      <c r="Q488" s="157"/>
      <c r="R488" s="94"/>
      <c r="S488" s="94"/>
      <c r="T488" s="94"/>
      <c r="U488" s="94"/>
      <c r="V488" s="94"/>
      <c r="W488" s="94"/>
      <c r="X488" s="94"/>
      <c r="Y488" s="94"/>
      <c r="Z488" s="94"/>
      <c r="AA488" s="94"/>
      <c r="AB488" s="94"/>
      <c r="AC488" s="94"/>
      <c r="AD488" s="94"/>
      <c r="AE488" s="94"/>
      <c r="AF488" s="94"/>
      <c r="AG488" s="94"/>
      <c r="AH488" s="94"/>
      <c r="AI488" s="94"/>
      <c r="AK488" s="80"/>
      <c r="AL488" s="80"/>
      <c r="AM488" s="80"/>
      <c r="AN488" s="80"/>
      <c r="AO488" s="80"/>
      <c r="AP488" s="80"/>
    </row>
    <row r="489" spans="1:42" ht="12.75" hidden="1" customHeight="1" x14ac:dyDescent="0.2">
      <c r="A489" s="98"/>
      <c r="C489" s="78"/>
      <c r="D489" s="82"/>
      <c r="E489" s="82"/>
      <c r="F489" s="82"/>
      <c r="G489" s="82"/>
      <c r="H489" s="320"/>
      <c r="I489" s="320"/>
      <c r="J489" s="320"/>
      <c r="K489" s="94"/>
      <c r="L489" s="320"/>
      <c r="M489" s="102"/>
      <c r="N489" s="102"/>
      <c r="O489" s="102"/>
      <c r="P489" s="102"/>
      <c r="Q489" s="157"/>
      <c r="R489" s="94"/>
      <c r="S489" s="94"/>
      <c r="T489" s="94"/>
      <c r="U489" s="94"/>
      <c r="V489" s="94"/>
      <c r="W489" s="94"/>
      <c r="X489" s="94"/>
      <c r="Y489" s="94"/>
      <c r="Z489" s="94"/>
      <c r="AA489" s="94"/>
      <c r="AB489" s="94"/>
      <c r="AC489" s="94"/>
      <c r="AD489" s="94"/>
      <c r="AE489" s="94"/>
      <c r="AF489" s="94"/>
      <c r="AG489" s="94"/>
      <c r="AH489" s="94"/>
      <c r="AI489" s="94"/>
      <c r="AK489" s="80"/>
      <c r="AL489" s="80"/>
      <c r="AM489" s="80"/>
      <c r="AN489" s="80"/>
      <c r="AO489" s="80"/>
      <c r="AP489" s="80"/>
    </row>
    <row r="490" spans="1:42" ht="12.75" hidden="1" customHeight="1" x14ac:dyDescent="0.2">
      <c r="A490" s="98"/>
      <c r="C490" s="78"/>
      <c r="D490" s="82"/>
      <c r="E490" s="82"/>
      <c r="F490" s="82"/>
      <c r="G490" s="82"/>
      <c r="H490" s="320"/>
      <c r="I490" s="320"/>
      <c r="J490" s="320"/>
      <c r="K490" s="94"/>
      <c r="L490" s="320"/>
      <c r="M490" s="102"/>
      <c r="N490" s="102"/>
      <c r="O490" s="102"/>
      <c r="P490" s="102"/>
      <c r="Q490" s="157"/>
      <c r="R490" s="94"/>
      <c r="S490" s="94"/>
      <c r="T490" s="94"/>
      <c r="U490" s="94"/>
      <c r="V490" s="94"/>
      <c r="W490" s="94"/>
      <c r="X490" s="94"/>
      <c r="Y490" s="94"/>
      <c r="Z490" s="94"/>
      <c r="AA490" s="94"/>
      <c r="AB490" s="94"/>
      <c r="AC490" s="94"/>
      <c r="AD490" s="94"/>
      <c r="AE490" s="94"/>
      <c r="AF490" s="94"/>
      <c r="AG490" s="94"/>
      <c r="AH490" s="94"/>
      <c r="AI490" s="94"/>
      <c r="AK490" s="80"/>
      <c r="AL490" s="80"/>
      <c r="AM490" s="80"/>
      <c r="AN490" s="80"/>
      <c r="AO490" s="80"/>
      <c r="AP490" s="80"/>
    </row>
    <row r="491" spans="1:42" ht="12.75" hidden="1" customHeight="1" x14ac:dyDescent="0.2">
      <c r="A491" s="98"/>
      <c r="C491" s="78"/>
      <c r="D491" s="82"/>
      <c r="E491" s="82"/>
      <c r="F491" s="82"/>
      <c r="G491" s="82"/>
      <c r="H491" s="320"/>
      <c r="I491" s="320"/>
      <c r="J491" s="320"/>
      <c r="K491" s="94"/>
      <c r="L491" s="320"/>
      <c r="M491" s="102"/>
      <c r="N491" s="102"/>
      <c r="O491" s="102"/>
      <c r="P491" s="102"/>
      <c r="Q491" s="157"/>
      <c r="R491" s="94"/>
      <c r="S491" s="94"/>
      <c r="T491" s="94"/>
      <c r="U491" s="94"/>
      <c r="V491" s="94"/>
      <c r="W491" s="94"/>
      <c r="X491" s="94"/>
      <c r="Y491" s="94"/>
      <c r="Z491" s="94"/>
      <c r="AA491" s="94"/>
      <c r="AB491" s="94"/>
      <c r="AC491" s="94"/>
      <c r="AD491" s="94"/>
      <c r="AE491" s="94"/>
      <c r="AF491" s="94"/>
      <c r="AG491" s="94"/>
      <c r="AH491" s="94"/>
      <c r="AI491" s="94"/>
      <c r="AK491" s="80"/>
      <c r="AL491" s="80"/>
      <c r="AM491" s="80"/>
      <c r="AN491" s="80"/>
      <c r="AO491" s="80"/>
      <c r="AP491" s="80"/>
    </row>
    <row r="492" spans="1:42" ht="12.75" hidden="1" customHeight="1" x14ac:dyDescent="0.2">
      <c r="A492" s="98"/>
      <c r="C492" s="78"/>
      <c r="D492" s="82"/>
      <c r="E492" s="82"/>
      <c r="F492" s="82"/>
      <c r="G492" s="82"/>
      <c r="H492" s="320"/>
      <c r="I492" s="320"/>
      <c r="J492" s="320"/>
      <c r="K492" s="94"/>
      <c r="L492" s="320"/>
      <c r="M492" s="102"/>
      <c r="N492" s="102"/>
      <c r="O492" s="102"/>
      <c r="P492" s="102"/>
      <c r="Q492" s="157"/>
      <c r="R492" s="94"/>
      <c r="S492" s="94"/>
      <c r="T492" s="94"/>
      <c r="U492" s="94"/>
      <c r="V492" s="94"/>
      <c r="W492" s="94"/>
      <c r="X492" s="94"/>
      <c r="Y492" s="94"/>
      <c r="Z492" s="94"/>
      <c r="AA492" s="94"/>
      <c r="AB492" s="94"/>
      <c r="AC492" s="94"/>
      <c r="AD492" s="94"/>
      <c r="AE492" s="94"/>
      <c r="AF492" s="94"/>
      <c r="AG492" s="94"/>
      <c r="AH492" s="94"/>
      <c r="AI492" s="94"/>
      <c r="AK492" s="80"/>
      <c r="AL492" s="80"/>
      <c r="AM492" s="80"/>
      <c r="AN492" s="80"/>
      <c r="AO492" s="80"/>
      <c r="AP492" s="80"/>
    </row>
    <row r="493" spans="1:42" ht="12.75" hidden="1" customHeight="1" x14ac:dyDescent="0.2">
      <c r="A493" s="98"/>
      <c r="C493" s="78"/>
      <c r="D493" s="82"/>
      <c r="E493" s="82"/>
      <c r="F493" s="82"/>
      <c r="G493" s="82"/>
      <c r="H493" s="320"/>
      <c r="I493" s="320"/>
      <c r="J493" s="320"/>
      <c r="K493" s="94"/>
      <c r="L493" s="320"/>
      <c r="M493" s="102"/>
      <c r="N493" s="102"/>
      <c r="O493" s="102"/>
      <c r="P493" s="102"/>
      <c r="Q493" s="157"/>
      <c r="R493" s="94"/>
      <c r="S493" s="94"/>
      <c r="T493" s="94"/>
      <c r="U493" s="94"/>
      <c r="V493" s="94"/>
      <c r="W493" s="94"/>
      <c r="X493" s="94"/>
      <c r="Y493" s="94"/>
      <c r="Z493" s="94"/>
      <c r="AA493" s="94"/>
      <c r="AB493" s="94"/>
      <c r="AC493" s="94"/>
      <c r="AD493" s="94"/>
      <c r="AE493" s="94"/>
      <c r="AF493" s="94"/>
      <c r="AG493" s="94"/>
      <c r="AH493" s="94"/>
      <c r="AI493" s="94"/>
      <c r="AK493" s="80"/>
      <c r="AL493" s="80"/>
      <c r="AM493" s="80"/>
      <c r="AN493" s="80"/>
      <c r="AO493" s="80"/>
      <c r="AP493" s="80"/>
    </row>
    <row r="494" spans="1:42" ht="12.75" hidden="1" customHeight="1" x14ac:dyDescent="0.2">
      <c r="A494" s="98"/>
      <c r="C494" s="78"/>
      <c r="D494" s="82"/>
      <c r="E494" s="82"/>
      <c r="F494" s="82"/>
      <c r="G494" s="82"/>
      <c r="H494" s="320"/>
      <c r="I494" s="320"/>
      <c r="J494" s="320"/>
      <c r="K494" s="94"/>
      <c r="L494" s="320"/>
      <c r="M494" s="102"/>
      <c r="N494" s="102"/>
      <c r="O494" s="102"/>
      <c r="P494" s="102"/>
      <c r="Q494" s="157"/>
      <c r="R494" s="94"/>
      <c r="S494" s="94"/>
      <c r="T494" s="94"/>
      <c r="U494" s="94"/>
      <c r="V494" s="94"/>
      <c r="W494" s="94"/>
      <c r="X494" s="94"/>
      <c r="Y494" s="94"/>
      <c r="Z494" s="94"/>
      <c r="AA494" s="94"/>
      <c r="AB494" s="94"/>
      <c r="AC494" s="94"/>
      <c r="AD494" s="94"/>
      <c r="AE494" s="94"/>
      <c r="AF494" s="94"/>
      <c r="AG494" s="94"/>
      <c r="AH494" s="94"/>
      <c r="AI494" s="94"/>
      <c r="AK494" s="80"/>
      <c r="AL494" s="80"/>
      <c r="AM494" s="80"/>
      <c r="AN494" s="80"/>
      <c r="AO494" s="80"/>
      <c r="AP494" s="80"/>
    </row>
    <row r="495" spans="1:42" ht="12.75" hidden="1" customHeight="1" x14ac:dyDescent="0.2">
      <c r="A495" s="98"/>
      <c r="C495" s="78"/>
      <c r="D495" s="82"/>
      <c r="E495" s="82"/>
      <c r="F495" s="82"/>
      <c r="G495" s="82"/>
      <c r="H495" s="320"/>
      <c r="I495" s="320"/>
      <c r="J495" s="320"/>
      <c r="K495" s="94"/>
      <c r="L495" s="320"/>
      <c r="M495" s="102"/>
      <c r="N495" s="102"/>
      <c r="O495" s="102"/>
      <c r="P495" s="102"/>
      <c r="Q495" s="157"/>
      <c r="R495" s="94"/>
      <c r="S495" s="94"/>
      <c r="T495" s="94"/>
      <c r="U495" s="94"/>
      <c r="V495" s="94"/>
      <c r="W495" s="94"/>
      <c r="X495" s="94"/>
      <c r="Y495" s="94"/>
      <c r="Z495" s="94"/>
      <c r="AA495" s="94"/>
      <c r="AB495" s="94"/>
      <c r="AC495" s="94"/>
      <c r="AD495" s="94"/>
      <c r="AE495" s="94"/>
      <c r="AF495" s="94"/>
      <c r="AG495" s="94"/>
      <c r="AH495" s="94"/>
      <c r="AI495" s="94"/>
      <c r="AK495" s="80"/>
      <c r="AL495" s="80"/>
      <c r="AM495" s="80"/>
      <c r="AN495" s="80"/>
      <c r="AO495" s="80"/>
      <c r="AP495" s="80"/>
    </row>
    <row r="496" spans="1:42" ht="12.75" hidden="1" customHeight="1" x14ac:dyDescent="0.2">
      <c r="A496" s="98"/>
      <c r="C496" s="78"/>
      <c r="D496" s="82"/>
      <c r="E496" s="82"/>
      <c r="F496" s="82"/>
      <c r="G496" s="82"/>
      <c r="H496" s="320"/>
      <c r="I496" s="320"/>
      <c r="J496" s="320"/>
      <c r="K496" s="94"/>
      <c r="L496" s="320"/>
      <c r="M496" s="102"/>
      <c r="N496" s="102"/>
      <c r="O496" s="102"/>
      <c r="P496" s="102"/>
      <c r="Q496" s="157"/>
      <c r="R496" s="94"/>
      <c r="S496" s="94"/>
      <c r="T496" s="94"/>
      <c r="U496" s="94"/>
      <c r="V496" s="94"/>
      <c r="W496" s="94"/>
      <c r="X496" s="94"/>
      <c r="Y496" s="94"/>
      <c r="Z496" s="94"/>
      <c r="AA496" s="94"/>
      <c r="AB496" s="94"/>
      <c r="AC496" s="94"/>
      <c r="AD496" s="94"/>
      <c r="AE496" s="94"/>
      <c r="AF496" s="94"/>
      <c r="AG496" s="94"/>
      <c r="AH496" s="94"/>
      <c r="AI496" s="94"/>
      <c r="AK496" s="80"/>
      <c r="AL496" s="80"/>
      <c r="AM496" s="80"/>
      <c r="AN496" s="80"/>
      <c r="AO496" s="80"/>
      <c r="AP496" s="80"/>
    </row>
    <row r="497" spans="1:42" ht="12.75" hidden="1" customHeight="1" x14ac:dyDescent="0.2">
      <c r="A497" s="76"/>
      <c r="C497" s="78"/>
      <c r="D497" s="82"/>
      <c r="E497" s="82"/>
      <c r="F497" s="82"/>
      <c r="G497" s="82"/>
      <c r="H497" s="320"/>
      <c r="I497" s="320"/>
      <c r="J497" s="320"/>
      <c r="K497" s="94"/>
      <c r="L497" s="320"/>
      <c r="M497" s="102"/>
      <c r="N497" s="102"/>
      <c r="O497" s="102"/>
      <c r="P497" s="102"/>
      <c r="Q497" s="157"/>
      <c r="R497" s="94"/>
      <c r="S497" s="94"/>
      <c r="T497" s="94"/>
      <c r="U497" s="94"/>
      <c r="V497" s="94"/>
      <c r="W497" s="94"/>
      <c r="X497" s="94"/>
      <c r="Y497" s="94"/>
      <c r="Z497" s="94"/>
      <c r="AA497" s="94"/>
      <c r="AB497" s="94"/>
      <c r="AC497" s="94"/>
      <c r="AD497" s="94"/>
      <c r="AE497" s="94"/>
      <c r="AF497" s="94"/>
      <c r="AG497" s="94"/>
      <c r="AH497" s="94"/>
      <c r="AI497" s="94"/>
      <c r="AK497" s="80"/>
      <c r="AL497" s="80"/>
      <c r="AM497" s="80"/>
      <c r="AN497" s="80"/>
      <c r="AO497" s="80"/>
      <c r="AP497" s="80"/>
    </row>
    <row r="498" spans="1:42" ht="12.75" hidden="1" customHeight="1" x14ac:dyDescent="0.2">
      <c r="A498" s="98"/>
      <c r="C498" s="78"/>
      <c r="D498" s="82"/>
      <c r="E498" s="82"/>
      <c r="F498" s="82"/>
      <c r="G498" s="82"/>
      <c r="H498" s="319"/>
      <c r="I498" s="319"/>
      <c r="J498" s="79"/>
      <c r="K498" s="79"/>
      <c r="L498" s="79"/>
      <c r="M498" s="102"/>
      <c r="N498" s="102"/>
      <c r="O498" s="102"/>
      <c r="P498" s="102"/>
      <c r="Q498" s="157"/>
      <c r="R498" s="94"/>
      <c r="S498" s="94"/>
      <c r="T498" s="94"/>
      <c r="U498" s="94"/>
      <c r="V498" s="94"/>
      <c r="W498" s="94"/>
      <c r="X498" s="94"/>
      <c r="Y498" s="94"/>
      <c r="Z498" s="94"/>
      <c r="AA498" s="94"/>
      <c r="AB498" s="94"/>
      <c r="AC498" s="94"/>
      <c r="AD498" s="94"/>
      <c r="AE498" s="94"/>
      <c r="AF498" s="94"/>
      <c r="AG498" s="94"/>
      <c r="AH498" s="94"/>
      <c r="AI498" s="94"/>
      <c r="AK498" s="80"/>
      <c r="AL498" s="80"/>
      <c r="AM498" s="80"/>
      <c r="AN498" s="80"/>
      <c r="AO498" s="80"/>
      <c r="AP498" s="80"/>
    </row>
    <row r="499" spans="1:42" ht="12.75" hidden="1" customHeight="1" x14ac:dyDescent="0.2">
      <c r="A499" s="98"/>
      <c r="B499" s="312"/>
      <c r="C499" s="312"/>
      <c r="D499" s="312"/>
      <c r="E499" s="313"/>
      <c r="F499" s="312"/>
      <c r="G499" s="312"/>
      <c r="H499" s="317">
        <v>2018</v>
      </c>
      <c r="I499" s="318"/>
      <c r="J499" s="119"/>
      <c r="K499" s="119"/>
      <c r="L499" s="317">
        <v>2019</v>
      </c>
      <c r="M499" s="102"/>
      <c r="N499" s="102"/>
      <c r="O499" s="102"/>
      <c r="P499" s="102"/>
      <c r="Q499" s="157"/>
      <c r="R499" s="94"/>
      <c r="S499" s="94"/>
      <c r="T499" s="94"/>
      <c r="U499" s="94"/>
      <c r="V499" s="94"/>
      <c r="W499" s="94"/>
      <c r="X499" s="94"/>
      <c r="Y499" s="94"/>
      <c r="Z499" s="94"/>
      <c r="AA499" s="94"/>
      <c r="AB499" s="94"/>
      <c r="AC499" s="94"/>
      <c r="AD499" s="94"/>
      <c r="AE499" s="94"/>
      <c r="AF499" s="94"/>
      <c r="AG499" s="94"/>
      <c r="AH499" s="94"/>
      <c r="AI499" s="94"/>
      <c r="AK499" s="80"/>
      <c r="AL499" s="80"/>
      <c r="AM499" s="80"/>
      <c r="AN499" s="80"/>
      <c r="AO499" s="80"/>
      <c r="AP499" s="80"/>
    </row>
    <row r="500" spans="1:42" ht="12.75" hidden="1" customHeight="1" x14ac:dyDescent="0.2">
      <c r="A500" s="98"/>
      <c r="B500" s="312"/>
      <c r="C500" s="312"/>
      <c r="D500" s="312"/>
      <c r="E500" s="313"/>
      <c r="F500" s="312"/>
      <c r="G500" s="313"/>
      <c r="H500" s="313" t="s">
        <v>377</v>
      </c>
      <c r="I500" s="313"/>
      <c r="K500" s="166"/>
      <c r="L500" s="166" t="s">
        <v>378</v>
      </c>
      <c r="M500" s="102"/>
      <c r="N500" s="102"/>
      <c r="O500" s="102"/>
      <c r="P500" s="102"/>
      <c r="Q500" s="157"/>
      <c r="R500" s="94"/>
      <c r="S500" s="94"/>
      <c r="T500" s="94"/>
      <c r="U500" s="94"/>
      <c r="V500" s="94"/>
      <c r="W500" s="94"/>
      <c r="X500" s="94"/>
      <c r="Y500" s="94"/>
      <c r="Z500" s="94"/>
      <c r="AA500" s="94"/>
      <c r="AB500" s="94"/>
      <c r="AC500" s="94"/>
      <c r="AD500" s="94"/>
      <c r="AE500" s="94"/>
      <c r="AF500" s="94"/>
      <c r="AG500" s="94"/>
      <c r="AH500" s="94"/>
      <c r="AI500" s="94"/>
      <c r="AK500" s="80"/>
      <c r="AL500" s="80"/>
      <c r="AM500" s="80"/>
      <c r="AN500" s="80"/>
      <c r="AO500" s="80"/>
      <c r="AP500" s="80"/>
    </row>
    <row r="501" spans="1:42" ht="12.75" hidden="1" customHeight="1" x14ac:dyDescent="0.2">
      <c r="A501" s="98"/>
      <c r="B501" s="314" t="s">
        <v>379</v>
      </c>
      <c r="C501" s="314"/>
      <c r="D501" s="314"/>
      <c r="E501" s="315"/>
      <c r="F501" s="314"/>
      <c r="G501" s="312"/>
      <c r="H501" s="315" t="s">
        <v>380</v>
      </c>
      <c r="I501" s="313"/>
      <c r="J501" s="315" t="s">
        <v>381</v>
      </c>
      <c r="K501" s="166"/>
      <c r="L501" s="316" t="s">
        <v>381</v>
      </c>
      <c r="M501" s="102"/>
      <c r="N501" s="102"/>
      <c r="O501" s="102"/>
      <c r="P501" s="102"/>
      <c r="Q501" s="157"/>
      <c r="R501" s="94"/>
      <c r="S501" s="94"/>
      <c r="T501" s="94"/>
      <c r="U501" s="94"/>
      <c r="V501" s="94"/>
      <c r="W501" s="94"/>
      <c r="X501" s="94"/>
      <c r="Y501" s="94"/>
      <c r="Z501" s="94"/>
      <c r="AA501" s="94"/>
      <c r="AB501" s="94"/>
      <c r="AC501" s="94"/>
      <c r="AD501" s="94"/>
      <c r="AE501" s="94"/>
      <c r="AF501" s="94"/>
      <c r="AG501" s="94"/>
      <c r="AH501" s="94"/>
      <c r="AI501" s="94"/>
      <c r="AK501" s="80"/>
      <c r="AL501" s="80"/>
      <c r="AM501" s="80"/>
      <c r="AN501" s="80"/>
      <c r="AO501" s="80"/>
      <c r="AP501" s="80"/>
    </row>
    <row r="502" spans="1:42" ht="12.75" hidden="1" customHeight="1" x14ac:dyDescent="0.2">
      <c r="A502" s="98"/>
      <c r="C502" s="78"/>
      <c r="D502" s="82"/>
      <c r="E502" s="82"/>
      <c r="F502" s="82"/>
      <c r="G502" s="82"/>
      <c r="H502" s="319"/>
      <c r="I502" s="319"/>
      <c r="J502" s="79"/>
      <c r="K502" s="79"/>
      <c r="L502" s="79"/>
      <c r="M502" s="102"/>
      <c r="N502" s="102"/>
      <c r="O502" s="102"/>
      <c r="P502" s="102"/>
      <c r="Q502" s="157"/>
      <c r="R502" s="94"/>
      <c r="S502" s="94"/>
      <c r="T502" s="94"/>
      <c r="U502" s="94"/>
      <c r="V502" s="94"/>
      <c r="W502" s="94"/>
      <c r="X502" s="94"/>
      <c r="Y502" s="94"/>
      <c r="Z502" s="94"/>
      <c r="AA502" s="94"/>
      <c r="AB502" s="94"/>
      <c r="AC502" s="94"/>
      <c r="AD502" s="94"/>
      <c r="AE502" s="94"/>
      <c r="AF502" s="94"/>
      <c r="AG502" s="94"/>
      <c r="AH502" s="94"/>
      <c r="AI502" s="94"/>
      <c r="AK502" s="80"/>
      <c r="AL502" s="80"/>
      <c r="AM502" s="80"/>
      <c r="AN502" s="80"/>
      <c r="AO502" s="80"/>
      <c r="AP502" s="80"/>
    </row>
    <row r="503" spans="1:42" ht="12.75" hidden="1" customHeight="1" x14ac:dyDescent="0.2">
      <c r="A503" s="98"/>
      <c r="B503" s="83" t="s">
        <v>384</v>
      </c>
      <c r="C503" s="78"/>
      <c r="D503" s="82"/>
      <c r="E503" s="82"/>
      <c r="F503" s="82"/>
      <c r="G503" s="82"/>
      <c r="H503" s="319"/>
      <c r="I503" s="319"/>
      <c r="J503" s="79"/>
      <c r="K503" s="79"/>
      <c r="L503" s="79"/>
      <c r="M503" s="102"/>
      <c r="N503" s="102"/>
      <c r="O503" s="102"/>
      <c r="P503" s="102"/>
      <c r="Q503" s="157"/>
      <c r="R503" s="94"/>
      <c r="S503" s="94"/>
      <c r="T503" s="94"/>
      <c r="U503" s="94"/>
      <c r="V503" s="94"/>
      <c r="W503" s="94"/>
      <c r="X503" s="94"/>
      <c r="Y503" s="94"/>
      <c r="Z503" s="94"/>
      <c r="AA503" s="94"/>
      <c r="AB503" s="94"/>
      <c r="AC503" s="94"/>
      <c r="AD503" s="94"/>
      <c r="AE503" s="94"/>
      <c r="AF503" s="94"/>
      <c r="AG503" s="94"/>
      <c r="AH503" s="94"/>
      <c r="AI503" s="94"/>
      <c r="AK503" s="80"/>
      <c r="AL503" s="80"/>
      <c r="AM503" s="80"/>
      <c r="AN503" s="80"/>
      <c r="AO503" s="80"/>
      <c r="AP503" s="80"/>
    </row>
    <row r="504" spans="1:42" ht="12.75" hidden="1" customHeight="1" x14ac:dyDescent="0.2">
      <c r="A504" s="98"/>
      <c r="B504" s="76" t="s">
        <v>385</v>
      </c>
      <c r="C504" s="78"/>
      <c r="D504" s="82"/>
      <c r="E504" s="82"/>
      <c r="F504" s="82"/>
      <c r="G504" s="82"/>
      <c r="H504" s="319"/>
      <c r="I504" s="319"/>
      <c r="J504" s="319"/>
      <c r="K504" s="79"/>
      <c r="L504" s="79"/>
      <c r="M504" s="102"/>
      <c r="N504" s="102"/>
      <c r="O504" s="102"/>
      <c r="P504" s="102"/>
      <c r="Q504" s="157"/>
      <c r="R504" s="94"/>
      <c r="S504" s="94"/>
      <c r="T504" s="94"/>
      <c r="U504" s="94"/>
      <c r="V504" s="94"/>
      <c r="W504" s="94"/>
      <c r="X504" s="94"/>
      <c r="Y504" s="94"/>
      <c r="Z504" s="94"/>
      <c r="AA504" s="94"/>
      <c r="AB504" s="94"/>
      <c r="AC504" s="94"/>
      <c r="AD504" s="94"/>
      <c r="AE504" s="94"/>
      <c r="AF504" s="94"/>
      <c r="AG504" s="94"/>
      <c r="AH504" s="94"/>
      <c r="AI504" s="94"/>
      <c r="AK504" s="80"/>
      <c r="AL504" s="80"/>
      <c r="AM504" s="80"/>
      <c r="AN504" s="80"/>
      <c r="AO504" s="80"/>
      <c r="AP504" s="80"/>
    </row>
    <row r="505" spans="1:42" ht="12.75" hidden="1" customHeight="1" x14ac:dyDescent="0.2">
      <c r="A505" s="98"/>
      <c r="B505" s="76" t="s">
        <v>387</v>
      </c>
      <c r="C505" s="78"/>
      <c r="D505" s="82"/>
      <c r="E505" s="82"/>
      <c r="F505" s="82"/>
      <c r="G505" s="82"/>
      <c r="H505" s="319"/>
      <c r="I505" s="319"/>
      <c r="J505" s="79"/>
      <c r="K505" s="79"/>
      <c r="L505" s="79"/>
      <c r="M505" s="102"/>
      <c r="N505" s="102"/>
      <c r="O505" s="102"/>
      <c r="P505" s="102"/>
      <c r="Q505" s="157"/>
      <c r="R505" s="94"/>
      <c r="S505" s="94"/>
      <c r="T505" s="94"/>
      <c r="U505" s="94"/>
      <c r="V505" s="94"/>
      <c r="W505" s="94"/>
      <c r="X505" s="94"/>
      <c r="Y505" s="94"/>
      <c r="Z505" s="94"/>
      <c r="AA505" s="94"/>
      <c r="AB505" s="94"/>
      <c r="AC505" s="94"/>
      <c r="AD505" s="94"/>
      <c r="AE505" s="94"/>
      <c r="AF505" s="94"/>
      <c r="AG505" s="94"/>
      <c r="AH505" s="94"/>
      <c r="AI505" s="94"/>
      <c r="AK505" s="80"/>
      <c r="AL505" s="80"/>
      <c r="AM505" s="80"/>
      <c r="AN505" s="80"/>
      <c r="AO505" s="80"/>
      <c r="AP505" s="80"/>
    </row>
    <row r="506" spans="1:42" ht="12.75" hidden="1" customHeight="1" x14ac:dyDescent="0.2">
      <c r="A506" s="98"/>
      <c r="B506" s="76" t="s">
        <v>386</v>
      </c>
      <c r="C506" s="78"/>
      <c r="D506" s="82"/>
      <c r="E506" s="82"/>
      <c r="F506" s="82"/>
      <c r="G506" s="82"/>
      <c r="H506" s="319"/>
      <c r="I506" s="319"/>
      <c r="J506" s="79"/>
      <c r="K506" s="79"/>
      <c r="L506" s="79"/>
      <c r="M506" s="102"/>
      <c r="N506" s="102"/>
      <c r="O506" s="102"/>
      <c r="P506" s="102"/>
      <c r="Q506" s="157"/>
      <c r="R506" s="94"/>
      <c r="S506" s="94"/>
      <c r="T506" s="94"/>
      <c r="U506" s="94"/>
      <c r="V506" s="94"/>
      <c r="W506" s="94"/>
      <c r="X506" s="94"/>
      <c r="Y506" s="94"/>
      <c r="Z506" s="94"/>
      <c r="AA506" s="94"/>
      <c r="AB506" s="94"/>
      <c r="AC506" s="94"/>
      <c r="AD506" s="94"/>
      <c r="AE506" s="94"/>
      <c r="AF506" s="94"/>
      <c r="AG506" s="94"/>
      <c r="AH506" s="94"/>
      <c r="AI506" s="94"/>
      <c r="AK506" s="80"/>
      <c r="AL506" s="80"/>
      <c r="AM506" s="80"/>
      <c r="AN506" s="80"/>
      <c r="AO506" s="80"/>
      <c r="AP506" s="80"/>
    </row>
    <row r="507" spans="1:42" ht="12.75" hidden="1" customHeight="1" x14ac:dyDescent="0.2">
      <c r="A507" s="98"/>
      <c r="B507" s="76" t="s">
        <v>388</v>
      </c>
      <c r="C507" s="78"/>
      <c r="D507" s="82"/>
      <c r="E507" s="82"/>
      <c r="F507" s="82"/>
      <c r="G507" s="82"/>
      <c r="H507" s="319"/>
      <c r="I507" s="319"/>
      <c r="J507" s="79"/>
      <c r="K507" s="79"/>
      <c r="L507" s="79"/>
      <c r="M507" s="102"/>
      <c r="N507" s="102"/>
      <c r="O507" s="102"/>
      <c r="P507" s="102"/>
      <c r="Q507" s="157"/>
      <c r="R507" s="94"/>
      <c r="S507" s="94"/>
      <c r="T507" s="94"/>
      <c r="U507" s="94"/>
      <c r="V507" s="94"/>
      <c r="W507" s="94"/>
      <c r="X507" s="94"/>
      <c r="Y507" s="94"/>
      <c r="Z507" s="94"/>
      <c r="AA507" s="94"/>
      <c r="AB507" s="94"/>
      <c r="AC507" s="94"/>
      <c r="AD507" s="94"/>
      <c r="AE507" s="94"/>
      <c r="AF507" s="94"/>
      <c r="AG507" s="94"/>
      <c r="AH507" s="94"/>
      <c r="AI507" s="94"/>
      <c r="AK507" s="80"/>
      <c r="AL507" s="80"/>
      <c r="AM507" s="80"/>
      <c r="AN507" s="80"/>
      <c r="AO507" s="80"/>
      <c r="AP507" s="80"/>
    </row>
    <row r="508" spans="1:42" ht="12.75" hidden="1" customHeight="1" x14ac:dyDescent="0.2">
      <c r="A508" s="98"/>
      <c r="B508" s="76" t="s">
        <v>389</v>
      </c>
      <c r="C508" s="78"/>
      <c r="D508" s="82"/>
      <c r="E508" s="82"/>
      <c r="F508" s="82"/>
      <c r="G508" s="82"/>
      <c r="H508" s="319"/>
      <c r="I508" s="319"/>
      <c r="J508" s="79"/>
      <c r="K508" s="79"/>
      <c r="L508" s="79"/>
      <c r="M508" s="102"/>
      <c r="N508" s="102"/>
      <c r="O508" s="102"/>
      <c r="P508" s="102"/>
      <c r="Q508" s="157"/>
      <c r="R508" s="94"/>
      <c r="S508" s="94"/>
      <c r="T508" s="94"/>
      <c r="U508" s="94"/>
      <c r="V508" s="94"/>
      <c r="W508" s="94"/>
      <c r="X508" s="94"/>
      <c r="Y508" s="94"/>
      <c r="Z508" s="94"/>
      <c r="AA508" s="94"/>
      <c r="AB508" s="94"/>
      <c r="AC508" s="94"/>
      <c r="AD508" s="94"/>
      <c r="AE508" s="94"/>
      <c r="AF508" s="94"/>
      <c r="AG508" s="94"/>
      <c r="AH508" s="94"/>
      <c r="AI508" s="94"/>
      <c r="AK508" s="80"/>
      <c r="AL508" s="80"/>
      <c r="AM508" s="80"/>
      <c r="AN508" s="80"/>
      <c r="AO508" s="80"/>
      <c r="AP508" s="80"/>
    </row>
    <row r="509" spans="1:42" ht="12.75" hidden="1" customHeight="1" x14ac:dyDescent="0.2">
      <c r="A509" s="98"/>
      <c r="B509" s="76" t="s">
        <v>390</v>
      </c>
      <c r="C509" s="78"/>
      <c r="D509" s="82"/>
      <c r="E509" s="82"/>
      <c r="F509" s="82"/>
      <c r="G509" s="82"/>
      <c r="H509" s="319"/>
      <c r="I509" s="319"/>
      <c r="J509" s="79"/>
      <c r="K509" s="79"/>
      <c r="L509" s="79"/>
      <c r="M509" s="102"/>
      <c r="N509" s="102"/>
      <c r="O509" s="102"/>
      <c r="P509" s="102"/>
      <c r="Q509" s="157"/>
      <c r="R509" s="94"/>
      <c r="S509" s="94"/>
      <c r="T509" s="94"/>
      <c r="U509" s="94"/>
      <c r="V509" s="94"/>
      <c r="W509" s="94"/>
      <c r="X509" s="94"/>
      <c r="Y509" s="94"/>
      <c r="Z509" s="94"/>
      <c r="AA509" s="94"/>
      <c r="AB509" s="94"/>
      <c r="AC509" s="94"/>
      <c r="AD509" s="94"/>
      <c r="AE509" s="94"/>
      <c r="AF509" s="94"/>
      <c r="AG509" s="94"/>
      <c r="AH509" s="94"/>
      <c r="AI509" s="94"/>
      <c r="AK509" s="80"/>
      <c r="AL509" s="80"/>
      <c r="AM509" s="80"/>
      <c r="AN509" s="80"/>
      <c r="AO509" s="80"/>
      <c r="AP509" s="80"/>
    </row>
    <row r="510" spans="1:42" ht="6" hidden="1" customHeight="1" x14ac:dyDescent="0.2">
      <c r="A510" s="98"/>
      <c r="C510" s="78"/>
      <c r="D510" s="82"/>
      <c r="E510" s="82"/>
      <c r="F510" s="82"/>
      <c r="G510" s="82"/>
      <c r="H510" s="319"/>
      <c r="I510" s="319"/>
      <c r="J510" s="79"/>
      <c r="K510" s="79"/>
      <c r="L510" s="79"/>
      <c r="M510" s="102"/>
      <c r="N510" s="102"/>
      <c r="O510" s="102"/>
      <c r="P510" s="102"/>
      <c r="Q510" s="157"/>
      <c r="R510" s="94"/>
      <c r="S510" s="94"/>
      <c r="T510" s="94"/>
      <c r="U510" s="94"/>
      <c r="V510" s="94"/>
      <c r="W510" s="94"/>
      <c r="X510" s="94"/>
      <c r="Y510" s="94"/>
      <c r="Z510" s="94"/>
      <c r="AA510" s="94"/>
      <c r="AB510" s="94"/>
      <c r="AC510" s="94"/>
      <c r="AD510" s="94"/>
      <c r="AE510" s="94"/>
      <c r="AF510" s="94"/>
      <c r="AG510" s="94"/>
      <c r="AH510" s="94"/>
      <c r="AI510" s="94"/>
      <c r="AK510" s="80"/>
      <c r="AL510" s="80"/>
      <c r="AM510" s="80"/>
      <c r="AN510" s="80"/>
      <c r="AO510" s="80"/>
      <c r="AP510" s="80"/>
    </row>
    <row r="511" spans="1:42" ht="12.75" hidden="1" customHeight="1" x14ac:dyDescent="0.2">
      <c r="A511" s="98"/>
      <c r="B511" s="76" t="s">
        <v>391</v>
      </c>
      <c r="C511" s="78"/>
      <c r="D511" s="82"/>
      <c r="E511" s="82"/>
      <c r="F511" s="82"/>
      <c r="G511" s="82"/>
      <c r="H511" s="319"/>
      <c r="I511" s="319"/>
      <c r="J511" s="79"/>
      <c r="K511" s="79"/>
      <c r="L511" s="79"/>
      <c r="M511" s="102"/>
      <c r="N511" s="102"/>
      <c r="O511" s="102"/>
      <c r="P511" s="102"/>
      <c r="Q511" s="157"/>
      <c r="R511" s="94"/>
      <c r="S511" s="94"/>
      <c r="T511" s="94"/>
      <c r="U511" s="94"/>
      <c r="V511" s="94"/>
      <c r="W511" s="94"/>
      <c r="X511" s="94"/>
      <c r="Y511" s="94"/>
      <c r="Z511" s="94"/>
      <c r="AA511" s="94"/>
      <c r="AB511" s="94"/>
      <c r="AC511" s="94"/>
      <c r="AD511" s="94"/>
      <c r="AE511" s="94"/>
      <c r="AF511" s="94"/>
      <c r="AG511" s="94"/>
      <c r="AH511" s="94"/>
      <c r="AI511" s="94"/>
      <c r="AK511" s="80"/>
      <c r="AL511" s="80"/>
      <c r="AM511" s="80"/>
      <c r="AN511" s="80"/>
      <c r="AO511" s="80"/>
      <c r="AP511" s="80"/>
    </row>
    <row r="512" spans="1:42" ht="12.75" hidden="1" customHeight="1" x14ac:dyDescent="0.2">
      <c r="A512" s="98"/>
      <c r="B512" s="76" t="s">
        <v>389</v>
      </c>
      <c r="C512" s="78"/>
      <c r="D512" s="82"/>
      <c r="E512" s="82"/>
      <c r="F512" s="82"/>
      <c r="G512" s="82"/>
      <c r="H512" s="319"/>
      <c r="I512" s="319"/>
      <c r="J512" s="79"/>
      <c r="K512" s="79"/>
      <c r="L512" s="79"/>
      <c r="M512" s="102"/>
      <c r="N512" s="102"/>
      <c r="O512" s="102"/>
      <c r="P512" s="102"/>
      <c r="Q512" s="157"/>
      <c r="R512" s="94"/>
      <c r="S512" s="94"/>
      <c r="T512" s="94"/>
      <c r="U512" s="94"/>
      <c r="V512" s="94"/>
      <c r="W512" s="94"/>
      <c r="X512" s="94"/>
      <c r="Y512" s="94"/>
      <c r="Z512" s="94"/>
      <c r="AA512" s="94"/>
      <c r="AB512" s="94"/>
      <c r="AC512" s="94"/>
      <c r="AD512" s="94"/>
      <c r="AE512" s="94"/>
      <c r="AF512" s="94"/>
      <c r="AG512" s="94"/>
      <c r="AH512" s="94"/>
      <c r="AI512" s="94"/>
      <c r="AK512" s="80"/>
      <c r="AL512" s="80"/>
      <c r="AM512" s="80"/>
      <c r="AN512" s="80"/>
      <c r="AO512" s="80"/>
      <c r="AP512" s="80"/>
    </row>
    <row r="513" spans="1:42" ht="12.75" hidden="1" customHeight="1" x14ac:dyDescent="0.2">
      <c r="A513" s="98"/>
      <c r="B513" s="76" t="s">
        <v>390</v>
      </c>
      <c r="C513" s="78"/>
      <c r="D513" s="82"/>
      <c r="E513" s="82"/>
      <c r="F513" s="82"/>
      <c r="G513" s="82"/>
      <c r="H513" s="319"/>
      <c r="I513" s="319"/>
      <c r="J513" s="79"/>
      <c r="K513" s="79"/>
      <c r="L513" s="79"/>
      <c r="M513" s="102"/>
      <c r="N513" s="102"/>
      <c r="O513" s="102"/>
      <c r="P513" s="102"/>
      <c r="Q513" s="157"/>
      <c r="R513" s="94"/>
      <c r="S513" s="328"/>
      <c r="T513" s="94"/>
      <c r="U513" s="94"/>
      <c r="V513" s="94"/>
      <c r="W513" s="94"/>
      <c r="X513" s="94"/>
      <c r="Y513" s="94"/>
      <c r="Z513" s="94"/>
      <c r="AA513" s="94"/>
      <c r="AB513" s="94"/>
      <c r="AC513" s="94"/>
      <c r="AD513" s="94"/>
      <c r="AE513" s="94"/>
      <c r="AF513" s="94"/>
      <c r="AG513" s="94"/>
      <c r="AH513" s="94"/>
      <c r="AI513" s="94"/>
      <c r="AK513" s="80"/>
      <c r="AL513" s="80"/>
      <c r="AM513" s="80"/>
      <c r="AN513" s="80"/>
      <c r="AO513" s="80"/>
      <c r="AP513" s="80"/>
    </row>
    <row r="514" spans="1:42" ht="6" hidden="1" customHeight="1" x14ac:dyDescent="0.2">
      <c r="A514" s="98"/>
      <c r="C514" s="78"/>
      <c r="D514" s="82"/>
      <c r="E514" s="82"/>
      <c r="F514" s="82"/>
      <c r="G514" s="82"/>
      <c r="H514" s="319"/>
      <c r="I514" s="319"/>
      <c r="J514" s="79"/>
      <c r="K514" s="79"/>
      <c r="L514" s="79"/>
      <c r="M514" s="102"/>
      <c r="N514" s="102"/>
      <c r="O514" s="102"/>
      <c r="P514" s="102"/>
      <c r="Q514" s="157"/>
      <c r="R514" s="94"/>
      <c r="S514" s="94"/>
      <c r="T514" s="94"/>
      <c r="U514" s="94"/>
      <c r="V514" s="94"/>
      <c r="W514" s="94"/>
      <c r="X514" s="94"/>
      <c r="Y514" s="94"/>
      <c r="Z514" s="94"/>
      <c r="AA514" s="94"/>
      <c r="AB514" s="94"/>
      <c r="AC514" s="94"/>
      <c r="AD514" s="94"/>
      <c r="AE514" s="94"/>
      <c r="AF514" s="94"/>
      <c r="AG514" s="94"/>
      <c r="AH514" s="94"/>
      <c r="AI514" s="94"/>
      <c r="AK514" s="80"/>
      <c r="AL514" s="80"/>
      <c r="AM514" s="80"/>
      <c r="AN514" s="80"/>
      <c r="AO514" s="80"/>
      <c r="AP514" s="80"/>
    </row>
    <row r="515" spans="1:42" ht="12.75" hidden="1" customHeight="1" x14ac:dyDescent="0.2">
      <c r="A515" s="98"/>
      <c r="B515" s="83"/>
      <c r="C515" s="78"/>
      <c r="D515" s="82"/>
      <c r="E515" s="82"/>
      <c r="F515" s="82"/>
      <c r="G515" s="82"/>
      <c r="H515" s="321">
        <f>SUM(H504:H513)</f>
        <v>0</v>
      </c>
      <c r="I515" s="320"/>
      <c r="J515" s="321">
        <f>SUM(J504:J514)</f>
        <v>0</v>
      </c>
      <c r="K515" s="94"/>
      <c r="L515" s="321">
        <f>SUM(L504:L514)</f>
        <v>0</v>
      </c>
      <c r="M515" s="102"/>
      <c r="N515" s="102"/>
      <c r="O515" s="102"/>
      <c r="P515" s="102"/>
      <c r="Q515" s="329"/>
      <c r="R515" s="94"/>
      <c r="S515" s="94"/>
      <c r="T515" s="94"/>
      <c r="U515" s="94"/>
      <c r="V515" s="94"/>
      <c r="W515" s="94"/>
      <c r="X515" s="94"/>
      <c r="Y515" s="94"/>
      <c r="Z515" s="94"/>
      <c r="AA515" s="94"/>
      <c r="AB515" s="94"/>
      <c r="AC515" s="94"/>
      <c r="AD515" s="94"/>
      <c r="AE515" s="94"/>
      <c r="AF515" s="94"/>
      <c r="AG515" s="94"/>
      <c r="AH515" s="94"/>
      <c r="AI515" s="94"/>
      <c r="AK515" s="80"/>
      <c r="AL515" s="80"/>
      <c r="AM515" s="80"/>
      <c r="AN515" s="80"/>
      <c r="AO515" s="80"/>
      <c r="AP515" s="80"/>
    </row>
    <row r="516" spans="1:42" ht="12.75" hidden="1" customHeight="1" x14ac:dyDescent="0.2">
      <c r="A516" s="98"/>
      <c r="B516" s="83"/>
      <c r="C516" s="78"/>
      <c r="D516" s="82"/>
      <c r="E516" s="82"/>
      <c r="F516" s="82"/>
      <c r="G516" s="82"/>
      <c r="H516" s="320"/>
      <c r="I516" s="320"/>
      <c r="J516" s="320"/>
      <c r="K516" s="94"/>
      <c r="L516" s="320"/>
      <c r="M516" s="102"/>
      <c r="N516" s="102"/>
      <c r="O516" s="102"/>
      <c r="P516" s="102"/>
      <c r="Q516" s="329"/>
      <c r="R516" s="94"/>
      <c r="S516" s="94"/>
      <c r="T516" s="94"/>
      <c r="U516" s="94"/>
      <c r="V516" s="94"/>
      <c r="W516" s="94"/>
      <c r="X516" s="94"/>
      <c r="Y516" s="94"/>
      <c r="Z516" s="94"/>
      <c r="AA516" s="94"/>
      <c r="AB516" s="94"/>
      <c r="AC516" s="94"/>
      <c r="AD516" s="94"/>
      <c r="AE516" s="94"/>
      <c r="AF516" s="94"/>
      <c r="AG516" s="94"/>
      <c r="AH516" s="94"/>
      <c r="AI516" s="94"/>
      <c r="AK516" s="80"/>
      <c r="AL516" s="80"/>
      <c r="AM516" s="80"/>
      <c r="AN516" s="80"/>
      <c r="AO516" s="80"/>
      <c r="AP516" s="80"/>
    </row>
    <row r="517" spans="1:42" ht="12.75" hidden="1" customHeight="1" x14ac:dyDescent="0.2">
      <c r="A517" s="98"/>
      <c r="B517" s="83"/>
      <c r="C517" s="78"/>
      <c r="D517" s="82"/>
      <c r="E517" s="82"/>
      <c r="F517" s="82"/>
      <c r="G517" s="82"/>
      <c r="H517" s="320"/>
      <c r="I517" s="320"/>
      <c r="J517" s="320"/>
      <c r="K517" s="94"/>
      <c r="L517" s="320"/>
      <c r="M517" s="102"/>
      <c r="N517" s="102"/>
      <c r="O517" s="102"/>
      <c r="P517" s="102"/>
      <c r="Q517" s="329"/>
      <c r="R517" s="94"/>
      <c r="S517" s="94"/>
      <c r="T517" s="94"/>
      <c r="U517" s="94"/>
      <c r="V517" s="94"/>
      <c r="W517" s="94"/>
      <c r="X517" s="94"/>
      <c r="Y517" s="94"/>
      <c r="Z517" s="94"/>
      <c r="AA517" s="94"/>
      <c r="AB517" s="94"/>
      <c r="AC517" s="94"/>
      <c r="AD517" s="94"/>
      <c r="AE517" s="94"/>
      <c r="AF517" s="94"/>
      <c r="AG517" s="94"/>
      <c r="AH517" s="94"/>
      <c r="AI517" s="94"/>
      <c r="AK517" s="80"/>
      <c r="AL517" s="80"/>
      <c r="AM517" s="80"/>
      <c r="AN517" s="80"/>
      <c r="AO517" s="80"/>
      <c r="AP517" s="80"/>
    </row>
    <row r="518" spans="1:42" ht="12.75" hidden="1" customHeight="1" x14ac:dyDescent="0.2">
      <c r="A518" s="98"/>
      <c r="B518" s="83"/>
      <c r="C518" s="78"/>
      <c r="D518" s="82"/>
      <c r="E518" s="82"/>
      <c r="F518" s="82"/>
      <c r="G518" s="82"/>
      <c r="H518" s="320"/>
      <c r="I518" s="320"/>
      <c r="J518" s="320"/>
      <c r="K518" s="94"/>
      <c r="L518" s="320"/>
      <c r="M518" s="102"/>
      <c r="N518" s="102"/>
      <c r="O518" s="102"/>
      <c r="P518" s="102"/>
      <c r="Q518" s="329"/>
      <c r="R518" s="94"/>
      <c r="S518" s="94"/>
      <c r="T518" s="94"/>
      <c r="U518" s="94"/>
      <c r="V518" s="94"/>
      <c r="W518" s="94"/>
      <c r="X518" s="94"/>
      <c r="Y518" s="94"/>
      <c r="Z518" s="94"/>
      <c r="AA518" s="94"/>
      <c r="AB518" s="94"/>
      <c r="AC518" s="94"/>
      <c r="AD518" s="94"/>
      <c r="AE518" s="94"/>
      <c r="AF518" s="94"/>
      <c r="AG518" s="94"/>
      <c r="AH518" s="94"/>
      <c r="AI518" s="94"/>
      <c r="AK518" s="80"/>
      <c r="AL518" s="80"/>
      <c r="AM518" s="80"/>
      <c r="AN518" s="80"/>
      <c r="AO518" s="80"/>
      <c r="AP518" s="80"/>
    </row>
    <row r="519" spans="1:42" ht="12.75" hidden="1" customHeight="1" x14ac:dyDescent="0.2">
      <c r="A519" s="98"/>
      <c r="B519" s="83"/>
      <c r="C519" s="78"/>
      <c r="D519" s="82"/>
      <c r="E519" s="82"/>
      <c r="F519" s="82"/>
      <c r="G519" s="82"/>
      <c r="H519" s="320"/>
      <c r="I519" s="320"/>
      <c r="J519" s="320"/>
      <c r="K519" s="94"/>
      <c r="L519" s="320"/>
      <c r="M519" s="102"/>
      <c r="N519" s="102"/>
      <c r="O519" s="102"/>
      <c r="P519" s="102"/>
      <c r="Q519" s="329"/>
      <c r="R519" s="94"/>
      <c r="S519" s="94"/>
      <c r="T519" s="94"/>
      <c r="U519" s="94"/>
      <c r="V519" s="94"/>
      <c r="W519" s="94"/>
      <c r="X519" s="94"/>
      <c r="Y519" s="94"/>
      <c r="Z519" s="94"/>
      <c r="AA519" s="94"/>
      <c r="AB519" s="94"/>
      <c r="AC519" s="94"/>
      <c r="AD519" s="94"/>
      <c r="AE519" s="94"/>
      <c r="AF519" s="94"/>
      <c r="AG519" s="94"/>
      <c r="AH519" s="94"/>
      <c r="AI519" s="94"/>
      <c r="AK519" s="80"/>
      <c r="AL519" s="80"/>
      <c r="AM519" s="80"/>
      <c r="AN519" s="80"/>
      <c r="AO519" s="80"/>
      <c r="AP519" s="80"/>
    </row>
    <row r="520" spans="1:42" ht="12.75" hidden="1" customHeight="1" x14ac:dyDescent="0.2">
      <c r="A520" s="98"/>
      <c r="B520" s="83"/>
      <c r="C520" s="78"/>
      <c r="D520" s="82"/>
      <c r="E520" s="82"/>
      <c r="F520" s="82"/>
      <c r="G520" s="82"/>
      <c r="H520" s="320"/>
      <c r="I520" s="320"/>
      <c r="J520" s="320"/>
      <c r="K520" s="94"/>
      <c r="L520" s="320"/>
      <c r="M520" s="102"/>
      <c r="N520" s="102"/>
      <c r="O520" s="102"/>
      <c r="P520" s="102"/>
      <c r="Q520" s="329"/>
      <c r="R520" s="94"/>
      <c r="S520" s="94"/>
      <c r="T520" s="94"/>
      <c r="U520" s="94"/>
      <c r="V520" s="94"/>
      <c r="W520" s="94"/>
      <c r="X520" s="94"/>
      <c r="Y520" s="94"/>
      <c r="Z520" s="94"/>
      <c r="AA520" s="94"/>
      <c r="AB520" s="94"/>
      <c r="AC520" s="94"/>
      <c r="AD520" s="94"/>
      <c r="AE520" s="94"/>
      <c r="AF520" s="94"/>
      <c r="AG520" s="94"/>
      <c r="AH520" s="94"/>
      <c r="AI520" s="94"/>
      <c r="AK520" s="80"/>
      <c r="AL520" s="80"/>
      <c r="AM520" s="80"/>
      <c r="AN520" s="80"/>
      <c r="AO520" s="80"/>
      <c r="AP520" s="80"/>
    </row>
    <row r="521" spans="1:42" ht="12.75" hidden="1" customHeight="1" x14ac:dyDescent="0.2">
      <c r="A521" s="98"/>
      <c r="B521" s="83"/>
      <c r="C521" s="78"/>
      <c r="D521" s="82"/>
      <c r="E521" s="82"/>
      <c r="F521" s="82"/>
      <c r="G521" s="82"/>
      <c r="H521" s="320"/>
      <c r="I521" s="320"/>
      <c r="J521" s="320"/>
      <c r="K521" s="94"/>
      <c r="L521" s="320"/>
      <c r="M521" s="102"/>
      <c r="N521" s="102"/>
      <c r="O521" s="102"/>
      <c r="P521" s="102"/>
      <c r="Q521" s="329"/>
      <c r="R521" s="94"/>
      <c r="S521" s="94"/>
      <c r="T521" s="94"/>
      <c r="U521" s="94"/>
      <c r="V521" s="94"/>
      <c r="W521" s="94"/>
      <c r="X521" s="94"/>
      <c r="Y521" s="94"/>
      <c r="Z521" s="94"/>
      <c r="AA521" s="94"/>
      <c r="AB521" s="94"/>
      <c r="AC521" s="94"/>
      <c r="AD521" s="94"/>
      <c r="AE521" s="94"/>
      <c r="AF521" s="94"/>
      <c r="AG521" s="94"/>
      <c r="AH521" s="94"/>
      <c r="AI521" s="94"/>
      <c r="AK521" s="80"/>
      <c r="AL521" s="80"/>
      <c r="AM521" s="80"/>
      <c r="AN521" s="80"/>
      <c r="AO521" s="80"/>
      <c r="AP521" s="80"/>
    </row>
    <row r="522" spans="1:42" ht="12.75" hidden="1" customHeight="1" x14ac:dyDescent="0.2">
      <c r="A522" s="98"/>
      <c r="B522" s="83"/>
      <c r="C522" s="78"/>
      <c r="D522" s="82"/>
      <c r="E522" s="82"/>
      <c r="F522" s="82"/>
      <c r="G522" s="82"/>
      <c r="H522" s="320"/>
      <c r="I522" s="320"/>
      <c r="J522" s="320"/>
      <c r="K522" s="94"/>
      <c r="L522" s="320"/>
      <c r="M522" s="102"/>
      <c r="N522" s="102"/>
      <c r="O522" s="102"/>
      <c r="P522" s="102"/>
      <c r="Q522" s="329"/>
      <c r="R522" s="94"/>
      <c r="S522" s="94"/>
      <c r="T522" s="94"/>
      <c r="U522" s="94"/>
      <c r="V522" s="94"/>
      <c r="W522" s="94"/>
      <c r="X522" s="94"/>
      <c r="Y522" s="94"/>
      <c r="Z522" s="94"/>
      <c r="AA522" s="94"/>
      <c r="AB522" s="94"/>
      <c r="AC522" s="94"/>
      <c r="AD522" s="94"/>
      <c r="AE522" s="94"/>
      <c r="AF522" s="94"/>
      <c r="AG522" s="94"/>
      <c r="AH522" s="94"/>
      <c r="AI522" s="94"/>
      <c r="AK522" s="80"/>
      <c r="AL522" s="80"/>
      <c r="AM522" s="80"/>
      <c r="AN522" s="80"/>
      <c r="AO522" s="80"/>
      <c r="AP522" s="80"/>
    </row>
    <row r="523" spans="1:42" ht="12.75" hidden="1" customHeight="1" x14ac:dyDescent="0.2">
      <c r="A523" s="98"/>
      <c r="B523" s="83"/>
      <c r="C523" s="78"/>
      <c r="D523" s="82"/>
      <c r="E523" s="82"/>
      <c r="F523" s="82"/>
      <c r="G523" s="82"/>
      <c r="H523" s="320"/>
      <c r="I523" s="320"/>
      <c r="J523" s="320"/>
      <c r="K523" s="94"/>
      <c r="L523" s="320"/>
      <c r="M523" s="102"/>
      <c r="N523" s="102"/>
      <c r="O523" s="102"/>
      <c r="P523" s="102"/>
      <c r="Q523" s="329"/>
      <c r="R523" s="94"/>
      <c r="S523" s="94"/>
      <c r="T523" s="94"/>
      <c r="U523" s="94"/>
      <c r="V523" s="94"/>
      <c r="W523" s="94"/>
      <c r="X523" s="94"/>
      <c r="Y523" s="94"/>
      <c r="Z523" s="94"/>
      <c r="AA523" s="94"/>
      <c r="AB523" s="94"/>
      <c r="AC523" s="94"/>
      <c r="AD523" s="94"/>
      <c r="AE523" s="94"/>
      <c r="AF523" s="94"/>
      <c r="AG523" s="94"/>
      <c r="AH523" s="94"/>
      <c r="AI523" s="94"/>
      <c r="AK523" s="80"/>
      <c r="AL523" s="80"/>
      <c r="AM523" s="80"/>
      <c r="AN523" s="80"/>
      <c r="AO523" s="80"/>
      <c r="AP523" s="80"/>
    </row>
    <row r="524" spans="1:42" ht="12.75" hidden="1" customHeight="1" x14ac:dyDescent="0.2">
      <c r="A524" s="98"/>
      <c r="B524" s="83"/>
      <c r="C524" s="78"/>
      <c r="D524" s="82"/>
      <c r="E524" s="82"/>
      <c r="F524" s="82"/>
      <c r="G524" s="82"/>
      <c r="H524" s="320"/>
      <c r="I524" s="320"/>
      <c r="J524" s="320"/>
      <c r="K524" s="94"/>
      <c r="L524" s="320"/>
      <c r="M524" s="102"/>
      <c r="N524" s="102"/>
      <c r="O524" s="102"/>
      <c r="P524" s="102"/>
      <c r="Q524" s="329"/>
      <c r="R524" s="94"/>
      <c r="S524" s="94"/>
      <c r="T524" s="94"/>
      <c r="U524" s="94"/>
      <c r="V524" s="94"/>
      <c r="W524" s="94"/>
      <c r="X524" s="94"/>
      <c r="Y524" s="94"/>
      <c r="Z524" s="94"/>
      <c r="AA524" s="94"/>
      <c r="AB524" s="94"/>
      <c r="AC524" s="94"/>
      <c r="AD524" s="94"/>
      <c r="AE524" s="94"/>
      <c r="AF524" s="94"/>
      <c r="AG524" s="94"/>
      <c r="AH524" s="94"/>
      <c r="AI524" s="94"/>
      <c r="AK524" s="80"/>
      <c r="AL524" s="80"/>
      <c r="AM524" s="80"/>
      <c r="AN524" s="80"/>
      <c r="AO524" s="80"/>
      <c r="AP524" s="80"/>
    </row>
    <row r="525" spans="1:42" ht="12.75" hidden="1" customHeight="1" x14ac:dyDescent="0.2">
      <c r="A525" s="98"/>
      <c r="B525" s="83"/>
      <c r="C525" s="78"/>
      <c r="D525" s="82"/>
      <c r="E525" s="82"/>
      <c r="F525" s="82"/>
      <c r="G525" s="82"/>
      <c r="H525" s="320"/>
      <c r="I525" s="320"/>
      <c r="J525" s="320"/>
      <c r="K525" s="94"/>
      <c r="L525" s="320"/>
      <c r="M525" s="102"/>
      <c r="N525" s="102"/>
      <c r="O525" s="102"/>
      <c r="P525" s="102"/>
      <c r="Q525" s="329"/>
      <c r="R525" s="94"/>
      <c r="S525" s="94"/>
      <c r="T525" s="94"/>
      <c r="U525" s="94"/>
      <c r="V525" s="94"/>
      <c r="W525" s="94"/>
      <c r="X525" s="94"/>
      <c r="Y525" s="94"/>
      <c r="Z525" s="94"/>
      <c r="AA525" s="94"/>
      <c r="AB525" s="94"/>
      <c r="AC525" s="94"/>
      <c r="AD525" s="94"/>
      <c r="AE525" s="94"/>
      <c r="AF525" s="94"/>
      <c r="AG525" s="94"/>
      <c r="AH525" s="94"/>
      <c r="AI525" s="94"/>
      <c r="AK525" s="80"/>
      <c r="AL525" s="80"/>
      <c r="AM525" s="80"/>
      <c r="AN525" s="80"/>
      <c r="AO525" s="80"/>
      <c r="AP525" s="80"/>
    </row>
    <row r="526" spans="1:42" ht="12.75" customHeight="1" x14ac:dyDescent="0.2">
      <c r="A526" s="98"/>
      <c r="B526" s="83"/>
      <c r="C526" s="78"/>
      <c r="D526" s="82"/>
      <c r="E526" s="82"/>
      <c r="F526" s="82"/>
      <c r="G526" s="82"/>
      <c r="H526" s="320"/>
      <c r="I526" s="320"/>
      <c r="J526" s="320"/>
      <c r="K526" s="94"/>
      <c r="L526" s="320"/>
      <c r="M526" s="102"/>
      <c r="N526" s="102"/>
      <c r="O526" s="102"/>
      <c r="P526" s="102"/>
      <c r="Q526" s="329"/>
      <c r="R526" s="94"/>
      <c r="S526" s="94"/>
      <c r="T526" s="94"/>
      <c r="U526" s="94"/>
      <c r="V526" s="94"/>
      <c r="W526" s="94"/>
      <c r="X526" s="94"/>
      <c r="Y526" s="94"/>
      <c r="Z526" s="94"/>
      <c r="AA526" s="94"/>
      <c r="AB526" s="94"/>
      <c r="AC526" s="94"/>
      <c r="AD526" s="94"/>
      <c r="AE526" s="94"/>
      <c r="AF526" s="94"/>
      <c r="AG526" s="94"/>
      <c r="AH526" s="94"/>
      <c r="AI526" s="94"/>
      <c r="AK526" s="80"/>
      <c r="AL526" s="80"/>
      <c r="AM526" s="80"/>
      <c r="AN526" s="80"/>
      <c r="AO526" s="80"/>
      <c r="AP526" s="80"/>
    </row>
    <row r="527" spans="1:42" ht="12.75" customHeight="1" x14ac:dyDescent="0.2">
      <c r="A527" s="98"/>
      <c r="B527" s="77"/>
      <c r="C527" s="78"/>
      <c r="H527" s="79"/>
      <c r="I527" s="79"/>
      <c r="J527" s="79"/>
      <c r="K527" s="79"/>
      <c r="L527" s="79"/>
      <c r="M527" s="80"/>
      <c r="N527" s="80"/>
      <c r="O527" s="80"/>
      <c r="P527" s="80"/>
      <c r="Q527" s="157"/>
      <c r="R527" s="79"/>
      <c r="S527" s="79"/>
      <c r="T527" s="79"/>
      <c r="U527" s="79"/>
      <c r="V527" s="79"/>
      <c r="W527" s="79"/>
      <c r="X527" s="79"/>
      <c r="Y527" s="79"/>
      <c r="Z527" s="79"/>
      <c r="AA527" s="79"/>
      <c r="AB527" s="79"/>
      <c r="AC527" s="79"/>
      <c r="AD527" s="79"/>
      <c r="AE527" s="79"/>
      <c r="AF527" s="79"/>
      <c r="AG527" s="79"/>
      <c r="AK527" s="80"/>
      <c r="AL527" s="80"/>
      <c r="AM527" s="80"/>
      <c r="AN527" s="80"/>
      <c r="AO527" s="80"/>
      <c r="AP527" s="80"/>
    </row>
    <row r="528" spans="1:42" ht="12.75" hidden="1" customHeight="1" x14ac:dyDescent="0.2">
      <c r="A528" s="85">
        <v>25</v>
      </c>
      <c r="B528" s="83" t="s">
        <v>405</v>
      </c>
      <c r="C528" s="78"/>
      <c r="H528" s="79"/>
      <c r="I528" s="79"/>
      <c r="J528" s="79"/>
      <c r="K528" s="79"/>
      <c r="L528" s="79"/>
      <c r="M528" s="80"/>
      <c r="N528" s="80"/>
      <c r="O528" s="80"/>
      <c r="P528" s="80"/>
      <c r="Q528" s="157"/>
      <c r="R528" s="79"/>
      <c r="S528" s="79"/>
      <c r="T528" s="79"/>
      <c r="U528" s="79"/>
      <c r="V528" s="79"/>
      <c r="W528" s="79"/>
      <c r="X528" s="79"/>
      <c r="Y528" s="79"/>
      <c r="Z528" s="79"/>
      <c r="AA528" s="79"/>
      <c r="AB528" s="79"/>
      <c r="AC528" s="79"/>
      <c r="AD528" s="79"/>
      <c r="AE528" s="79"/>
      <c r="AF528" s="79"/>
      <c r="AG528" s="79"/>
      <c r="AK528" s="80"/>
      <c r="AL528" s="80"/>
      <c r="AM528" s="80"/>
      <c r="AN528" s="80"/>
      <c r="AO528" s="80"/>
      <c r="AP528" s="80"/>
    </row>
    <row r="529" spans="1:42" ht="12.75" hidden="1" customHeight="1" x14ac:dyDescent="0.2">
      <c r="A529" s="98"/>
      <c r="B529" s="77"/>
      <c r="C529" s="78"/>
      <c r="H529" s="79"/>
      <c r="I529" s="79"/>
      <c r="J529" s="79"/>
      <c r="K529" s="79"/>
      <c r="L529" s="79"/>
      <c r="M529" s="80"/>
      <c r="N529" s="80"/>
      <c r="O529" s="80"/>
      <c r="P529" s="80"/>
      <c r="Q529" s="157"/>
      <c r="R529" s="79"/>
      <c r="S529" s="79"/>
      <c r="T529" s="79"/>
      <c r="U529" s="79"/>
      <c r="V529" s="79"/>
      <c r="W529" s="79"/>
      <c r="X529" s="79"/>
      <c r="Y529" s="79"/>
      <c r="Z529" s="79"/>
      <c r="AA529" s="79"/>
      <c r="AB529" s="79"/>
      <c r="AC529" s="79"/>
      <c r="AD529" s="79"/>
      <c r="AE529" s="79"/>
      <c r="AF529" s="79"/>
      <c r="AG529" s="79"/>
      <c r="AK529" s="80"/>
      <c r="AL529" s="80"/>
      <c r="AM529" s="80"/>
      <c r="AN529" s="80"/>
      <c r="AO529" s="80"/>
      <c r="AP529" s="80"/>
    </row>
    <row r="530" spans="1:42" ht="12.75" hidden="1" customHeight="1" x14ac:dyDescent="0.2">
      <c r="A530" s="85"/>
      <c r="B530" s="83" t="s">
        <v>392</v>
      </c>
      <c r="H530" s="129"/>
      <c r="J530" s="102"/>
      <c r="K530" s="102"/>
      <c r="L530" s="102"/>
      <c r="M530" s="102"/>
      <c r="N530" s="102"/>
      <c r="O530" s="102"/>
      <c r="P530" s="102"/>
      <c r="Q530" s="157"/>
      <c r="R530" s="79"/>
      <c r="S530" s="79"/>
      <c r="T530" s="79"/>
      <c r="U530" s="79"/>
      <c r="V530" s="79"/>
      <c r="W530" s="79"/>
      <c r="X530" s="79"/>
      <c r="Y530" s="79"/>
      <c r="Z530" s="79"/>
      <c r="AA530" s="79"/>
      <c r="AB530" s="79"/>
      <c r="AC530" s="79"/>
      <c r="AD530" s="79"/>
      <c r="AE530" s="79"/>
      <c r="AF530" s="79"/>
      <c r="AG530" s="79"/>
      <c r="AI530" s="79"/>
      <c r="AK530" s="80"/>
      <c r="AL530" s="80"/>
      <c r="AM530" s="80"/>
      <c r="AN530" s="80"/>
      <c r="AO530" s="80"/>
      <c r="AP530" s="80"/>
    </row>
    <row r="531" spans="1:42" ht="12.75" hidden="1" customHeight="1" x14ac:dyDescent="0.2">
      <c r="A531" s="85"/>
      <c r="B531" s="78" t="s">
        <v>395</v>
      </c>
      <c r="H531" s="90">
        <v>3662010100</v>
      </c>
      <c r="J531" s="90">
        <v>-3662010100</v>
      </c>
      <c r="K531" s="102"/>
      <c r="L531" s="102">
        <f>H531+J531</f>
        <v>0</v>
      </c>
      <c r="M531" s="102"/>
      <c r="N531" s="102"/>
      <c r="O531" s="102"/>
      <c r="P531" s="102"/>
      <c r="Q531" s="157"/>
      <c r="R531" s="79"/>
      <c r="S531" s="79"/>
      <c r="T531" s="79"/>
      <c r="U531" s="79"/>
      <c r="V531" s="79"/>
      <c r="W531" s="79"/>
      <c r="X531" s="79"/>
      <c r="Y531" s="79"/>
      <c r="Z531" s="79"/>
      <c r="AA531" s="79"/>
      <c r="AB531" s="79"/>
      <c r="AC531" s="79"/>
      <c r="AD531" s="79"/>
      <c r="AE531" s="79"/>
      <c r="AF531" s="79"/>
      <c r="AG531" s="79"/>
      <c r="AI531" s="79"/>
      <c r="AK531" s="80"/>
      <c r="AL531" s="80"/>
      <c r="AM531" s="80"/>
      <c r="AN531" s="80"/>
      <c r="AO531" s="80"/>
      <c r="AP531" s="80"/>
    </row>
    <row r="532" spans="1:42" ht="12.75" hidden="1" customHeight="1" x14ac:dyDescent="0.2">
      <c r="A532" s="85"/>
      <c r="B532" s="76" t="s">
        <v>402</v>
      </c>
      <c r="H532" s="90">
        <v>0</v>
      </c>
      <c r="I532" s="90"/>
      <c r="J532" s="79">
        <v>811068300</v>
      </c>
      <c r="K532" s="94"/>
      <c r="L532" s="80">
        <f>H532+J532</f>
        <v>811068300</v>
      </c>
      <c r="M532" s="102"/>
      <c r="N532" s="102"/>
      <c r="O532" s="102"/>
      <c r="P532" s="102"/>
      <c r="Q532" s="157"/>
      <c r="R532" s="79"/>
      <c r="S532" s="79"/>
      <c r="T532" s="79"/>
      <c r="U532" s="79"/>
      <c r="V532" s="79"/>
      <c r="W532" s="79"/>
      <c r="X532" s="79"/>
      <c r="Y532" s="79"/>
      <c r="Z532" s="79"/>
      <c r="AA532" s="79"/>
      <c r="AB532" s="79"/>
      <c r="AC532" s="79"/>
      <c r="AD532" s="79"/>
      <c r="AE532" s="79"/>
      <c r="AF532" s="79"/>
      <c r="AG532" s="79"/>
      <c r="AI532" s="79"/>
      <c r="AK532" s="80"/>
      <c r="AL532" s="80"/>
      <c r="AM532" s="80"/>
      <c r="AN532" s="80"/>
      <c r="AO532" s="80"/>
      <c r="AP532" s="80"/>
    </row>
    <row r="533" spans="1:42" ht="12.75" hidden="1" customHeight="1" x14ac:dyDescent="0.2">
      <c r="A533" s="85"/>
      <c r="B533" s="76" t="s">
        <v>403</v>
      </c>
      <c r="H533" s="90">
        <v>7182131296.8100004</v>
      </c>
      <c r="I533" s="90"/>
      <c r="J533" s="79">
        <v>2521529000</v>
      </c>
      <c r="K533" s="94"/>
      <c r="L533" s="79">
        <f>H533+J533</f>
        <v>9703660296.8100014</v>
      </c>
      <c r="M533" s="102"/>
      <c r="N533" s="102"/>
      <c r="O533" s="102"/>
      <c r="P533" s="102"/>
      <c r="Q533" s="157"/>
      <c r="R533" s="79"/>
      <c r="S533" s="79"/>
      <c r="T533" s="79"/>
      <c r="U533" s="79"/>
      <c r="V533" s="79"/>
      <c r="W533" s="79"/>
      <c r="X533" s="79"/>
      <c r="Y533" s="79"/>
      <c r="Z533" s="79"/>
      <c r="AA533" s="79"/>
      <c r="AB533" s="79"/>
      <c r="AC533" s="79"/>
      <c r="AD533" s="79"/>
      <c r="AE533" s="79"/>
      <c r="AF533" s="79"/>
      <c r="AG533" s="79"/>
      <c r="AI533" s="79"/>
      <c r="AK533" s="80"/>
      <c r="AL533" s="80"/>
      <c r="AM533" s="80"/>
      <c r="AN533" s="80"/>
      <c r="AO533" s="80"/>
      <c r="AP533" s="80"/>
    </row>
    <row r="534" spans="1:42" ht="12.75" hidden="1" customHeight="1" x14ac:dyDescent="0.2">
      <c r="A534" s="85"/>
      <c r="B534" s="76" t="s">
        <v>404</v>
      </c>
      <c r="H534" s="90">
        <v>0</v>
      </c>
      <c r="I534" s="90"/>
      <c r="J534" s="79">
        <f>[11]WBS!$G$96+[11]WBS!$G$97</f>
        <v>329412800</v>
      </c>
      <c r="K534" s="94"/>
      <c r="L534" s="79">
        <f>H534+J534</f>
        <v>329412800</v>
      </c>
      <c r="M534" s="102"/>
      <c r="N534" s="102"/>
      <c r="O534" s="102"/>
      <c r="P534" s="102"/>
      <c r="Q534" s="157"/>
      <c r="R534" s="79"/>
      <c r="S534" s="79"/>
      <c r="T534" s="79"/>
      <c r="U534" s="79"/>
      <c r="V534" s="79"/>
      <c r="W534" s="79"/>
      <c r="X534" s="79"/>
      <c r="Y534" s="79"/>
      <c r="Z534" s="79"/>
      <c r="AA534" s="79"/>
      <c r="AB534" s="79"/>
      <c r="AC534" s="79"/>
      <c r="AD534" s="79"/>
      <c r="AE534" s="79"/>
      <c r="AF534" s="79"/>
      <c r="AG534" s="79"/>
      <c r="AI534" s="79"/>
      <c r="AK534" s="80"/>
      <c r="AL534" s="80"/>
      <c r="AM534" s="80"/>
      <c r="AN534" s="80"/>
      <c r="AO534" s="80"/>
      <c r="AP534" s="80"/>
    </row>
    <row r="535" spans="1:42" ht="6" hidden="1" customHeight="1" x14ac:dyDescent="0.2">
      <c r="A535" s="85"/>
      <c r="H535" s="90"/>
      <c r="I535" s="90"/>
      <c r="J535" s="79"/>
      <c r="K535" s="94"/>
      <c r="L535" s="79"/>
      <c r="M535" s="102"/>
      <c r="N535" s="102"/>
      <c r="O535" s="102"/>
      <c r="P535" s="102"/>
      <c r="Q535" s="157"/>
      <c r="R535" s="79"/>
      <c r="S535" s="79"/>
      <c r="T535" s="79"/>
      <c r="U535" s="79"/>
      <c r="V535" s="79"/>
      <c r="W535" s="79"/>
      <c r="X535" s="79"/>
      <c r="Y535" s="79"/>
      <c r="Z535" s="79"/>
      <c r="AA535" s="79"/>
      <c r="AB535" s="79"/>
      <c r="AC535" s="79"/>
      <c r="AD535" s="79"/>
      <c r="AE535" s="79"/>
      <c r="AF535" s="79"/>
      <c r="AG535" s="79"/>
      <c r="AI535" s="79"/>
      <c r="AK535" s="80"/>
      <c r="AL535" s="80"/>
      <c r="AM535" s="80"/>
      <c r="AN535" s="80"/>
      <c r="AO535" s="80"/>
      <c r="AP535" s="80"/>
    </row>
    <row r="536" spans="1:42" ht="12.75" hidden="1" customHeight="1" x14ac:dyDescent="0.2">
      <c r="A536" s="85"/>
      <c r="B536" s="76" t="s">
        <v>223</v>
      </c>
      <c r="H536" s="90">
        <v>8322635980</v>
      </c>
      <c r="I536" s="90"/>
      <c r="J536" s="79">
        <v>-8322635980</v>
      </c>
      <c r="K536" s="94"/>
      <c r="L536" s="79">
        <f>H536+J536</f>
        <v>0</v>
      </c>
      <c r="M536" s="102"/>
      <c r="N536" s="102"/>
      <c r="O536" s="102"/>
      <c r="P536" s="102"/>
      <c r="Q536" s="157"/>
      <c r="R536" s="79"/>
      <c r="S536" s="79"/>
      <c r="T536" s="79"/>
      <c r="U536" s="79"/>
      <c r="V536" s="79"/>
      <c r="W536" s="79"/>
      <c r="X536" s="79"/>
      <c r="Y536" s="79"/>
      <c r="Z536" s="79"/>
      <c r="AA536" s="79"/>
      <c r="AB536" s="79"/>
      <c r="AC536" s="79"/>
      <c r="AD536" s="79"/>
      <c r="AE536" s="79"/>
      <c r="AF536" s="79"/>
      <c r="AG536" s="79"/>
      <c r="AI536" s="79"/>
      <c r="AK536" s="80"/>
      <c r="AL536" s="80"/>
      <c r="AM536" s="80"/>
      <c r="AN536" s="80"/>
      <c r="AO536" s="80"/>
      <c r="AP536" s="80"/>
    </row>
    <row r="537" spans="1:42" ht="12.75" hidden="1" customHeight="1" x14ac:dyDescent="0.2">
      <c r="A537" s="85"/>
      <c r="B537" s="76" t="s">
        <v>404</v>
      </c>
      <c r="H537" s="90">
        <v>0</v>
      </c>
      <c r="I537" s="90"/>
      <c r="J537" s="90">
        <v>8322635980</v>
      </c>
      <c r="K537" s="94"/>
      <c r="L537" s="79">
        <f>H537+J537</f>
        <v>8322635980</v>
      </c>
      <c r="M537" s="102"/>
      <c r="N537" s="102"/>
      <c r="O537" s="102"/>
      <c r="P537" s="102"/>
      <c r="Q537" s="157"/>
      <c r="R537" s="79"/>
      <c r="S537" s="79"/>
      <c r="T537" s="79"/>
      <c r="U537" s="79"/>
      <c r="V537" s="79"/>
      <c r="W537" s="79"/>
      <c r="X537" s="79"/>
      <c r="Y537" s="79"/>
      <c r="Z537" s="79"/>
      <c r="AA537" s="79"/>
      <c r="AB537" s="79"/>
      <c r="AC537" s="79"/>
      <c r="AD537" s="79"/>
      <c r="AE537" s="79"/>
      <c r="AF537" s="79"/>
      <c r="AG537" s="79"/>
      <c r="AI537" s="79"/>
      <c r="AK537" s="80"/>
      <c r="AL537" s="80"/>
      <c r="AM537" s="80"/>
      <c r="AN537" s="80"/>
      <c r="AO537" s="80"/>
      <c r="AP537" s="80"/>
    </row>
    <row r="538" spans="1:42" ht="6" hidden="1" customHeight="1" x14ac:dyDescent="0.2">
      <c r="A538" s="85"/>
      <c r="H538" s="90"/>
      <c r="I538" s="90"/>
      <c r="J538" s="79"/>
      <c r="K538" s="94"/>
      <c r="L538" s="79"/>
      <c r="M538" s="102"/>
      <c r="N538" s="102"/>
      <c r="O538" s="102"/>
      <c r="P538" s="102"/>
      <c r="Q538" s="157"/>
      <c r="R538" s="79"/>
      <c r="S538" s="79"/>
      <c r="T538" s="79"/>
      <c r="U538" s="79"/>
      <c r="V538" s="79"/>
      <c r="W538" s="79"/>
      <c r="X538" s="79"/>
      <c r="Y538" s="79"/>
      <c r="Z538" s="79"/>
      <c r="AA538" s="79"/>
      <c r="AB538" s="79"/>
      <c r="AC538" s="79"/>
      <c r="AD538" s="79"/>
      <c r="AE538" s="79"/>
      <c r="AF538" s="79"/>
      <c r="AG538" s="79"/>
      <c r="AI538" s="79"/>
      <c r="AK538" s="80"/>
      <c r="AL538" s="80"/>
      <c r="AM538" s="80"/>
      <c r="AN538" s="80"/>
      <c r="AO538" s="80"/>
      <c r="AP538" s="80"/>
    </row>
    <row r="539" spans="1:42" ht="12.75" hidden="1" customHeight="1" x14ac:dyDescent="0.2">
      <c r="A539" s="85"/>
      <c r="B539" s="76" t="s">
        <v>396</v>
      </c>
      <c r="H539" s="90">
        <v>1626725288.25</v>
      </c>
      <c r="I539" s="90"/>
      <c r="J539" s="90">
        <v>-1626725288.25</v>
      </c>
      <c r="K539" s="94"/>
      <c r="L539" s="79">
        <f>H539+J539</f>
        <v>0</v>
      </c>
      <c r="M539" s="102"/>
      <c r="N539" s="102"/>
      <c r="O539" s="102"/>
      <c r="P539" s="102"/>
      <c r="Q539" s="157"/>
      <c r="R539" s="79"/>
      <c r="S539" s="79"/>
      <c r="T539" s="79"/>
      <c r="U539" s="79"/>
      <c r="V539" s="79"/>
      <c r="W539" s="79"/>
      <c r="X539" s="79"/>
      <c r="Y539" s="79"/>
      <c r="Z539" s="79"/>
      <c r="AA539" s="79"/>
      <c r="AB539" s="79"/>
      <c r="AC539" s="79"/>
      <c r="AD539" s="79"/>
      <c r="AE539" s="79"/>
      <c r="AF539" s="79"/>
      <c r="AG539" s="79"/>
      <c r="AI539" s="79"/>
      <c r="AK539" s="80"/>
      <c r="AL539" s="80"/>
      <c r="AM539" s="80"/>
      <c r="AN539" s="80"/>
      <c r="AO539" s="80"/>
      <c r="AP539" s="80"/>
    </row>
    <row r="540" spans="1:42" ht="12.75" hidden="1" customHeight="1" x14ac:dyDescent="0.2">
      <c r="A540" s="85"/>
      <c r="B540" s="76" t="s">
        <v>397</v>
      </c>
      <c r="H540" s="90"/>
      <c r="I540" s="90"/>
      <c r="J540" s="90"/>
      <c r="K540" s="94"/>
      <c r="L540" s="79"/>
      <c r="M540" s="102"/>
      <c r="N540" s="102"/>
      <c r="O540" s="102"/>
      <c r="P540" s="102"/>
      <c r="Q540" s="157"/>
      <c r="R540" s="79"/>
      <c r="S540" s="79"/>
      <c r="T540" s="79"/>
      <c r="U540" s="79"/>
      <c r="V540" s="79"/>
      <c r="W540" s="79"/>
      <c r="X540" s="79"/>
      <c r="Y540" s="79"/>
      <c r="Z540" s="79"/>
      <c r="AA540" s="79"/>
      <c r="AB540" s="79"/>
      <c r="AC540" s="79"/>
      <c r="AD540" s="79"/>
      <c r="AE540" s="79"/>
      <c r="AF540" s="79"/>
      <c r="AG540" s="79"/>
      <c r="AI540" s="79"/>
      <c r="AK540" s="80"/>
      <c r="AL540" s="80"/>
      <c r="AM540" s="80"/>
      <c r="AN540" s="80"/>
      <c r="AO540" s="80"/>
      <c r="AP540" s="80"/>
    </row>
    <row r="541" spans="1:42" ht="12.75" hidden="1" customHeight="1" x14ac:dyDescent="0.2">
      <c r="A541" s="85"/>
      <c r="C541" s="76" t="s">
        <v>406</v>
      </c>
      <c r="H541" s="90">
        <v>0</v>
      </c>
      <c r="I541" s="90"/>
      <c r="J541" s="90">
        <v>1626725288.25</v>
      </c>
      <c r="K541" s="94"/>
      <c r="L541" s="79">
        <f>H541+J541</f>
        <v>1626725288.25</v>
      </c>
      <c r="M541" s="102"/>
      <c r="N541" s="102"/>
      <c r="O541" s="102"/>
      <c r="P541" s="102"/>
      <c r="Q541" s="157"/>
      <c r="R541" s="79"/>
      <c r="S541" s="79"/>
      <c r="T541" s="79"/>
      <c r="U541" s="79"/>
      <c r="V541" s="79"/>
      <c r="W541" s="79"/>
      <c r="X541" s="79"/>
      <c r="Y541" s="79"/>
      <c r="Z541" s="79"/>
      <c r="AA541" s="79"/>
      <c r="AB541" s="79"/>
      <c r="AC541" s="79"/>
      <c r="AD541" s="79"/>
      <c r="AE541" s="79"/>
      <c r="AF541" s="79"/>
      <c r="AG541" s="79"/>
      <c r="AI541" s="79"/>
      <c r="AK541" s="80"/>
      <c r="AL541" s="80"/>
      <c r="AM541" s="80"/>
      <c r="AN541" s="80"/>
      <c r="AO541" s="80"/>
      <c r="AP541" s="80"/>
    </row>
    <row r="542" spans="1:42" ht="6" hidden="1" customHeight="1" x14ac:dyDescent="0.2">
      <c r="A542" s="85"/>
      <c r="H542" s="90"/>
      <c r="I542" s="90"/>
      <c r="J542" s="79"/>
      <c r="K542" s="94"/>
      <c r="L542" s="79"/>
      <c r="M542" s="102"/>
      <c r="N542" s="102"/>
      <c r="O542" s="102"/>
      <c r="P542" s="102"/>
      <c r="Q542" s="157"/>
      <c r="R542" s="79"/>
      <c r="S542" s="79"/>
      <c r="T542" s="79"/>
      <c r="U542" s="79"/>
      <c r="V542" s="79"/>
      <c r="W542" s="79"/>
      <c r="X542" s="79"/>
      <c r="Y542" s="79"/>
      <c r="Z542" s="79"/>
      <c r="AA542" s="79"/>
      <c r="AB542" s="79"/>
      <c r="AC542" s="79"/>
      <c r="AD542" s="79"/>
      <c r="AE542" s="79"/>
      <c r="AF542" s="79"/>
      <c r="AG542" s="79"/>
      <c r="AI542" s="79"/>
      <c r="AK542" s="80"/>
      <c r="AL542" s="80"/>
      <c r="AM542" s="80"/>
      <c r="AN542" s="80"/>
      <c r="AO542" s="80"/>
      <c r="AP542" s="80"/>
    </row>
    <row r="543" spans="1:42" ht="12.75" hidden="1" customHeight="1" x14ac:dyDescent="0.2">
      <c r="A543" s="85"/>
      <c r="B543" s="76" t="s">
        <v>398</v>
      </c>
      <c r="H543" s="90">
        <v>1554378261.5999999</v>
      </c>
      <c r="I543" s="90"/>
      <c r="J543" s="79">
        <v>-1554378261.5999999</v>
      </c>
      <c r="K543" s="94"/>
      <c r="L543" s="79">
        <f>H543+J543</f>
        <v>0</v>
      </c>
      <c r="M543" s="102"/>
      <c r="N543" s="102"/>
      <c r="O543" s="102"/>
      <c r="P543" s="102"/>
      <c r="Q543" s="157"/>
      <c r="R543" s="79"/>
      <c r="S543" s="79"/>
      <c r="T543" s="79"/>
      <c r="U543" s="79"/>
      <c r="V543" s="79"/>
      <c r="W543" s="79"/>
      <c r="X543" s="79"/>
      <c r="Y543" s="79"/>
      <c r="Z543" s="79"/>
      <c r="AA543" s="79"/>
      <c r="AB543" s="79"/>
      <c r="AC543" s="79"/>
      <c r="AD543" s="79"/>
      <c r="AE543" s="79"/>
      <c r="AF543" s="79"/>
      <c r="AG543" s="79"/>
      <c r="AI543" s="79"/>
      <c r="AK543" s="80"/>
      <c r="AL543" s="80"/>
      <c r="AM543" s="80"/>
      <c r="AN543" s="80"/>
      <c r="AO543" s="80"/>
      <c r="AP543" s="80"/>
    </row>
    <row r="544" spans="1:42" ht="12.75" hidden="1" customHeight="1" x14ac:dyDescent="0.2">
      <c r="A544" s="85"/>
      <c r="B544" s="76" t="s">
        <v>407</v>
      </c>
      <c r="H544" s="90">
        <v>0</v>
      </c>
      <c r="I544" s="90"/>
      <c r="J544" s="79">
        <f>[11]WBS!$G$103+[11]WBS!$G$104+[11]WBS!$G$108</f>
        <v>1512825261.5999999</v>
      </c>
      <c r="K544" s="94"/>
      <c r="L544" s="79">
        <f t="shared" ref="L544:L561" si="0">H544+J544</f>
        <v>1512825261.5999999</v>
      </c>
      <c r="M544" s="102"/>
      <c r="N544" s="102"/>
      <c r="O544" s="102"/>
      <c r="P544" s="102"/>
      <c r="Q544" s="157"/>
      <c r="R544" s="79"/>
      <c r="S544" s="79"/>
      <c r="T544" s="79"/>
      <c r="U544" s="79"/>
      <c r="V544" s="79"/>
      <c r="W544" s="79"/>
      <c r="X544" s="79"/>
      <c r="Y544" s="79"/>
      <c r="Z544" s="79"/>
      <c r="AA544" s="79"/>
      <c r="AB544" s="79"/>
      <c r="AC544" s="79"/>
      <c r="AD544" s="79"/>
      <c r="AE544" s="79"/>
      <c r="AF544" s="79"/>
      <c r="AG544" s="79"/>
      <c r="AI544" s="79"/>
      <c r="AK544" s="80"/>
      <c r="AL544" s="80"/>
      <c r="AM544" s="80"/>
      <c r="AN544" s="80"/>
      <c r="AO544" s="80"/>
      <c r="AP544" s="80"/>
    </row>
    <row r="545" spans="1:42" ht="12.75" hidden="1" customHeight="1" x14ac:dyDescent="0.2">
      <c r="A545" s="85"/>
      <c r="B545" s="76" t="s">
        <v>408</v>
      </c>
      <c r="H545" s="90"/>
      <c r="I545" s="90"/>
      <c r="J545" s="79">
        <v>41553000</v>
      </c>
      <c r="K545" s="94"/>
      <c r="L545" s="79">
        <f t="shared" si="0"/>
        <v>41553000</v>
      </c>
      <c r="M545" s="102"/>
      <c r="N545" s="102"/>
      <c r="O545" s="102"/>
      <c r="P545" s="102"/>
      <c r="Q545" s="157"/>
      <c r="R545" s="79"/>
      <c r="S545" s="79"/>
      <c r="T545" s="79"/>
      <c r="U545" s="79"/>
      <c r="V545" s="79"/>
      <c r="W545" s="79"/>
      <c r="X545" s="79"/>
      <c r="Y545" s="79"/>
      <c r="Z545" s="79"/>
      <c r="AA545" s="79"/>
      <c r="AB545" s="79"/>
      <c r="AC545" s="79"/>
      <c r="AD545" s="79"/>
      <c r="AE545" s="79"/>
      <c r="AF545" s="79"/>
      <c r="AG545" s="79"/>
      <c r="AI545" s="79"/>
      <c r="AK545" s="80"/>
      <c r="AL545" s="80"/>
      <c r="AM545" s="80"/>
      <c r="AN545" s="80"/>
      <c r="AO545" s="80"/>
      <c r="AP545" s="80"/>
    </row>
    <row r="546" spans="1:42" ht="6" hidden="1" customHeight="1" x14ac:dyDescent="0.2">
      <c r="A546" s="85"/>
      <c r="H546" s="90"/>
      <c r="I546" s="90"/>
      <c r="J546" s="79"/>
      <c r="K546" s="94"/>
      <c r="L546" s="79"/>
      <c r="M546" s="102"/>
      <c r="N546" s="102"/>
      <c r="O546" s="102"/>
      <c r="P546" s="102"/>
      <c r="Q546" s="157"/>
      <c r="R546" s="79"/>
      <c r="S546" s="79"/>
      <c r="T546" s="79"/>
      <c r="U546" s="79"/>
      <c r="V546" s="79"/>
      <c r="W546" s="79"/>
      <c r="X546" s="79"/>
      <c r="Y546" s="79"/>
      <c r="Z546" s="79"/>
      <c r="AA546" s="79"/>
      <c r="AB546" s="79"/>
      <c r="AC546" s="79"/>
      <c r="AD546" s="79"/>
      <c r="AE546" s="79"/>
      <c r="AF546" s="79"/>
      <c r="AG546" s="79"/>
      <c r="AI546" s="79"/>
      <c r="AK546" s="80"/>
      <c r="AL546" s="80"/>
      <c r="AM546" s="80"/>
      <c r="AN546" s="80"/>
      <c r="AO546" s="80"/>
      <c r="AP546" s="80"/>
    </row>
    <row r="547" spans="1:42" ht="12.75" hidden="1" customHeight="1" x14ac:dyDescent="0.2">
      <c r="A547" s="85"/>
      <c r="B547" s="76" t="s">
        <v>399</v>
      </c>
      <c r="H547" s="90">
        <v>1160491841</v>
      </c>
      <c r="I547" s="90"/>
      <c r="J547" s="90">
        <v>-1160491841</v>
      </c>
      <c r="K547" s="94"/>
      <c r="L547" s="79">
        <f t="shared" si="0"/>
        <v>0</v>
      </c>
      <c r="M547" s="102"/>
      <c r="N547" s="102"/>
      <c r="O547" s="102"/>
      <c r="P547" s="102"/>
      <c r="Q547" s="157"/>
      <c r="R547" s="79"/>
      <c r="S547" s="79"/>
      <c r="T547" s="79"/>
      <c r="U547" s="79"/>
      <c r="V547" s="79"/>
      <c r="W547" s="79"/>
      <c r="X547" s="79"/>
      <c r="Y547" s="79"/>
      <c r="Z547" s="79"/>
      <c r="AA547" s="79"/>
      <c r="AB547" s="79"/>
      <c r="AC547" s="79"/>
      <c r="AD547" s="79"/>
      <c r="AE547" s="79"/>
      <c r="AF547" s="79"/>
      <c r="AG547" s="79"/>
      <c r="AI547" s="79"/>
      <c r="AK547" s="80"/>
      <c r="AL547" s="80"/>
      <c r="AM547" s="80"/>
      <c r="AN547" s="80"/>
      <c r="AO547" s="80"/>
      <c r="AP547" s="80"/>
    </row>
    <row r="548" spans="1:42" ht="12.75" hidden="1" customHeight="1" x14ac:dyDescent="0.2">
      <c r="A548" s="85"/>
      <c r="B548" s="76" t="s">
        <v>409</v>
      </c>
      <c r="H548" s="90">
        <v>0</v>
      </c>
      <c r="I548" s="90"/>
      <c r="J548" s="79">
        <v>477307907</v>
      </c>
      <c r="K548" s="94"/>
      <c r="L548" s="79">
        <f t="shared" si="0"/>
        <v>477307907</v>
      </c>
      <c r="M548" s="102"/>
      <c r="N548" s="102"/>
      <c r="O548" s="102"/>
      <c r="P548" s="102"/>
      <c r="Q548" s="157"/>
      <c r="R548" s="79"/>
      <c r="S548" s="79"/>
      <c r="T548" s="79"/>
      <c r="U548" s="79"/>
      <c r="V548" s="79"/>
      <c r="W548" s="79"/>
      <c r="X548" s="79"/>
      <c r="Y548" s="79"/>
      <c r="Z548" s="79"/>
      <c r="AA548" s="79"/>
      <c r="AB548" s="79"/>
      <c r="AC548" s="79"/>
      <c r="AD548" s="79"/>
      <c r="AE548" s="79"/>
      <c r="AF548" s="79"/>
      <c r="AG548" s="79"/>
      <c r="AI548" s="79"/>
      <c r="AK548" s="80"/>
      <c r="AL548" s="80"/>
      <c r="AM548" s="80"/>
      <c r="AN548" s="80"/>
      <c r="AO548" s="80"/>
      <c r="AP548" s="80"/>
    </row>
    <row r="549" spans="1:42" ht="12.75" hidden="1" customHeight="1" x14ac:dyDescent="0.2">
      <c r="A549" s="85"/>
      <c r="B549" s="76" t="s">
        <v>397</v>
      </c>
      <c r="H549" s="90"/>
      <c r="I549" s="90"/>
      <c r="J549" s="79"/>
      <c r="K549" s="94"/>
      <c r="L549" s="76"/>
      <c r="M549" s="102"/>
      <c r="N549" s="102"/>
      <c r="O549" s="102"/>
      <c r="P549" s="102"/>
      <c r="Q549" s="157"/>
      <c r="R549" s="79"/>
      <c r="S549" s="79"/>
      <c r="T549" s="79"/>
      <c r="U549" s="79"/>
      <c r="V549" s="79"/>
      <c r="W549" s="79"/>
      <c r="X549" s="79"/>
      <c r="Y549" s="79"/>
      <c r="Z549" s="79"/>
      <c r="AA549" s="79"/>
      <c r="AB549" s="79"/>
      <c r="AC549" s="79"/>
      <c r="AD549" s="79"/>
      <c r="AE549" s="79"/>
      <c r="AF549" s="79"/>
      <c r="AG549" s="79"/>
      <c r="AI549" s="79"/>
      <c r="AK549" s="80"/>
      <c r="AL549" s="80"/>
      <c r="AM549" s="80"/>
      <c r="AN549" s="80"/>
      <c r="AO549" s="80"/>
      <c r="AP549" s="80"/>
    </row>
    <row r="550" spans="1:42" ht="12.75" hidden="1" customHeight="1" x14ac:dyDescent="0.2">
      <c r="A550" s="85"/>
      <c r="C550" s="76" t="s">
        <v>406</v>
      </c>
      <c r="H550" s="90">
        <v>0</v>
      </c>
      <c r="I550" s="90"/>
      <c r="J550" s="79">
        <f>[11]WBS!$G$109+[11]WBS!$G$114</f>
        <v>682988494</v>
      </c>
      <c r="K550" s="94"/>
      <c r="L550" s="79">
        <f t="shared" si="0"/>
        <v>682988494</v>
      </c>
      <c r="M550" s="102"/>
      <c r="N550" s="102"/>
      <c r="O550" s="102"/>
      <c r="P550" s="102"/>
      <c r="Q550" s="157"/>
      <c r="R550" s="79"/>
      <c r="S550" s="79"/>
      <c r="T550" s="79"/>
      <c r="U550" s="79"/>
      <c r="V550" s="79"/>
      <c r="W550" s="79"/>
      <c r="X550" s="79"/>
      <c r="Y550" s="79"/>
      <c r="Z550" s="79"/>
      <c r="AA550" s="79"/>
      <c r="AB550" s="79"/>
      <c r="AC550" s="79"/>
      <c r="AD550" s="79"/>
      <c r="AE550" s="79"/>
      <c r="AF550" s="79"/>
      <c r="AG550" s="79"/>
      <c r="AI550" s="79"/>
      <c r="AK550" s="80"/>
      <c r="AL550" s="80"/>
      <c r="AM550" s="80"/>
      <c r="AN550" s="80"/>
      <c r="AO550" s="80"/>
      <c r="AP550" s="80"/>
    </row>
    <row r="551" spans="1:42" ht="12.75" hidden="1" customHeight="1" x14ac:dyDescent="0.2">
      <c r="A551" s="85"/>
      <c r="B551" s="76" t="s">
        <v>410</v>
      </c>
      <c r="H551" s="90">
        <v>0</v>
      </c>
      <c r="I551" s="90"/>
      <c r="J551" s="79">
        <f>[11]WBS!$G$133</f>
        <v>195440</v>
      </c>
      <c r="K551" s="94"/>
      <c r="L551" s="79">
        <f t="shared" si="0"/>
        <v>195440</v>
      </c>
      <c r="M551" s="102"/>
      <c r="N551" s="102"/>
      <c r="O551" s="102"/>
      <c r="P551" s="102"/>
      <c r="Q551" s="157"/>
      <c r="R551" s="79"/>
      <c r="S551" s="79"/>
      <c r="T551" s="79"/>
      <c r="U551" s="79"/>
      <c r="V551" s="79"/>
      <c r="W551" s="79"/>
      <c r="X551" s="79"/>
      <c r="Y551" s="79"/>
      <c r="Z551" s="79"/>
      <c r="AA551" s="79"/>
      <c r="AB551" s="79"/>
      <c r="AC551" s="79"/>
      <c r="AD551" s="79"/>
      <c r="AE551" s="79"/>
      <c r="AF551" s="79"/>
      <c r="AG551" s="79"/>
      <c r="AI551" s="79"/>
      <c r="AK551" s="80"/>
      <c r="AL551" s="80"/>
      <c r="AM551" s="80"/>
      <c r="AN551" s="80"/>
      <c r="AO551" s="80"/>
      <c r="AP551" s="80"/>
    </row>
    <row r="552" spans="1:42" ht="6" hidden="1" customHeight="1" x14ac:dyDescent="0.2">
      <c r="A552" s="85"/>
      <c r="B552" s="83"/>
      <c r="H552" s="90"/>
      <c r="I552" s="90"/>
      <c r="J552" s="94"/>
      <c r="K552" s="94"/>
      <c r="L552" s="94"/>
      <c r="M552" s="102"/>
      <c r="N552" s="102"/>
      <c r="O552" s="102"/>
      <c r="P552" s="102"/>
      <c r="Q552" s="157"/>
      <c r="R552" s="79"/>
      <c r="S552" s="79"/>
      <c r="T552" s="79"/>
      <c r="U552" s="79"/>
      <c r="V552" s="79"/>
      <c r="W552" s="79"/>
      <c r="X552" s="79"/>
      <c r="Y552" s="79"/>
      <c r="Z552" s="79"/>
      <c r="AA552" s="79"/>
      <c r="AB552" s="79"/>
      <c r="AC552" s="79"/>
      <c r="AD552" s="79"/>
      <c r="AE552" s="79"/>
      <c r="AF552" s="79"/>
      <c r="AG552" s="79"/>
      <c r="AI552" s="79"/>
      <c r="AK552" s="80"/>
      <c r="AL552" s="80"/>
      <c r="AM552" s="80"/>
      <c r="AN552" s="80"/>
      <c r="AO552" s="80"/>
      <c r="AP552" s="80"/>
    </row>
    <row r="553" spans="1:42" ht="12.75" hidden="1" customHeight="1" x14ac:dyDescent="0.2">
      <c r="A553" s="76"/>
      <c r="B553" s="76" t="s">
        <v>401</v>
      </c>
      <c r="H553" s="90">
        <v>5312420707.5699997</v>
      </c>
      <c r="I553" s="90"/>
      <c r="J553" s="90">
        <v>-5312420707.5699997</v>
      </c>
      <c r="K553" s="90"/>
      <c r="L553" s="79">
        <f t="shared" si="0"/>
        <v>0</v>
      </c>
      <c r="M553" s="76"/>
      <c r="N553" s="76"/>
      <c r="O553" s="76"/>
      <c r="P553" s="76"/>
      <c r="Q553" s="157"/>
      <c r="R553" s="79"/>
      <c r="S553" s="79"/>
      <c r="T553" s="76"/>
      <c r="U553" s="76"/>
      <c r="V553" s="76"/>
      <c r="W553" s="76"/>
      <c r="X553" s="76"/>
      <c r="Y553" s="76"/>
      <c r="Z553" s="76"/>
      <c r="AA553" s="76"/>
      <c r="AB553" s="76"/>
      <c r="AC553" s="76"/>
      <c r="AD553" s="76"/>
      <c r="AE553" s="76"/>
      <c r="AF553" s="76"/>
      <c r="AG553" s="76"/>
      <c r="AH553" s="76"/>
      <c r="AK553" s="76"/>
      <c r="AL553" s="76"/>
      <c r="AM553" s="76"/>
      <c r="AN553" s="76"/>
      <c r="AO553" s="76"/>
      <c r="AP553" s="76"/>
    </row>
    <row r="554" spans="1:42" ht="12.75" hidden="1" customHeight="1" x14ac:dyDescent="0.2">
      <c r="B554" s="76" t="s">
        <v>404</v>
      </c>
      <c r="H554" s="90">
        <v>0</v>
      </c>
      <c r="I554" s="90"/>
      <c r="J554" s="90">
        <v>3119202817.7799997</v>
      </c>
      <c r="K554" s="90"/>
      <c r="L554" s="79">
        <f t="shared" si="0"/>
        <v>3119202817.7799997</v>
      </c>
    </row>
    <row r="555" spans="1:42" ht="12.75" hidden="1" customHeight="1" x14ac:dyDescent="0.2">
      <c r="B555" s="76" t="s">
        <v>397</v>
      </c>
      <c r="H555" s="90"/>
      <c r="I555" s="90"/>
      <c r="J555" s="90"/>
      <c r="K555" s="90"/>
      <c r="L555" s="90"/>
    </row>
    <row r="556" spans="1:42" ht="12.75" hidden="1" customHeight="1" x14ac:dyDescent="0.2">
      <c r="C556" s="76" t="s">
        <v>406</v>
      </c>
      <c r="H556" s="90">
        <v>0</v>
      </c>
      <c r="I556" s="90"/>
      <c r="J556" s="90">
        <v>592523642</v>
      </c>
      <c r="K556" s="90"/>
      <c r="L556" s="79">
        <f t="shared" si="0"/>
        <v>592523642</v>
      </c>
    </row>
    <row r="557" spans="1:42" ht="12.75" hidden="1" customHeight="1" x14ac:dyDescent="0.2">
      <c r="B557" s="76" t="s">
        <v>411</v>
      </c>
      <c r="H557" s="90">
        <v>0</v>
      </c>
      <c r="I557" s="90"/>
      <c r="J557" s="90">
        <f>[11]WBS!$G$122+[11]WBS!$G$123+[11]WBS!$G$124</f>
        <v>1600694247.79</v>
      </c>
      <c r="K557" s="90"/>
      <c r="L557" s="79">
        <f t="shared" si="0"/>
        <v>1600694247.79</v>
      </c>
    </row>
    <row r="558" spans="1:42" ht="6" hidden="1" customHeight="1" x14ac:dyDescent="0.2">
      <c r="H558" s="90"/>
      <c r="I558" s="90"/>
      <c r="J558" s="90"/>
      <c r="K558" s="90"/>
      <c r="L558" s="90"/>
    </row>
    <row r="559" spans="1:42" ht="12.75" hidden="1" customHeight="1" x14ac:dyDescent="0.2">
      <c r="B559" s="76" t="s">
        <v>400</v>
      </c>
      <c r="H559" s="90">
        <v>183962842</v>
      </c>
      <c r="I559" s="90"/>
      <c r="J559" s="90">
        <v>-1369410</v>
      </c>
      <c r="K559" s="90"/>
      <c r="L559" s="79">
        <f t="shared" si="0"/>
        <v>182593432</v>
      </c>
    </row>
    <row r="560" spans="1:42" ht="12.75" hidden="1" customHeight="1" x14ac:dyDescent="0.2">
      <c r="B560" s="76" t="s">
        <v>397</v>
      </c>
      <c r="H560" s="90"/>
      <c r="I560" s="90"/>
      <c r="J560" s="90"/>
      <c r="K560" s="90"/>
      <c r="L560" s="90"/>
    </row>
    <row r="561" spans="3:12" ht="12.75" hidden="1" customHeight="1" x14ac:dyDescent="0.2">
      <c r="C561" s="76" t="s">
        <v>406</v>
      </c>
      <c r="H561" s="90">
        <v>0</v>
      </c>
      <c r="J561" s="89">
        <v>1369410</v>
      </c>
      <c r="L561" s="79">
        <f t="shared" si="0"/>
        <v>1369410</v>
      </c>
    </row>
    <row r="562" spans="3:12" ht="6" hidden="1" customHeight="1" x14ac:dyDescent="0.2"/>
    <row r="563" spans="3:12" ht="12.75" hidden="1" customHeight="1" x14ac:dyDescent="0.2">
      <c r="H563" s="323">
        <f>SUM(H531:H561)</f>
        <v>29004756317.23</v>
      </c>
      <c r="J563" s="323">
        <f>SUM(J531:J561)</f>
        <v>0</v>
      </c>
      <c r="L563" s="323">
        <f>SUM(L531:L561)</f>
        <v>29004756317.23</v>
      </c>
    </row>
    <row r="564" spans="3:12" ht="12.75" hidden="1" customHeight="1" x14ac:dyDescent="0.2"/>
    <row r="565" spans="3:12" ht="12.75" hidden="1" customHeight="1" x14ac:dyDescent="0.2"/>
    <row r="566" spans="3:12" ht="12.75" hidden="1" customHeight="1" x14ac:dyDescent="0.2"/>
    <row r="567" spans="3:12" ht="12.75" hidden="1" customHeight="1" x14ac:dyDescent="0.2"/>
    <row r="568" spans="3:12" ht="12.75" hidden="1" customHeight="1" x14ac:dyDescent="0.2"/>
  </sheetData>
  <mergeCells count="14">
    <mergeCell ref="B342:F343"/>
    <mergeCell ref="H342:H343"/>
    <mergeCell ref="J342:J343"/>
    <mergeCell ref="L342:L343"/>
    <mergeCell ref="B472:L473"/>
    <mergeCell ref="B331:F332"/>
    <mergeCell ref="H331:H332"/>
    <mergeCell ref="J331:J332"/>
    <mergeCell ref="L331:L332"/>
    <mergeCell ref="U1:W1"/>
    <mergeCell ref="F112:L112"/>
    <mergeCell ref="F130:L130"/>
    <mergeCell ref="B328:L329"/>
    <mergeCell ref="B330:L330"/>
  </mergeCells>
  <pageMargins left="0.7" right="0.7" top="0.75" bottom="0.75" header="0.3" footer="0.3"/>
  <pageSetup paperSize="9" scale="79" orientation="portrait" horizontalDpi="360" verticalDpi="360" r:id="rId1"/>
  <colBreaks count="1" manualBreakCount="1">
    <brk id="12" max="1048575" man="1"/>
  </col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2:V269"/>
  <sheetViews>
    <sheetView view="pageBreakPreview" zoomScaleNormal="100" zoomScaleSheetLayoutView="100" workbookViewId="0">
      <pane xSplit="3" ySplit="6" topLeftCell="N231" activePane="bottomRight" state="frozen"/>
      <selection activeCell="N24" sqref="N24:N25"/>
      <selection pane="topRight" activeCell="N24" sqref="N24:N25"/>
      <selection pane="bottomLeft" activeCell="N24" sqref="N24:N25"/>
      <selection pane="bottomRight" activeCell="R260" sqref="R260"/>
    </sheetView>
  </sheetViews>
  <sheetFormatPr defaultColWidth="8.85546875" defaultRowHeight="12" x14ac:dyDescent="0.2"/>
  <cols>
    <col min="1" max="1" width="6.140625" style="525" customWidth="1"/>
    <col min="2" max="2" width="9.42578125" style="582" bestFit="1" customWidth="1"/>
    <col min="3" max="3" width="61" style="525" customWidth="1"/>
    <col min="4" max="5" width="20.140625" style="539" hidden="1" customWidth="1"/>
    <col min="6" max="6" width="6.140625" style="526" hidden="1" customWidth="1"/>
    <col min="7" max="7" width="17.85546875" style="540" hidden="1" customWidth="1"/>
    <col min="8" max="8" width="5.85546875" style="541" hidden="1" customWidth="1"/>
    <col min="9" max="9" width="15.7109375" style="540" hidden="1" customWidth="1"/>
    <col min="10" max="10" width="20.42578125" style="525" hidden="1" customWidth="1"/>
    <col min="11" max="11" width="20.140625" style="525" hidden="1" customWidth="1"/>
    <col min="12" max="12" width="22.140625" style="525" customWidth="1"/>
    <col min="13" max="13" width="18.7109375" style="734" bestFit="1" customWidth="1"/>
    <col min="14" max="14" width="10" style="664" customWidth="1"/>
    <col min="15" max="15" width="18.42578125" style="525" customWidth="1"/>
    <col min="16" max="16" width="10" style="664" customWidth="1"/>
    <col min="17" max="17" width="17.42578125" style="734" customWidth="1"/>
    <col min="18" max="18" width="19.85546875" style="525" customWidth="1"/>
    <col min="19" max="19" width="19.140625" style="525" customWidth="1"/>
    <col min="20" max="20" width="26" style="525" customWidth="1"/>
    <col min="21" max="21" width="9.140625" style="525"/>
    <col min="22" max="22" width="18.42578125" style="525" customWidth="1"/>
    <col min="23" max="248" width="9.140625" style="525"/>
    <col min="249" max="249" width="2.28515625" style="525" customWidth="1"/>
    <col min="250" max="250" width="9.42578125" style="525" bestFit="1" customWidth="1"/>
    <col min="251" max="251" width="60.28515625" style="525" bestFit="1" customWidth="1"/>
    <col min="252" max="253" width="20.140625" style="525" customWidth="1"/>
    <col min="254" max="257" width="0" style="525" hidden="1" customWidth="1"/>
    <col min="258" max="258" width="6.140625" style="525" customWidth="1"/>
    <col min="259" max="259" width="17.85546875" style="525" customWidth="1"/>
    <col min="260" max="260" width="5.85546875" style="525" customWidth="1"/>
    <col min="261" max="261" width="15.7109375" style="525" customWidth="1"/>
    <col min="262" max="262" width="20.42578125" style="525" bestFit="1" customWidth="1"/>
    <col min="263" max="263" width="20.140625" style="525" bestFit="1" customWidth="1"/>
    <col min="264" max="264" width="1.42578125" style="525" customWidth="1"/>
    <col min="265" max="266" width="18.7109375" style="525" bestFit="1" customWidth="1"/>
    <col min="267" max="504" width="9.140625" style="525"/>
    <col min="505" max="505" width="2.28515625" style="525" customWidth="1"/>
    <col min="506" max="506" width="9.42578125" style="525" bestFit="1" customWidth="1"/>
    <col min="507" max="507" width="60.28515625" style="525" bestFit="1" customWidth="1"/>
    <col min="508" max="509" width="20.140625" style="525" customWidth="1"/>
    <col min="510" max="513" width="0" style="525" hidden="1" customWidth="1"/>
    <col min="514" max="514" width="6.140625" style="525" customWidth="1"/>
    <col min="515" max="515" width="17.85546875" style="525" customWidth="1"/>
    <col min="516" max="516" width="5.85546875" style="525" customWidth="1"/>
    <col min="517" max="517" width="15.7109375" style="525" customWidth="1"/>
    <col min="518" max="518" width="20.42578125" style="525" bestFit="1" customWidth="1"/>
    <col min="519" max="519" width="20.140625" style="525" bestFit="1" customWidth="1"/>
    <col min="520" max="520" width="1.42578125" style="525" customWidth="1"/>
    <col min="521" max="522" width="18.7109375" style="525" bestFit="1" customWidth="1"/>
    <col min="523" max="760" width="9.140625" style="525"/>
    <col min="761" max="761" width="2.28515625" style="525" customWidth="1"/>
    <col min="762" max="762" width="9.42578125" style="525" bestFit="1" customWidth="1"/>
    <col min="763" max="763" width="60.28515625" style="525" bestFit="1" customWidth="1"/>
    <col min="764" max="765" width="20.140625" style="525" customWidth="1"/>
    <col min="766" max="769" width="0" style="525" hidden="1" customWidth="1"/>
    <col min="770" max="770" width="6.140625" style="525" customWidth="1"/>
    <col min="771" max="771" width="17.85546875" style="525" customWidth="1"/>
    <col min="772" max="772" width="5.85546875" style="525" customWidth="1"/>
    <col min="773" max="773" width="15.7109375" style="525" customWidth="1"/>
    <col min="774" max="774" width="20.42578125" style="525" bestFit="1" customWidth="1"/>
    <col min="775" max="775" width="20.140625" style="525" bestFit="1" customWidth="1"/>
    <col min="776" max="776" width="1.42578125" style="525" customWidth="1"/>
    <col min="777" max="778" width="18.7109375" style="525" bestFit="1" customWidth="1"/>
    <col min="779" max="1016" width="9.140625" style="525"/>
    <col min="1017" max="1017" width="2.28515625" style="525" customWidth="1"/>
    <col min="1018" max="1018" width="9.42578125" style="525" bestFit="1" customWidth="1"/>
    <col min="1019" max="1019" width="60.28515625" style="525" bestFit="1" customWidth="1"/>
    <col min="1020" max="1021" width="20.140625" style="525" customWidth="1"/>
    <col min="1022" max="1025" width="0" style="525" hidden="1" customWidth="1"/>
    <col min="1026" max="1026" width="6.140625" style="525" customWidth="1"/>
    <col min="1027" max="1027" width="17.85546875" style="525" customWidth="1"/>
    <col min="1028" max="1028" width="5.85546875" style="525" customWidth="1"/>
    <col min="1029" max="1029" width="15.7109375" style="525" customWidth="1"/>
    <col min="1030" max="1030" width="20.42578125" style="525" bestFit="1" customWidth="1"/>
    <col min="1031" max="1031" width="20.140625" style="525" bestFit="1" customWidth="1"/>
    <col min="1032" max="1032" width="1.42578125" style="525" customWidth="1"/>
    <col min="1033" max="1034" width="18.7109375" style="525" bestFit="1" customWidth="1"/>
    <col min="1035" max="1272" width="9.140625" style="525"/>
    <col min="1273" max="1273" width="2.28515625" style="525" customWidth="1"/>
    <col min="1274" max="1274" width="9.42578125" style="525" bestFit="1" customWidth="1"/>
    <col min="1275" max="1275" width="60.28515625" style="525" bestFit="1" customWidth="1"/>
    <col min="1276" max="1277" width="20.140625" style="525" customWidth="1"/>
    <col min="1278" max="1281" width="0" style="525" hidden="1" customWidth="1"/>
    <col min="1282" max="1282" width="6.140625" style="525" customWidth="1"/>
    <col min="1283" max="1283" width="17.85546875" style="525" customWidth="1"/>
    <col min="1284" max="1284" width="5.85546875" style="525" customWidth="1"/>
    <col min="1285" max="1285" width="15.7109375" style="525" customWidth="1"/>
    <col min="1286" max="1286" width="20.42578125" style="525" bestFit="1" customWidth="1"/>
    <col min="1287" max="1287" width="20.140625" style="525" bestFit="1" customWidth="1"/>
    <col min="1288" max="1288" width="1.42578125" style="525" customWidth="1"/>
    <col min="1289" max="1290" width="18.7109375" style="525" bestFit="1" customWidth="1"/>
    <col min="1291" max="1528" width="9.140625" style="525"/>
    <col min="1529" max="1529" width="2.28515625" style="525" customWidth="1"/>
    <col min="1530" max="1530" width="9.42578125" style="525" bestFit="1" customWidth="1"/>
    <col min="1531" max="1531" width="60.28515625" style="525" bestFit="1" customWidth="1"/>
    <col min="1532" max="1533" width="20.140625" style="525" customWidth="1"/>
    <col min="1534" max="1537" width="0" style="525" hidden="1" customWidth="1"/>
    <col min="1538" max="1538" width="6.140625" style="525" customWidth="1"/>
    <col min="1539" max="1539" width="17.85546875" style="525" customWidth="1"/>
    <col min="1540" max="1540" width="5.85546875" style="525" customWidth="1"/>
    <col min="1541" max="1541" width="15.7109375" style="525" customWidth="1"/>
    <col min="1542" max="1542" width="20.42578125" style="525" bestFit="1" customWidth="1"/>
    <col min="1543" max="1543" width="20.140625" style="525" bestFit="1" customWidth="1"/>
    <col min="1544" max="1544" width="1.42578125" style="525" customWidth="1"/>
    <col min="1545" max="1546" width="18.7109375" style="525" bestFit="1" customWidth="1"/>
    <col min="1547" max="1784" width="9.140625" style="525"/>
    <col min="1785" max="1785" width="2.28515625" style="525" customWidth="1"/>
    <col min="1786" max="1786" width="9.42578125" style="525" bestFit="1" customWidth="1"/>
    <col min="1787" max="1787" width="60.28515625" style="525" bestFit="1" customWidth="1"/>
    <col min="1788" max="1789" width="20.140625" style="525" customWidth="1"/>
    <col min="1790" max="1793" width="0" style="525" hidden="1" customWidth="1"/>
    <col min="1794" max="1794" width="6.140625" style="525" customWidth="1"/>
    <col min="1795" max="1795" width="17.85546875" style="525" customWidth="1"/>
    <col min="1796" max="1796" width="5.85546875" style="525" customWidth="1"/>
    <col min="1797" max="1797" width="15.7109375" style="525" customWidth="1"/>
    <col min="1798" max="1798" width="20.42578125" style="525" bestFit="1" customWidth="1"/>
    <col min="1799" max="1799" width="20.140625" style="525" bestFit="1" customWidth="1"/>
    <col min="1800" max="1800" width="1.42578125" style="525" customWidth="1"/>
    <col min="1801" max="1802" width="18.7109375" style="525" bestFit="1" customWidth="1"/>
    <col min="1803" max="2040" width="9.140625" style="525"/>
    <col min="2041" max="2041" width="2.28515625" style="525" customWidth="1"/>
    <col min="2042" max="2042" width="9.42578125" style="525" bestFit="1" customWidth="1"/>
    <col min="2043" max="2043" width="60.28515625" style="525" bestFit="1" customWidth="1"/>
    <col min="2044" max="2045" width="20.140625" style="525" customWidth="1"/>
    <col min="2046" max="2049" width="0" style="525" hidden="1" customWidth="1"/>
    <col min="2050" max="2050" width="6.140625" style="525" customWidth="1"/>
    <col min="2051" max="2051" width="17.85546875" style="525" customWidth="1"/>
    <col min="2052" max="2052" width="5.85546875" style="525" customWidth="1"/>
    <col min="2053" max="2053" width="15.7109375" style="525" customWidth="1"/>
    <col min="2054" max="2054" width="20.42578125" style="525" bestFit="1" customWidth="1"/>
    <col min="2055" max="2055" width="20.140625" style="525" bestFit="1" customWidth="1"/>
    <col min="2056" max="2056" width="1.42578125" style="525" customWidth="1"/>
    <col min="2057" max="2058" width="18.7109375" style="525" bestFit="1" customWidth="1"/>
    <col min="2059" max="2296" width="9.140625" style="525"/>
    <col min="2297" max="2297" width="2.28515625" style="525" customWidth="1"/>
    <col min="2298" max="2298" width="9.42578125" style="525" bestFit="1" customWidth="1"/>
    <col min="2299" max="2299" width="60.28515625" style="525" bestFit="1" customWidth="1"/>
    <col min="2300" max="2301" width="20.140625" style="525" customWidth="1"/>
    <col min="2302" max="2305" width="0" style="525" hidden="1" customWidth="1"/>
    <col min="2306" max="2306" width="6.140625" style="525" customWidth="1"/>
    <col min="2307" max="2307" width="17.85546875" style="525" customWidth="1"/>
    <col min="2308" max="2308" width="5.85546875" style="525" customWidth="1"/>
    <col min="2309" max="2309" width="15.7109375" style="525" customWidth="1"/>
    <col min="2310" max="2310" width="20.42578125" style="525" bestFit="1" customWidth="1"/>
    <col min="2311" max="2311" width="20.140625" style="525" bestFit="1" customWidth="1"/>
    <col min="2312" max="2312" width="1.42578125" style="525" customWidth="1"/>
    <col min="2313" max="2314" width="18.7109375" style="525" bestFit="1" customWidth="1"/>
    <col min="2315" max="2552" width="9.140625" style="525"/>
    <col min="2553" max="2553" width="2.28515625" style="525" customWidth="1"/>
    <col min="2554" max="2554" width="9.42578125" style="525" bestFit="1" customWidth="1"/>
    <col min="2555" max="2555" width="60.28515625" style="525" bestFit="1" customWidth="1"/>
    <col min="2556" max="2557" width="20.140625" style="525" customWidth="1"/>
    <col min="2558" max="2561" width="0" style="525" hidden="1" customWidth="1"/>
    <col min="2562" max="2562" width="6.140625" style="525" customWidth="1"/>
    <col min="2563" max="2563" width="17.85546875" style="525" customWidth="1"/>
    <col min="2564" max="2564" width="5.85546875" style="525" customWidth="1"/>
    <col min="2565" max="2565" width="15.7109375" style="525" customWidth="1"/>
    <col min="2566" max="2566" width="20.42578125" style="525" bestFit="1" customWidth="1"/>
    <col min="2567" max="2567" width="20.140625" style="525" bestFit="1" customWidth="1"/>
    <col min="2568" max="2568" width="1.42578125" style="525" customWidth="1"/>
    <col min="2569" max="2570" width="18.7109375" style="525" bestFit="1" customWidth="1"/>
    <col min="2571" max="2808" width="9.140625" style="525"/>
    <col min="2809" max="2809" width="2.28515625" style="525" customWidth="1"/>
    <col min="2810" max="2810" width="9.42578125" style="525" bestFit="1" customWidth="1"/>
    <col min="2811" max="2811" width="60.28515625" style="525" bestFit="1" customWidth="1"/>
    <col min="2812" max="2813" width="20.140625" style="525" customWidth="1"/>
    <col min="2814" max="2817" width="0" style="525" hidden="1" customWidth="1"/>
    <col min="2818" max="2818" width="6.140625" style="525" customWidth="1"/>
    <col min="2819" max="2819" width="17.85546875" style="525" customWidth="1"/>
    <col min="2820" max="2820" width="5.85546875" style="525" customWidth="1"/>
    <col min="2821" max="2821" width="15.7109375" style="525" customWidth="1"/>
    <col min="2822" max="2822" width="20.42578125" style="525" bestFit="1" customWidth="1"/>
    <col min="2823" max="2823" width="20.140625" style="525" bestFit="1" customWidth="1"/>
    <col min="2824" max="2824" width="1.42578125" style="525" customWidth="1"/>
    <col min="2825" max="2826" width="18.7109375" style="525" bestFit="1" customWidth="1"/>
    <col min="2827" max="3064" width="9.140625" style="525"/>
    <col min="3065" max="3065" width="2.28515625" style="525" customWidth="1"/>
    <col min="3066" max="3066" width="9.42578125" style="525" bestFit="1" customWidth="1"/>
    <col min="3067" max="3067" width="60.28515625" style="525" bestFit="1" customWidth="1"/>
    <col min="3068" max="3069" width="20.140625" style="525" customWidth="1"/>
    <col min="3070" max="3073" width="0" style="525" hidden="1" customWidth="1"/>
    <col min="3074" max="3074" width="6.140625" style="525" customWidth="1"/>
    <col min="3075" max="3075" width="17.85546875" style="525" customWidth="1"/>
    <col min="3076" max="3076" width="5.85546875" style="525" customWidth="1"/>
    <col min="3077" max="3077" width="15.7109375" style="525" customWidth="1"/>
    <col min="3078" max="3078" width="20.42578125" style="525" bestFit="1" customWidth="1"/>
    <col min="3079" max="3079" width="20.140625" style="525" bestFit="1" customWidth="1"/>
    <col min="3080" max="3080" width="1.42578125" style="525" customWidth="1"/>
    <col min="3081" max="3082" width="18.7109375" style="525" bestFit="1" customWidth="1"/>
    <col min="3083" max="3320" width="9.140625" style="525"/>
    <col min="3321" max="3321" width="2.28515625" style="525" customWidth="1"/>
    <col min="3322" max="3322" width="9.42578125" style="525" bestFit="1" customWidth="1"/>
    <col min="3323" max="3323" width="60.28515625" style="525" bestFit="1" customWidth="1"/>
    <col min="3324" max="3325" width="20.140625" style="525" customWidth="1"/>
    <col min="3326" max="3329" width="0" style="525" hidden="1" customWidth="1"/>
    <col min="3330" max="3330" width="6.140625" style="525" customWidth="1"/>
    <col min="3331" max="3331" width="17.85546875" style="525" customWidth="1"/>
    <col min="3332" max="3332" width="5.85546875" style="525" customWidth="1"/>
    <col min="3333" max="3333" width="15.7109375" style="525" customWidth="1"/>
    <col min="3334" max="3334" width="20.42578125" style="525" bestFit="1" customWidth="1"/>
    <col min="3335" max="3335" width="20.140625" style="525" bestFit="1" customWidth="1"/>
    <col min="3336" max="3336" width="1.42578125" style="525" customWidth="1"/>
    <col min="3337" max="3338" width="18.7109375" style="525" bestFit="1" customWidth="1"/>
    <col min="3339" max="3576" width="9.140625" style="525"/>
    <col min="3577" max="3577" width="2.28515625" style="525" customWidth="1"/>
    <col min="3578" max="3578" width="9.42578125" style="525" bestFit="1" customWidth="1"/>
    <col min="3579" max="3579" width="60.28515625" style="525" bestFit="1" customWidth="1"/>
    <col min="3580" max="3581" width="20.140625" style="525" customWidth="1"/>
    <col min="3582" max="3585" width="0" style="525" hidden="1" customWidth="1"/>
    <col min="3586" max="3586" width="6.140625" style="525" customWidth="1"/>
    <col min="3587" max="3587" width="17.85546875" style="525" customWidth="1"/>
    <col min="3588" max="3588" width="5.85546875" style="525" customWidth="1"/>
    <col min="3589" max="3589" width="15.7109375" style="525" customWidth="1"/>
    <col min="3590" max="3590" width="20.42578125" style="525" bestFit="1" customWidth="1"/>
    <col min="3591" max="3591" width="20.140625" style="525" bestFit="1" customWidth="1"/>
    <col min="3592" max="3592" width="1.42578125" style="525" customWidth="1"/>
    <col min="3593" max="3594" width="18.7109375" style="525" bestFit="1" customWidth="1"/>
    <col min="3595" max="3832" width="9.140625" style="525"/>
    <col min="3833" max="3833" width="2.28515625" style="525" customWidth="1"/>
    <col min="3834" max="3834" width="9.42578125" style="525" bestFit="1" customWidth="1"/>
    <col min="3835" max="3835" width="60.28515625" style="525" bestFit="1" customWidth="1"/>
    <col min="3836" max="3837" width="20.140625" style="525" customWidth="1"/>
    <col min="3838" max="3841" width="0" style="525" hidden="1" customWidth="1"/>
    <col min="3842" max="3842" width="6.140625" style="525" customWidth="1"/>
    <col min="3843" max="3843" width="17.85546875" style="525" customWidth="1"/>
    <col min="3844" max="3844" width="5.85546875" style="525" customWidth="1"/>
    <col min="3845" max="3845" width="15.7109375" style="525" customWidth="1"/>
    <col min="3846" max="3846" width="20.42578125" style="525" bestFit="1" customWidth="1"/>
    <col min="3847" max="3847" width="20.140625" style="525" bestFit="1" customWidth="1"/>
    <col min="3848" max="3848" width="1.42578125" style="525" customWidth="1"/>
    <col min="3849" max="3850" width="18.7109375" style="525" bestFit="1" customWidth="1"/>
    <col min="3851" max="4088" width="9.140625" style="525"/>
    <col min="4089" max="4089" width="2.28515625" style="525" customWidth="1"/>
    <col min="4090" max="4090" width="9.42578125" style="525" bestFit="1" customWidth="1"/>
    <col min="4091" max="4091" width="60.28515625" style="525" bestFit="1" customWidth="1"/>
    <col min="4092" max="4093" width="20.140625" style="525" customWidth="1"/>
    <col min="4094" max="4097" width="0" style="525" hidden="1" customWidth="1"/>
    <col min="4098" max="4098" width="6.140625" style="525" customWidth="1"/>
    <col min="4099" max="4099" width="17.85546875" style="525" customWidth="1"/>
    <col min="4100" max="4100" width="5.85546875" style="525" customWidth="1"/>
    <col min="4101" max="4101" width="15.7109375" style="525" customWidth="1"/>
    <col min="4102" max="4102" width="20.42578125" style="525" bestFit="1" customWidth="1"/>
    <col min="4103" max="4103" width="20.140625" style="525" bestFit="1" customWidth="1"/>
    <col min="4104" max="4104" width="1.42578125" style="525" customWidth="1"/>
    <col min="4105" max="4106" width="18.7109375" style="525" bestFit="1" customWidth="1"/>
    <col min="4107" max="4344" width="9.140625" style="525"/>
    <col min="4345" max="4345" width="2.28515625" style="525" customWidth="1"/>
    <col min="4346" max="4346" width="9.42578125" style="525" bestFit="1" customWidth="1"/>
    <col min="4347" max="4347" width="60.28515625" style="525" bestFit="1" customWidth="1"/>
    <col min="4348" max="4349" width="20.140625" style="525" customWidth="1"/>
    <col min="4350" max="4353" width="0" style="525" hidden="1" customWidth="1"/>
    <col min="4354" max="4354" width="6.140625" style="525" customWidth="1"/>
    <col min="4355" max="4355" width="17.85546875" style="525" customWidth="1"/>
    <col min="4356" max="4356" width="5.85546875" style="525" customWidth="1"/>
    <col min="4357" max="4357" width="15.7109375" style="525" customWidth="1"/>
    <col min="4358" max="4358" width="20.42578125" style="525" bestFit="1" customWidth="1"/>
    <col min="4359" max="4359" width="20.140625" style="525" bestFit="1" customWidth="1"/>
    <col min="4360" max="4360" width="1.42578125" style="525" customWidth="1"/>
    <col min="4361" max="4362" width="18.7109375" style="525" bestFit="1" customWidth="1"/>
    <col min="4363" max="4600" width="9.140625" style="525"/>
    <col min="4601" max="4601" width="2.28515625" style="525" customWidth="1"/>
    <col min="4602" max="4602" width="9.42578125" style="525" bestFit="1" customWidth="1"/>
    <col min="4603" max="4603" width="60.28515625" style="525" bestFit="1" customWidth="1"/>
    <col min="4604" max="4605" width="20.140625" style="525" customWidth="1"/>
    <col min="4606" max="4609" width="0" style="525" hidden="1" customWidth="1"/>
    <col min="4610" max="4610" width="6.140625" style="525" customWidth="1"/>
    <col min="4611" max="4611" width="17.85546875" style="525" customWidth="1"/>
    <col min="4612" max="4612" width="5.85546875" style="525" customWidth="1"/>
    <col min="4613" max="4613" width="15.7109375" style="525" customWidth="1"/>
    <col min="4614" max="4614" width="20.42578125" style="525" bestFit="1" customWidth="1"/>
    <col min="4615" max="4615" width="20.140625" style="525" bestFit="1" customWidth="1"/>
    <col min="4616" max="4616" width="1.42578125" style="525" customWidth="1"/>
    <col min="4617" max="4618" width="18.7109375" style="525" bestFit="1" customWidth="1"/>
    <col min="4619" max="4856" width="9.140625" style="525"/>
    <col min="4857" max="4857" width="2.28515625" style="525" customWidth="1"/>
    <col min="4858" max="4858" width="9.42578125" style="525" bestFit="1" customWidth="1"/>
    <col min="4859" max="4859" width="60.28515625" style="525" bestFit="1" customWidth="1"/>
    <col min="4860" max="4861" width="20.140625" style="525" customWidth="1"/>
    <col min="4862" max="4865" width="0" style="525" hidden="1" customWidth="1"/>
    <col min="4866" max="4866" width="6.140625" style="525" customWidth="1"/>
    <col min="4867" max="4867" width="17.85546875" style="525" customWidth="1"/>
    <col min="4868" max="4868" width="5.85546875" style="525" customWidth="1"/>
    <col min="4869" max="4869" width="15.7109375" style="525" customWidth="1"/>
    <col min="4870" max="4870" width="20.42578125" style="525" bestFit="1" customWidth="1"/>
    <col min="4871" max="4871" width="20.140625" style="525" bestFit="1" customWidth="1"/>
    <col min="4872" max="4872" width="1.42578125" style="525" customWidth="1"/>
    <col min="4873" max="4874" width="18.7109375" style="525" bestFit="1" customWidth="1"/>
    <col min="4875" max="5112" width="9.140625" style="525"/>
    <col min="5113" max="5113" width="2.28515625" style="525" customWidth="1"/>
    <col min="5114" max="5114" width="9.42578125" style="525" bestFit="1" customWidth="1"/>
    <col min="5115" max="5115" width="60.28515625" style="525" bestFit="1" customWidth="1"/>
    <col min="5116" max="5117" width="20.140625" style="525" customWidth="1"/>
    <col min="5118" max="5121" width="0" style="525" hidden="1" customWidth="1"/>
    <col min="5122" max="5122" width="6.140625" style="525" customWidth="1"/>
    <col min="5123" max="5123" width="17.85546875" style="525" customWidth="1"/>
    <col min="5124" max="5124" width="5.85546875" style="525" customWidth="1"/>
    <col min="5125" max="5125" width="15.7109375" style="525" customWidth="1"/>
    <col min="5126" max="5126" width="20.42578125" style="525" bestFit="1" customWidth="1"/>
    <col min="5127" max="5127" width="20.140625" style="525" bestFit="1" customWidth="1"/>
    <col min="5128" max="5128" width="1.42578125" style="525" customWidth="1"/>
    <col min="5129" max="5130" width="18.7109375" style="525" bestFit="1" customWidth="1"/>
    <col min="5131" max="5368" width="9.140625" style="525"/>
    <col min="5369" max="5369" width="2.28515625" style="525" customWidth="1"/>
    <col min="5370" max="5370" width="9.42578125" style="525" bestFit="1" customWidth="1"/>
    <col min="5371" max="5371" width="60.28515625" style="525" bestFit="1" customWidth="1"/>
    <col min="5372" max="5373" width="20.140625" style="525" customWidth="1"/>
    <col min="5374" max="5377" width="0" style="525" hidden="1" customWidth="1"/>
    <col min="5378" max="5378" width="6.140625" style="525" customWidth="1"/>
    <col min="5379" max="5379" width="17.85546875" style="525" customWidth="1"/>
    <col min="5380" max="5380" width="5.85546875" style="525" customWidth="1"/>
    <col min="5381" max="5381" width="15.7109375" style="525" customWidth="1"/>
    <col min="5382" max="5382" width="20.42578125" style="525" bestFit="1" customWidth="1"/>
    <col min="5383" max="5383" width="20.140625" style="525" bestFit="1" customWidth="1"/>
    <col min="5384" max="5384" width="1.42578125" style="525" customWidth="1"/>
    <col min="5385" max="5386" width="18.7109375" style="525" bestFit="1" customWidth="1"/>
    <col min="5387" max="5624" width="9.140625" style="525"/>
    <col min="5625" max="5625" width="2.28515625" style="525" customWidth="1"/>
    <col min="5626" max="5626" width="9.42578125" style="525" bestFit="1" customWidth="1"/>
    <col min="5627" max="5627" width="60.28515625" style="525" bestFit="1" customWidth="1"/>
    <col min="5628" max="5629" width="20.140625" style="525" customWidth="1"/>
    <col min="5630" max="5633" width="0" style="525" hidden="1" customWidth="1"/>
    <col min="5634" max="5634" width="6.140625" style="525" customWidth="1"/>
    <col min="5635" max="5635" width="17.85546875" style="525" customWidth="1"/>
    <col min="5636" max="5636" width="5.85546875" style="525" customWidth="1"/>
    <col min="5637" max="5637" width="15.7109375" style="525" customWidth="1"/>
    <col min="5638" max="5638" width="20.42578125" style="525" bestFit="1" customWidth="1"/>
    <col min="5639" max="5639" width="20.140625" style="525" bestFit="1" customWidth="1"/>
    <col min="5640" max="5640" width="1.42578125" style="525" customWidth="1"/>
    <col min="5641" max="5642" width="18.7109375" style="525" bestFit="1" customWidth="1"/>
    <col min="5643" max="5880" width="9.140625" style="525"/>
    <col min="5881" max="5881" width="2.28515625" style="525" customWidth="1"/>
    <col min="5882" max="5882" width="9.42578125" style="525" bestFit="1" customWidth="1"/>
    <col min="5883" max="5883" width="60.28515625" style="525" bestFit="1" customWidth="1"/>
    <col min="5884" max="5885" width="20.140625" style="525" customWidth="1"/>
    <col min="5886" max="5889" width="0" style="525" hidden="1" customWidth="1"/>
    <col min="5890" max="5890" width="6.140625" style="525" customWidth="1"/>
    <col min="5891" max="5891" width="17.85546875" style="525" customWidth="1"/>
    <col min="5892" max="5892" width="5.85546875" style="525" customWidth="1"/>
    <col min="5893" max="5893" width="15.7109375" style="525" customWidth="1"/>
    <col min="5894" max="5894" width="20.42578125" style="525" bestFit="1" customWidth="1"/>
    <col min="5895" max="5895" width="20.140625" style="525" bestFit="1" customWidth="1"/>
    <col min="5896" max="5896" width="1.42578125" style="525" customWidth="1"/>
    <col min="5897" max="5898" width="18.7109375" style="525" bestFit="1" customWidth="1"/>
    <col min="5899" max="6136" width="9.140625" style="525"/>
    <col min="6137" max="6137" width="2.28515625" style="525" customWidth="1"/>
    <col min="6138" max="6138" width="9.42578125" style="525" bestFit="1" customWidth="1"/>
    <col min="6139" max="6139" width="60.28515625" style="525" bestFit="1" customWidth="1"/>
    <col min="6140" max="6141" width="20.140625" style="525" customWidth="1"/>
    <col min="6142" max="6145" width="0" style="525" hidden="1" customWidth="1"/>
    <col min="6146" max="6146" width="6.140625" style="525" customWidth="1"/>
    <col min="6147" max="6147" width="17.85546875" style="525" customWidth="1"/>
    <col min="6148" max="6148" width="5.85546875" style="525" customWidth="1"/>
    <col min="6149" max="6149" width="15.7109375" style="525" customWidth="1"/>
    <col min="6150" max="6150" width="20.42578125" style="525" bestFit="1" customWidth="1"/>
    <col min="6151" max="6151" width="20.140625" style="525" bestFit="1" customWidth="1"/>
    <col min="6152" max="6152" width="1.42578125" style="525" customWidth="1"/>
    <col min="6153" max="6154" width="18.7109375" style="525" bestFit="1" customWidth="1"/>
    <col min="6155" max="6392" width="9.140625" style="525"/>
    <col min="6393" max="6393" width="2.28515625" style="525" customWidth="1"/>
    <col min="6394" max="6394" width="9.42578125" style="525" bestFit="1" customWidth="1"/>
    <col min="6395" max="6395" width="60.28515625" style="525" bestFit="1" customWidth="1"/>
    <col min="6396" max="6397" width="20.140625" style="525" customWidth="1"/>
    <col min="6398" max="6401" width="0" style="525" hidden="1" customWidth="1"/>
    <col min="6402" max="6402" width="6.140625" style="525" customWidth="1"/>
    <col min="6403" max="6403" width="17.85546875" style="525" customWidth="1"/>
    <col min="6404" max="6404" width="5.85546875" style="525" customWidth="1"/>
    <col min="6405" max="6405" width="15.7109375" style="525" customWidth="1"/>
    <col min="6406" max="6406" width="20.42578125" style="525" bestFit="1" customWidth="1"/>
    <col min="6407" max="6407" width="20.140625" style="525" bestFit="1" customWidth="1"/>
    <col min="6408" max="6408" width="1.42578125" style="525" customWidth="1"/>
    <col min="6409" max="6410" width="18.7109375" style="525" bestFit="1" customWidth="1"/>
    <col min="6411" max="6648" width="9.140625" style="525"/>
    <col min="6649" max="6649" width="2.28515625" style="525" customWidth="1"/>
    <col min="6650" max="6650" width="9.42578125" style="525" bestFit="1" customWidth="1"/>
    <col min="6651" max="6651" width="60.28515625" style="525" bestFit="1" customWidth="1"/>
    <col min="6652" max="6653" width="20.140625" style="525" customWidth="1"/>
    <col min="6654" max="6657" width="0" style="525" hidden="1" customWidth="1"/>
    <col min="6658" max="6658" width="6.140625" style="525" customWidth="1"/>
    <col min="6659" max="6659" width="17.85546875" style="525" customWidth="1"/>
    <col min="6660" max="6660" width="5.85546875" style="525" customWidth="1"/>
    <col min="6661" max="6661" width="15.7109375" style="525" customWidth="1"/>
    <col min="6662" max="6662" width="20.42578125" style="525" bestFit="1" customWidth="1"/>
    <col min="6663" max="6663" width="20.140625" style="525" bestFit="1" customWidth="1"/>
    <col min="6664" max="6664" width="1.42578125" style="525" customWidth="1"/>
    <col min="6665" max="6666" width="18.7109375" style="525" bestFit="1" customWidth="1"/>
    <col min="6667" max="6904" width="9.140625" style="525"/>
    <col min="6905" max="6905" width="2.28515625" style="525" customWidth="1"/>
    <col min="6906" max="6906" width="9.42578125" style="525" bestFit="1" customWidth="1"/>
    <col min="6907" max="6907" width="60.28515625" style="525" bestFit="1" customWidth="1"/>
    <col min="6908" max="6909" width="20.140625" style="525" customWidth="1"/>
    <col min="6910" max="6913" width="0" style="525" hidden="1" customWidth="1"/>
    <col min="6914" max="6914" width="6.140625" style="525" customWidth="1"/>
    <col min="6915" max="6915" width="17.85546875" style="525" customWidth="1"/>
    <col min="6916" max="6916" width="5.85546875" style="525" customWidth="1"/>
    <col min="6917" max="6917" width="15.7109375" style="525" customWidth="1"/>
    <col min="6918" max="6918" width="20.42578125" style="525" bestFit="1" customWidth="1"/>
    <col min="6919" max="6919" width="20.140625" style="525" bestFit="1" customWidth="1"/>
    <col min="6920" max="6920" width="1.42578125" style="525" customWidth="1"/>
    <col min="6921" max="6922" width="18.7109375" style="525" bestFit="1" customWidth="1"/>
    <col min="6923" max="7160" width="9.140625" style="525"/>
    <col min="7161" max="7161" width="2.28515625" style="525" customWidth="1"/>
    <col min="7162" max="7162" width="9.42578125" style="525" bestFit="1" customWidth="1"/>
    <col min="7163" max="7163" width="60.28515625" style="525" bestFit="1" customWidth="1"/>
    <col min="7164" max="7165" width="20.140625" style="525" customWidth="1"/>
    <col min="7166" max="7169" width="0" style="525" hidden="1" customWidth="1"/>
    <col min="7170" max="7170" width="6.140625" style="525" customWidth="1"/>
    <col min="7171" max="7171" width="17.85546875" style="525" customWidth="1"/>
    <col min="7172" max="7172" width="5.85546875" style="525" customWidth="1"/>
    <col min="7173" max="7173" width="15.7109375" style="525" customWidth="1"/>
    <col min="7174" max="7174" width="20.42578125" style="525" bestFit="1" customWidth="1"/>
    <col min="7175" max="7175" width="20.140625" style="525" bestFit="1" customWidth="1"/>
    <col min="7176" max="7176" width="1.42578125" style="525" customWidth="1"/>
    <col min="7177" max="7178" width="18.7109375" style="525" bestFit="1" customWidth="1"/>
    <col min="7179" max="7416" width="9.140625" style="525"/>
    <col min="7417" max="7417" width="2.28515625" style="525" customWidth="1"/>
    <col min="7418" max="7418" width="9.42578125" style="525" bestFit="1" customWidth="1"/>
    <col min="7419" max="7419" width="60.28515625" style="525" bestFit="1" customWidth="1"/>
    <col min="7420" max="7421" width="20.140625" style="525" customWidth="1"/>
    <col min="7422" max="7425" width="0" style="525" hidden="1" customWidth="1"/>
    <col min="7426" max="7426" width="6.140625" style="525" customWidth="1"/>
    <col min="7427" max="7427" width="17.85546875" style="525" customWidth="1"/>
    <col min="7428" max="7428" width="5.85546875" style="525" customWidth="1"/>
    <col min="7429" max="7429" width="15.7109375" style="525" customWidth="1"/>
    <col min="7430" max="7430" width="20.42578125" style="525" bestFit="1" customWidth="1"/>
    <col min="7431" max="7431" width="20.140625" style="525" bestFit="1" customWidth="1"/>
    <col min="7432" max="7432" width="1.42578125" style="525" customWidth="1"/>
    <col min="7433" max="7434" width="18.7109375" style="525" bestFit="1" customWidth="1"/>
    <col min="7435" max="7672" width="9.140625" style="525"/>
    <col min="7673" max="7673" width="2.28515625" style="525" customWidth="1"/>
    <col min="7674" max="7674" width="9.42578125" style="525" bestFit="1" customWidth="1"/>
    <col min="7675" max="7675" width="60.28515625" style="525" bestFit="1" customWidth="1"/>
    <col min="7676" max="7677" width="20.140625" style="525" customWidth="1"/>
    <col min="7678" max="7681" width="0" style="525" hidden="1" customWidth="1"/>
    <col min="7682" max="7682" width="6.140625" style="525" customWidth="1"/>
    <col min="7683" max="7683" width="17.85546875" style="525" customWidth="1"/>
    <col min="7684" max="7684" width="5.85546875" style="525" customWidth="1"/>
    <col min="7685" max="7685" width="15.7109375" style="525" customWidth="1"/>
    <col min="7686" max="7686" width="20.42578125" style="525" bestFit="1" customWidth="1"/>
    <col min="7687" max="7687" width="20.140625" style="525" bestFit="1" customWidth="1"/>
    <col min="7688" max="7688" width="1.42578125" style="525" customWidth="1"/>
    <col min="7689" max="7690" width="18.7109375" style="525" bestFit="1" customWidth="1"/>
    <col min="7691" max="7928" width="9.140625" style="525"/>
    <col min="7929" max="7929" width="2.28515625" style="525" customWidth="1"/>
    <col min="7930" max="7930" width="9.42578125" style="525" bestFit="1" customWidth="1"/>
    <col min="7931" max="7931" width="60.28515625" style="525" bestFit="1" customWidth="1"/>
    <col min="7932" max="7933" width="20.140625" style="525" customWidth="1"/>
    <col min="7934" max="7937" width="0" style="525" hidden="1" customWidth="1"/>
    <col min="7938" max="7938" width="6.140625" style="525" customWidth="1"/>
    <col min="7939" max="7939" width="17.85546875" style="525" customWidth="1"/>
    <col min="7940" max="7940" width="5.85546875" style="525" customWidth="1"/>
    <col min="7941" max="7941" width="15.7109375" style="525" customWidth="1"/>
    <col min="7942" max="7942" width="20.42578125" style="525" bestFit="1" customWidth="1"/>
    <col min="7943" max="7943" width="20.140625" style="525" bestFit="1" customWidth="1"/>
    <col min="7944" max="7944" width="1.42578125" style="525" customWidth="1"/>
    <col min="7945" max="7946" width="18.7109375" style="525" bestFit="1" customWidth="1"/>
    <col min="7947" max="8184" width="9.140625" style="525"/>
    <col min="8185" max="8185" width="2.28515625" style="525" customWidth="1"/>
    <col min="8186" max="8186" width="9.42578125" style="525" bestFit="1" customWidth="1"/>
    <col min="8187" max="8187" width="60.28515625" style="525" bestFit="1" customWidth="1"/>
    <col min="8188" max="8189" width="20.140625" style="525" customWidth="1"/>
    <col min="8190" max="8193" width="0" style="525" hidden="1" customWidth="1"/>
    <col min="8194" max="8194" width="6.140625" style="525" customWidth="1"/>
    <col min="8195" max="8195" width="17.85546875" style="525" customWidth="1"/>
    <col min="8196" max="8196" width="5.85546875" style="525" customWidth="1"/>
    <col min="8197" max="8197" width="15.7109375" style="525" customWidth="1"/>
    <col min="8198" max="8198" width="20.42578125" style="525" bestFit="1" customWidth="1"/>
    <col min="8199" max="8199" width="20.140625" style="525" bestFit="1" customWidth="1"/>
    <col min="8200" max="8200" width="1.42578125" style="525" customWidth="1"/>
    <col min="8201" max="8202" width="18.7109375" style="525" bestFit="1" customWidth="1"/>
    <col min="8203" max="8440" width="9.140625" style="525"/>
    <col min="8441" max="8441" width="2.28515625" style="525" customWidth="1"/>
    <col min="8442" max="8442" width="9.42578125" style="525" bestFit="1" customWidth="1"/>
    <col min="8443" max="8443" width="60.28515625" style="525" bestFit="1" customWidth="1"/>
    <col min="8444" max="8445" width="20.140625" style="525" customWidth="1"/>
    <col min="8446" max="8449" width="0" style="525" hidden="1" customWidth="1"/>
    <col min="8450" max="8450" width="6.140625" style="525" customWidth="1"/>
    <col min="8451" max="8451" width="17.85546875" style="525" customWidth="1"/>
    <col min="8452" max="8452" width="5.85546875" style="525" customWidth="1"/>
    <col min="8453" max="8453" width="15.7109375" style="525" customWidth="1"/>
    <col min="8454" max="8454" width="20.42578125" style="525" bestFit="1" customWidth="1"/>
    <col min="8455" max="8455" width="20.140625" style="525" bestFit="1" customWidth="1"/>
    <col min="8456" max="8456" width="1.42578125" style="525" customWidth="1"/>
    <col min="8457" max="8458" width="18.7109375" style="525" bestFit="1" customWidth="1"/>
    <col min="8459" max="8696" width="9.140625" style="525"/>
    <col min="8697" max="8697" width="2.28515625" style="525" customWidth="1"/>
    <col min="8698" max="8698" width="9.42578125" style="525" bestFit="1" customWidth="1"/>
    <col min="8699" max="8699" width="60.28515625" style="525" bestFit="1" customWidth="1"/>
    <col min="8700" max="8701" width="20.140625" style="525" customWidth="1"/>
    <col min="8702" max="8705" width="0" style="525" hidden="1" customWidth="1"/>
    <col min="8706" max="8706" width="6.140625" style="525" customWidth="1"/>
    <col min="8707" max="8707" width="17.85546875" style="525" customWidth="1"/>
    <col min="8708" max="8708" width="5.85546875" style="525" customWidth="1"/>
    <col min="8709" max="8709" width="15.7109375" style="525" customWidth="1"/>
    <col min="8710" max="8710" width="20.42578125" style="525" bestFit="1" customWidth="1"/>
    <col min="8711" max="8711" width="20.140625" style="525" bestFit="1" customWidth="1"/>
    <col min="8712" max="8712" width="1.42578125" style="525" customWidth="1"/>
    <col min="8713" max="8714" width="18.7109375" style="525" bestFit="1" customWidth="1"/>
    <col min="8715" max="8952" width="9.140625" style="525"/>
    <col min="8953" max="8953" width="2.28515625" style="525" customWidth="1"/>
    <col min="8954" max="8954" width="9.42578125" style="525" bestFit="1" customWidth="1"/>
    <col min="8955" max="8955" width="60.28515625" style="525" bestFit="1" customWidth="1"/>
    <col min="8956" max="8957" width="20.140625" style="525" customWidth="1"/>
    <col min="8958" max="8961" width="0" style="525" hidden="1" customWidth="1"/>
    <col min="8962" max="8962" width="6.140625" style="525" customWidth="1"/>
    <col min="8963" max="8963" width="17.85546875" style="525" customWidth="1"/>
    <col min="8964" max="8964" width="5.85546875" style="525" customWidth="1"/>
    <col min="8965" max="8965" width="15.7109375" style="525" customWidth="1"/>
    <col min="8966" max="8966" width="20.42578125" style="525" bestFit="1" customWidth="1"/>
    <col min="8967" max="8967" width="20.140625" style="525" bestFit="1" customWidth="1"/>
    <col min="8968" max="8968" width="1.42578125" style="525" customWidth="1"/>
    <col min="8969" max="8970" width="18.7109375" style="525" bestFit="1" customWidth="1"/>
    <col min="8971" max="9208" width="9.140625" style="525"/>
    <col min="9209" max="9209" width="2.28515625" style="525" customWidth="1"/>
    <col min="9210" max="9210" width="9.42578125" style="525" bestFit="1" customWidth="1"/>
    <col min="9211" max="9211" width="60.28515625" style="525" bestFit="1" customWidth="1"/>
    <col min="9212" max="9213" width="20.140625" style="525" customWidth="1"/>
    <col min="9214" max="9217" width="0" style="525" hidden="1" customWidth="1"/>
    <col min="9218" max="9218" width="6.140625" style="525" customWidth="1"/>
    <col min="9219" max="9219" width="17.85546875" style="525" customWidth="1"/>
    <col min="9220" max="9220" width="5.85546875" style="525" customWidth="1"/>
    <col min="9221" max="9221" width="15.7109375" style="525" customWidth="1"/>
    <col min="9222" max="9222" width="20.42578125" style="525" bestFit="1" customWidth="1"/>
    <col min="9223" max="9223" width="20.140625" style="525" bestFit="1" customWidth="1"/>
    <col min="9224" max="9224" width="1.42578125" style="525" customWidth="1"/>
    <col min="9225" max="9226" width="18.7109375" style="525" bestFit="1" customWidth="1"/>
    <col min="9227" max="9464" width="9.140625" style="525"/>
    <col min="9465" max="9465" width="2.28515625" style="525" customWidth="1"/>
    <col min="9466" max="9466" width="9.42578125" style="525" bestFit="1" customWidth="1"/>
    <col min="9467" max="9467" width="60.28515625" style="525" bestFit="1" customWidth="1"/>
    <col min="9468" max="9469" width="20.140625" style="525" customWidth="1"/>
    <col min="9470" max="9473" width="0" style="525" hidden="1" customWidth="1"/>
    <col min="9474" max="9474" width="6.140625" style="525" customWidth="1"/>
    <col min="9475" max="9475" width="17.85546875" style="525" customWidth="1"/>
    <col min="9476" max="9476" width="5.85546875" style="525" customWidth="1"/>
    <col min="9477" max="9477" width="15.7109375" style="525" customWidth="1"/>
    <col min="9478" max="9478" width="20.42578125" style="525" bestFit="1" customWidth="1"/>
    <col min="9479" max="9479" width="20.140625" style="525" bestFit="1" customWidth="1"/>
    <col min="9480" max="9480" width="1.42578125" style="525" customWidth="1"/>
    <col min="9481" max="9482" width="18.7109375" style="525" bestFit="1" customWidth="1"/>
    <col min="9483" max="9720" width="9.140625" style="525"/>
    <col min="9721" max="9721" width="2.28515625" style="525" customWidth="1"/>
    <col min="9722" max="9722" width="9.42578125" style="525" bestFit="1" customWidth="1"/>
    <col min="9723" max="9723" width="60.28515625" style="525" bestFit="1" customWidth="1"/>
    <col min="9724" max="9725" width="20.140625" style="525" customWidth="1"/>
    <col min="9726" max="9729" width="0" style="525" hidden="1" customWidth="1"/>
    <col min="9730" max="9730" width="6.140625" style="525" customWidth="1"/>
    <col min="9731" max="9731" width="17.85546875" style="525" customWidth="1"/>
    <col min="9732" max="9732" width="5.85546875" style="525" customWidth="1"/>
    <col min="9733" max="9733" width="15.7109375" style="525" customWidth="1"/>
    <col min="9734" max="9734" width="20.42578125" style="525" bestFit="1" customWidth="1"/>
    <col min="9735" max="9735" width="20.140625" style="525" bestFit="1" customWidth="1"/>
    <col min="9736" max="9736" width="1.42578125" style="525" customWidth="1"/>
    <col min="9737" max="9738" width="18.7109375" style="525" bestFit="1" customWidth="1"/>
    <col min="9739" max="9976" width="9.140625" style="525"/>
    <col min="9977" max="9977" width="2.28515625" style="525" customWidth="1"/>
    <col min="9978" max="9978" width="9.42578125" style="525" bestFit="1" customWidth="1"/>
    <col min="9979" max="9979" width="60.28515625" style="525" bestFit="1" customWidth="1"/>
    <col min="9980" max="9981" width="20.140625" style="525" customWidth="1"/>
    <col min="9982" max="9985" width="0" style="525" hidden="1" customWidth="1"/>
    <col min="9986" max="9986" width="6.140625" style="525" customWidth="1"/>
    <col min="9987" max="9987" width="17.85546875" style="525" customWidth="1"/>
    <col min="9988" max="9988" width="5.85546875" style="525" customWidth="1"/>
    <col min="9989" max="9989" width="15.7109375" style="525" customWidth="1"/>
    <col min="9990" max="9990" width="20.42578125" style="525" bestFit="1" customWidth="1"/>
    <col min="9991" max="9991" width="20.140625" style="525" bestFit="1" customWidth="1"/>
    <col min="9992" max="9992" width="1.42578125" style="525" customWidth="1"/>
    <col min="9993" max="9994" width="18.7109375" style="525" bestFit="1" customWidth="1"/>
    <col min="9995" max="10232" width="9.140625" style="525"/>
    <col min="10233" max="10233" width="2.28515625" style="525" customWidth="1"/>
    <col min="10234" max="10234" width="9.42578125" style="525" bestFit="1" customWidth="1"/>
    <col min="10235" max="10235" width="60.28515625" style="525" bestFit="1" customWidth="1"/>
    <col min="10236" max="10237" width="20.140625" style="525" customWidth="1"/>
    <col min="10238" max="10241" width="0" style="525" hidden="1" customWidth="1"/>
    <col min="10242" max="10242" width="6.140625" style="525" customWidth="1"/>
    <col min="10243" max="10243" width="17.85546875" style="525" customWidth="1"/>
    <col min="10244" max="10244" width="5.85546875" style="525" customWidth="1"/>
    <col min="10245" max="10245" width="15.7109375" style="525" customWidth="1"/>
    <col min="10246" max="10246" width="20.42578125" style="525" bestFit="1" customWidth="1"/>
    <col min="10247" max="10247" width="20.140625" style="525" bestFit="1" customWidth="1"/>
    <col min="10248" max="10248" width="1.42578125" style="525" customWidth="1"/>
    <col min="10249" max="10250" width="18.7109375" style="525" bestFit="1" customWidth="1"/>
    <col min="10251" max="10488" width="9.140625" style="525"/>
    <col min="10489" max="10489" width="2.28515625" style="525" customWidth="1"/>
    <col min="10490" max="10490" width="9.42578125" style="525" bestFit="1" customWidth="1"/>
    <col min="10491" max="10491" width="60.28515625" style="525" bestFit="1" customWidth="1"/>
    <col min="10492" max="10493" width="20.140625" style="525" customWidth="1"/>
    <col min="10494" max="10497" width="0" style="525" hidden="1" customWidth="1"/>
    <col min="10498" max="10498" width="6.140625" style="525" customWidth="1"/>
    <col min="10499" max="10499" width="17.85546875" style="525" customWidth="1"/>
    <col min="10500" max="10500" width="5.85546875" style="525" customWidth="1"/>
    <col min="10501" max="10501" width="15.7109375" style="525" customWidth="1"/>
    <col min="10502" max="10502" width="20.42578125" style="525" bestFit="1" customWidth="1"/>
    <col min="10503" max="10503" width="20.140625" style="525" bestFit="1" customWidth="1"/>
    <col min="10504" max="10504" width="1.42578125" style="525" customWidth="1"/>
    <col min="10505" max="10506" width="18.7109375" style="525" bestFit="1" customWidth="1"/>
    <col min="10507" max="10744" width="9.140625" style="525"/>
    <col min="10745" max="10745" width="2.28515625" style="525" customWidth="1"/>
    <col min="10746" max="10746" width="9.42578125" style="525" bestFit="1" customWidth="1"/>
    <col min="10747" max="10747" width="60.28515625" style="525" bestFit="1" customWidth="1"/>
    <col min="10748" max="10749" width="20.140625" style="525" customWidth="1"/>
    <col min="10750" max="10753" width="0" style="525" hidden="1" customWidth="1"/>
    <col min="10754" max="10754" width="6.140625" style="525" customWidth="1"/>
    <col min="10755" max="10755" width="17.85546875" style="525" customWidth="1"/>
    <col min="10756" max="10756" width="5.85546875" style="525" customWidth="1"/>
    <col min="10757" max="10757" width="15.7109375" style="525" customWidth="1"/>
    <col min="10758" max="10758" width="20.42578125" style="525" bestFit="1" customWidth="1"/>
    <col min="10759" max="10759" width="20.140625" style="525" bestFit="1" customWidth="1"/>
    <col min="10760" max="10760" width="1.42578125" style="525" customWidth="1"/>
    <col min="10761" max="10762" width="18.7109375" style="525" bestFit="1" customWidth="1"/>
    <col min="10763" max="11000" width="9.140625" style="525"/>
    <col min="11001" max="11001" width="2.28515625" style="525" customWidth="1"/>
    <col min="11002" max="11002" width="9.42578125" style="525" bestFit="1" customWidth="1"/>
    <col min="11003" max="11003" width="60.28515625" style="525" bestFit="1" customWidth="1"/>
    <col min="11004" max="11005" width="20.140625" style="525" customWidth="1"/>
    <col min="11006" max="11009" width="0" style="525" hidden="1" customWidth="1"/>
    <col min="11010" max="11010" width="6.140625" style="525" customWidth="1"/>
    <col min="11011" max="11011" width="17.85546875" style="525" customWidth="1"/>
    <col min="11012" max="11012" width="5.85546875" style="525" customWidth="1"/>
    <col min="11013" max="11013" width="15.7109375" style="525" customWidth="1"/>
    <col min="11014" max="11014" width="20.42578125" style="525" bestFit="1" customWidth="1"/>
    <col min="11015" max="11015" width="20.140625" style="525" bestFit="1" customWidth="1"/>
    <col min="11016" max="11016" width="1.42578125" style="525" customWidth="1"/>
    <col min="11017" max="11018" width="18.7109375" style="525" bestFit="1" customWidth="1"/>
    <col min="11019" max="11256" width="9.140625" style="525"/>
    <col min="11257" max="11257" width="2.28515625" style="525" customWidth="1"/>
    <col min="11258" max="11258" width="9.42578125" style="525" bestFit="1" customWidth="1"/>
    <col min="11259" max="11259" width="60.28515625" style="525" bestFit="1" customWidth="1"/>
    <col min="11260" max="11261" width="20.140625" style="525" customWidth="1"/>
    <col min="11262" max="11265" width="0" style="525" hidden="1" customWidth="1"/>
    <col min="11266" max="11266" width="6.140625" style="525" customWidth="1"/>
    <col min="11267" max="11267" width="17.85546875" style="525" customWidth="1"/>
    <col min="11268" max="11268" width="5.85546875" style="525" customWidth="1"/>
    <col min="11269" max="11269" width="15.7109375" style="525" customWidth="1"/>
    <col min="11270" max="11270" width="20.42578125" style="525" bestFit="1" customWidth="1"/>
    <col min="11271" max="11271" width="20.140625" style="525" bestFit="1" customWidth="1"/>
    <col min="11272" max="11272" width="1.42578125" style="525" customWidth="1"/>
    <col min="11273" max="11274" width="18.7109375" style="525" bestFit="1" customWidth="1"/>
    <col min="11275" max="11512" width="9.140625" style="525"/>
    <col min="11513" max="11513" width="2.28515625" style="525" customWidth="1"/>
    <col min="11514" max="11514" width="9.42578125" style="525" bestFit="1" customWidth="1"/>
    <col min="11515" max="11515" width="60.28515625" style="525" bestFit="1" customWidth="1"/>
    <col min="11516" max="11517" width="20.140625" style="525" customWidth="1"/>
    <col min="11518" max="11521" width="0" style="525" hidden="1" customWidth="1"/>
    <col min="11522" max="11522" width="6.140625" style="525" customWidth="1"/>
    <col min="11523" max="11523" width="17.85546875" style="525" customWidth="1"/>
    <col min="11524" max="11524" width="5.85546875" style="525" customWidth="1"/>
    <col min="11525" max="11525" width="15.7109375" style="525" customWidth="1"/>
    <col min="11526" max="11526" width="20.42578125" style="525" bestFit="1" customWidth="1"/>
    <col min="11527" max="11527" width="20.140625" style="525" bestFit="1" customWidth="1"/>
    <col min="11528" max="11528" width="1.42578125" style="525" customWidth="1"/>
    <col min="11529" max="11530" width="18.7109375" style="525" bestFit="1" customWidth="1"/>
    <col min="11531" max="11768" width="9.140625" style="525"/>
    <col min="11769" max="11769" width="2.28515625" style="525" customWidth="1"/>
    <col min="11770" max="11770" width="9.42578125" style="525" bestFit="1" customWidth="1"/>
    <col min="11771" max="11771" width="60.28515625" style="525" bestFit="1" customWidth="1"/>
    <col min="11772" max="11773" width="20.140625" style="525" customWidth="1"/>
    <col min="11774" max="11777" width="0" style="525" hidden="1" customWidth="1"/>
    <col min="11778" max="11778" width="6.140625" style="525" customWidth="1"/>
    <col min="11779" max="11779" width="17.85546875" style="525" customWidth="1"/>
    <col min="11780" max="11780" width="5.85546875" style="525" customWidth="1"/>
    <col min="11781" max="11781" width="15.7109375" style="525" customWidth="1"/>
    <col min="11782" max="11782" width="20.42578125" style="525" bestFit="1" customWidth="1"/>
    <col min="11783" max="11783" width="20.140625" style="525" bestFit="1" customWidth="1"/>
    <col min="11784" max="11784" width="1.42578125" style="525" customWidth="1"/>
    <col min="11785" max="11786" width="18.7109375" style="525" bestFit="1" customWidth="1"/>
    <col min="11787" max="12024" width="9.140625" style="525"/>
    <col min="12025" max="12025" width="2.28515625" style="525" customWidth="1"/>
    <col min="12026" max="12026" width="9.42578125" style="525" bestFit="1" customWidth="1"/>
    <col min="12027" max="12027" width="60.28515625" style="525" bestFit="1" customWidth="1"/>
    <col min="12028" max="12029" width="20.140625" style="525" customWidth="1"/>
    <col min="12030" max="12033" width="0" style="525" hidden="1" customWidth="1"/>
    <col min="12034" max="12034" width="6.140625" style="525" customWidth="1"/>
    <col min="12035" max="12035" width="17.85546875" style="525" customWidth="1"/>
    <col min="12036" max="12036" width="5.85546875" style="525" customWidth="1"/>
    <col min="12037" max="12037" width="15.7109375" style="525" customWidth="1"/>
    <col min="12038" max="12038" width="20.42578125" style="525" bestFit="1" customWidth="1"/>
    <col min="12039" max="12039" width="20.140625" style="525" bestFit="1" customWidth="1"/>
    <col min="12040" max="12040" width="1.42578125" style="525" customWidth="1"/>
    <col min="12041" max="12042" width="18.7109375" style="525" bestFit="1" customWidth="1"/>
    <col min="12043" max="12280" width="9.140625" style="525"/>
    <col min="12281" max="12281" width="2.28515625" style="525" customWidth="1"/>
    <col min="12282" max="12282" width="9.42578125" style="525" bestFit="1" customWidth="1"/>
    <col min="12283" max="12283" width="60.28515625" style="525" bestFit="1" customWidth="1"/>
    <col min="12284" max="12285" width="20.140625" style="525" customWidth="1"/>
    <col min="12286" max="12289" width="0" style="525" hidden="1" customWidth="1"/>
    <col min="12290" max="12290" width="6.140625" style="525" customWidth="1"/>
    <col min="12291" max="12291" width="17.85546875" style="525" customWidth="1"/>
    <col min="12292" max="12292" width="5.85546875" style="525" customWidth="1"/>
    <col min="12293" max="12293" width="15.7109375" style="525" customWidth="1"/>
    <col min="12294" max="12294" width="20.42578125" style="525" bestFit="1" customWidth="1"/>
    <col min="12295" max="12295" width="20.140625" style="525" bestFit="1" customWidth="1"/>
    <col min="12296" max="12296" width="1.42578125" style="525" customWidth="1"/>
    <col min="12297" max="12298" width="18.7109375" style="525" bestFit="1" customWidth="1"/>
    <col min="12299" max="12536" width="9.140625" style="525"/>
    <col min="12537" max="12537" width="2.28515625" style="525" customWidth="1"/>
    <col min="12538" max="12538" width="9.42578125" style="525" bestFit="1" customWidth="1"/>
    <col min="12539" max="12539" width="60.28515625" style="525" bestFit="1" customWidth="1"/>
    <col min="12540" max="12541" width="20.140625" style="525" customWidth="1"/>
    <col min="12542" max="12545" width="0" style="525" hidden="1" customWidth="1"/>
    <col min="12546" max="12546" width="6.140625" style="525" customWidth="1"/>
    <col min="12547" max="12547" width="17.85546875" style="525" customWidth="1"/>
    <col min="12548" max="12548" width="5.85546875" style="525" customWidth="1"/>
    <col min="12549" max="12549" width="15.7109375" style="525" customWidth="1"/>
    <col min="12550" max="12550" width="20.42578125" style="525" bestFit="1" customWidth="1"/>
    <col min="12551" max="12551" width="20.140625" style="525" bestFit="1" customWidth="1"/>
    <col min="12552" max="12552" width="1.42578125" style="525" customWidth="1"/>
    <col min="12553" max="12554" width="18.7109375" style="525" bestFit="1" customWidth="1"/>
    <col min="12555" max="12792" width="9.140625" style="525"/>
    <col min="12793" max="12793" width="2.28515625" style="525" customWidth="1"/>
    <col min="12794" max="12794" width="9.42578125" style="525" bestFit="1" customWidth="1"/>
    <col min="12795" max="12795" width="60.28515625" style="525" bestFit="1" customWidth="1"/>
    <col min="12796" max="12797" width="20.140625" style="525" customWidth="1"/>
    <col min="12798" max="12801" width="0" style="525" hidden="1" customWidth="1"/>
    <col min="12802" max="12802" width="6.140625" style="525" customWidth="1"/>
    <col min="12803" max="12803" width="17.85546875" style="525" customWidth="1"/>
    <col min="12804" max="12804" width="5.85546875" style="525" customWidth="1"/>
    <col min="12805" max="12805" width="15.7109375" style="525" customWidth="1"/>
    <col min="12806" max="12806" width="20.42578125" style="525" bestFit="1" customWidth="1"/>
    <col min="12807" max="12807" width="20.140625" style="525" bestFit="1" customWidth="1"/>
    <col min="12808" max="12808" width="1.42578125" style="525" customWidth="1"/>
    <col min="12809" max="12810" width="18.7109375" style="525" bestFit="1" customWidth="1"/>
    <col min="12811" max="13048" width="9.140625" style="525"/>
    <col min="13049" max="13049" width="2.28515625" style="525" customWidth="1"/>
    <col min="13050" max="13050" width="9.42578125" style="525" bestFit="1" customWidth="1"/>
    <col min="13051" max="13051" width="60.28515625" style="525" bestFit="1" customWidth="1"/>
    <col min="13052" max="13053" width="20.140625" style="525" customWidth="1"/>
    <col min="13054" max="13057" width="0" style="525" hidden="1" customWidth="1"/>
    <col min="13058" max="13058" width="6.140625" style="525" customWidth="1"/>
    <col min="13059" max="13059" width="17.85546875" style="525" customWidth="1"/>
    <col min="13060" max="13060" width="5.85546875" style="525" customWidth="1"/>
    <col min="13061" max="13061" width="15.7109375" style="525" customWidth="1"/>
    <col min="13062" max="13062" width="20.42578125" style="525" bestFit="1" customWidth="1"/>
    <col min="13063" max="13063" width="20.140625" style="525" bestFit="1" customWidth="1"/>
    <col min="13064" max="13064" width="1.42578125" style="525" customWidth="1"/>
    <col min="13065" max="13066" width="18.7109375" style="525" bestFit="1" customWidth="1"/>
    <col min="13067" max="13304" width="9.140625" style="525"/>
    <col min="13305" max="13305" width="2.28515625" style="525" customWidth="1"/>
    <col min="13306" max="13306" width="9.42578125" style="525" bestFit="1" customWidth="1"/>
    <col min="13307" max="13307" width="60.28515625" style="525" bestFit="1" customWidth="1"/>
    <col min="13308" max="13309" width="20.140625" style="525" customWidth="1"/>
    <col min="13310" max="13313" width="0" style="525" hidden="1" customWidth="1"/>
    <col min="13314" max="13314" width="6.140625" style="525" customWidth="1"/>
    <col min="13315" max="13315" width="17.85546875" style="525" customWidth="1"/>
    <col min="13316" max="13316" width="5.85546875" style="525" customWidth="1"/>
    <col min="13317" max="13317" width="15.7109375" style="525" customWidth="1"/>
    <col min="13318" max="13318" width="20.42578125" style="525" bestFit="1" customWidth="1"/>
    <col min="13319" max="13319" width="20.140625" style="525" bestFit="1" customWidth="1"/>
    <col min="13320" max="13320" width="1.42578125" style="525" customWidth="1"/>
    <col min="13321" max="13322" width="18.7109375" style="525" bestFit="1" customWidth="1"/>
    <col min="13323" max="13560" width="9.140625" style="525"/>
    <col min="13561" max="13561" width="2.28515625" style="525" customWidth="1"/>
    <col min="13562" max="13562" width="9.42578125" style="525" bestFit="1" customWidth="1"/>
    <col min="13563" max="13563" width="60.28515625" style="525" bestFit="1" customWidth="1"/>
    <col min="13564" max="13565" width="20.140625" style="525" customWidth="1"/>
    <col min="13566" max="13569" width="0" style="525" hidden="1" customWidth="1"/>
    <col min="13570" max="13570" width="6.140625" style="525" customWidth="1"/>
    <col min="13571" max="13571" width="17.85546875" style="525" customWidth="1"/>
    <col min="13572" max="13572" width="5.85546875" style="525" customWidth="1"/>
    <col min="13573" max="13573" width="15.7109375" style="525" customWidth="1"/>
    <col min="13574" max="13574" width="20.42578125" style="525" bestFit="1" customWidth="1"/>
    <col min="13575" max="13575" width="20.140625" style="525" bestFit="1" customWidth="1"/>
    <col min="13576" max="13576" width="1.42578125" style="525" customWidth="1"/>
    <col min="13577" max="13578" width="18.7109375" style="525" bestFit="1" customWidth="1"/>
    <col min="13579" max="13816" width="9.140625" style="525"/>
    <col min="13817" max="13817" width="2.28515625" style="525" customWidth="1"/>
    <col min="13818" max="13818" width="9.42578125" style="525" bestFit="1" customWidth="1"/>
    <col min="13819" max="13819" width="60.28515625" style="525" bestFit="1" customWidth="1"/>
    <col min="13820" max="13821" width="20.140625" style="525" customWidth="1"/>
    <col min="13822" max="13825" width="0" style="525" hidden="1" customWidth="1"/>
    <col min="13826" max="13826" width="6.140625" style="525" customWidth="1"/>
    <col min="13827" max="13827" width="17.85546875" style="525" customWidth="1"/>
    <col min="13828" max="13828" width="5.85546875" style="525" customWidth="1"/>
    <col min="13829" max="13829" width="15.7109375" style="525" customWidth="1"/>
    <col min="13830" max="13830" width="20.42578125" style="525" bestFit="1" customWidth="1"/>
    <col min="13831" max="13831" width="20.140625" style="525" bestFit="1" customWidth="1"/>
    <col min="13832" max="13832" width="1.42578125" style="525" customWidth="1"/>
    <col min="13833" max="13834" width="18.7109375" style="525" bestFit="1" customWidth="1"/>
    <col min="13835" max="14072" width="9.140625" style="525"/>
    <col min="14073" max="14073" width="2.28515625" style="525" customWidth="1"/>
    <col min="14074" max="14074" width="9.42578125" style="525" bestFit="1" customWidth="1"/>
    <col min="14075" max="14075" width="60.28515625" style="525" bestFit="1" customWidth="1"/>
    <col min="14076" max="14077" width="20.140625" style="525" customWidth="1"/>
    <col min="14078" max="14081" width="0" style="525" hidden="1" customWidth="1"/>
    <col min="14082" max="14082" width="6.140625" style="525" customWidth="1"/>
    <col min="14083" max="14083" width="17.85546875" style="525" customWidth="1"/>
    <col min="14084" max="14084" width="5.85546875" style="525" customWidth="1"/>
    <col min="14085" max="14085" width="15.7109375" style="525" customWidth="1"/>
    <col min="14086" max="14086" width="20.42578125" style="525" bestFit="1" customWidth="1"/>
    <col min="14087" max="14087" width="20.140625" style="525" bestFit="1" customWidth="1"/>
    <col min="14088" max="14088" width="1.42578125" style="525" customWidth="1"/>
    <col min="14089" max="14090" width="18.7109375" style="525" bestFit="1" customWidth="1"/>
    <col min="14091" max="14328" width="9.140625" style="525"/>
    <col min="14329" max="14329" width="2.28515625" style="525" customWidth="1"/>
    <col min="14330" max="14330" width="9.42578125" style="525" bestFit="1" customWidth="1"/>
    <col min="14331" max="14331" width="60.28515625" style="525" bestFit="1" customWidth="1"/>
    <col min="14332" max="14333" width="20.140625" style="525" customWidth="1"/>
    <col min="14334" max="14337" width="0" style="525" hidden="1" customWidth="1"/>
    <col min="14338" max="14338" width="6.140625" style="525" customWidth="1"/>
    <col min="14339" max="14339" width="17.85546875" style="525" customWidth="1"/>
    <col min="14340" max="14340" width="5.85546875" style="525" customWidth="1"/>
    <col min="14341" max="14341" width="15.7109375" style="525" customWidth="1"/>
    <col min="14342" max="14342" width="20.42578125" style="525" bestFit="1" customWidth="1"/>
    <col min="14343" max="14343" width="20.140625" style="525" bestFit="1" customWidth="1"/>
    <col min="14344" max="14344" width="1.42578125" style="525" customWidth="1"/>
    <col min="14345" max="14346" width="18.7109375" style="525" bestFit="1" customWidth="1"/>
    <col min="14347" max="14584" width="9.140625" style="525"/>
    <col min="14585" max="14585" width="2.28515625" style="525" customWidth="1"/>
    <col min="14586" max="14586" width="9.42578125" style="525" bestFit="1" customWidth="1"/>
    <col min="14587" max="14587" width="60.28515625" style="525" bestFit="1" customWidth="1"/>
    <col min="14588" max="14589" width="20.140625" style="525" customWidth="1"/>
    <col min="14590" max="14593" width="0" style="525" hidden="1" customWidth="1"/>
    <col min="14594" max="14594" width="6.140625" style="525" customWidth="1"/>
    <col min="14595" max="14595" width="17.85546875" style="525" customWidth="1"/>
    <col min="14596" max="14596" width="5.85546875" style="525" customWidth="1"/>
    <col min="14597" max="14597" width="15.7109375" style="525" customWidth="1"/>
    <col min="14598" max="14598" width="20.42578125" style="525" bestFit="1" customWidth="1"/>
    <col min="14599" max="14599" width="20.140625" style="525" bestFit="1" customWidth="1"/>
    <col min="14600" max="14600" width="1.42578125" style="525" customWidth="1"/>
    <col min="14601" max="14602" width="18.7109375" style="525" bestFit="1" customWidth="1"/>
    <col min="14603" max="14840" width="9.140625" style="525"/>
    <col min="14841" max="14841" width="2.28515625" style="525" customWidth="1"/>
    <col min="14842" max="14842" width="9.42578125" style="525" bestFit="1" customWidth="1"/>
    <col min="14843" max="14843" width="60.28515625" style="525" bestFit="1" customWidth="1"/>
    <col min="14844" max="14845" width="20.140625" style="525" customWidth="1"/>
    <col min="14846" max="14849" width="0" style="525" hidden="1" customWidth="1"/>
    <col min="14850" max="14850" width="6.140625" style="525" customWidth="1"/>
    <col min="14851" max="14851" width="17.85546875" style="525" customWidth="1"/>
    <col min="14852" max="14852" width="5.85546875" style="525" customWidth="1"/>
    <col min="14853" max="14853" width="15.7109375" style="525" customWidth="1"/>
    <col min="14854" max="14854" width="20.42578125" style="525" bestFit="1" customWidth="1"/>
    <col min="14855" max="14855" width="20.140625" style="525" bestFit="1" customWidth="1"/>
    <col min="14856" max="14856" width="1.42578125" style="525" customWidth="1"/>
    <col min="14857" max="14858" width="18.7109375" style="525" bestFit="1" customWidth="1"/>
    <col min="14859" max="15096" width="9.140625" style="525"/>
    <col min="15097" max="15097" width="2.28515625" style="525" customWidth="1"/>
    <col min="15098" max="15098" width="9.42578125" style="525" bestFit="1" customWidth="1"/>
    <col min="15099" max="15099" width="60.28515625" style="525" bestFit="1" customWidth="1"/>
    <col min="15100" max="15101" width="20.140625" style="525" customWidth="1"/>
    <col min="15102" max="15105" width="0" style="525" hidden="1" customWidth="1"/>
    <col min="15106" max="15106" width="6.140625" style="525" customWidth="1"/>
    <col min="15107" max="15107" width="17.85546875" style="525" customWidth="1"/>
    <col min="15108" max="15108" width="5.85546875" style="525" customWidth="1"/>
    <col min="15109" max="15109" width="15.7109375" style="525" customWidth="1"/>
    <col min="15110" max="15110" width="20.42578125" style="525" bestFit="1" customWidth="1"/>
    <col min="15111" max="15111" width="20.140625" style="525" bestFit="1" customWidth="1"/>
    <col min="15112" max="15112" width="1.42578125" style="525" customWidth="1"/>
    <col min="15113" max="15114" width="18.7109375" style="525" bestFit="1" customWidth="1"/>
    <col min="15115" max="15352" width="9.140625" style="525"/>
    <col min="15353" max="15353" width="2.28515625" style="525" customWidth="1"/>
    <col min="15354" max="15354" width="9.42578125" style="525" bestFit="1" customWidth="1"/>
    <col min="15355" max="15355" width="60.28515625" style="525" bestFit="1" customWidth="1"/>
    <col min="15356" max="15357" width="20.140625" style="525" customWidth="1"/>
    <col min="15358" max="15361" width="0" style="525" hidden="1" customWidth="1"/>
    <col min="15362" max="15362" width="6.140625" style="525" customWidth="1"/>
    <col min="15363" max="15363" width="17.85546875" style="525" customWidth="1"/>
    <col min="15364" max="15364" width="5.85546875" style="525" customWidth="1"/>
    <col min="15365" max="15365" width="15.7109375" style="525" customWidth="1"/>
    <col min="15366" max="15366" width="20.42578125" style="525" bestFit="1" customWidth="1"/>
    <col min="15367" max="15367" width="20.140625" style="525" bestFit="1" customWidth="1"/>
    <col min="15368" max="15368" width="1.42578125" style="525" customWidth="1"/>
    <col min="15369" max="15370" width="18.7109375" style="525" bestFit="1" customWidth="1"/>
    <col min="15371" max="15608" width="9.140625" style="525"/>
    <col min="15609" max="15609" width="2.28515625" style="525" customWidth="1"/>
    <col min="15610" max="15610" width="9.42578125" style="525" bestFit="1" customWidth="1"/>
    <col min="15611" max="15611" width="60.28515625" style="525" bestFit="1" customWidth="1"/>
    <col min="15612" max="15613" width="20.140625" style="525" customWidth="1"/>
    <col min="15614" max="15617" width="0" style="525" hidden="1" customWidth="1"/>
    <col min="15618" max="15618" width="6.140625" style="525" customWidth="1"/>
    <col min="15619" max="15619" width="17.85546875" style="525" customWidth="1"/>
    <col min="15620" max="15620" width="5.85546875" style="525" customWidth="1"/>
    <col min="15621" max="15621" width="15.7109375" style="525" customWidth="1"/>
    <col min="15622" max="15622" width="20.42578125" style="525" bestFit="1" customWidth="1"/>
    <col min="15623" max="15623" width="20.140625" style="525" bestFit="1" customWidth="1"/>
    <col min="15624" max="15624" width="1.42578125" style="525" customWidth="1"/>
    <col min="15625" max="15626" width="18.7109375" style="525" bestFit="1" customWidth="1"/>
    <col min="15627" max="15864" width="9.140625" style="525"/>
    <col min="15865" max="15865" width="2.28515625" style="525" customWidth="1"/>
    <col min="15866" max="15866" width="9.42578125" style="525" bestFit="1" customWidth="1"/>
    <col min="15867" max="15867" width="60.28515625" style="525" bestFit="1" customWidth="1"/>
    <col min="15868" max="15869" width="20.140625" style="525" customWidth="1"/>
    <col min="15870" max="15873" width="0" style="525" hidden="1" customWidth="1"/>
    <col min="15874" max="15874" width="6.140625" style="525" customWidth="1"/>
    <col min="15875" max="15875" width="17.85546875" style="525" customWidth="1"/>
    <col min="15876" max="15876" width="5.85546875" style="525" customWidth="1"/>
    <col min="15877" max="15877" width="15.7109375" style="525" customWidth="1"/>
    <col min="15878" max="15878" width="20.42578125" style="525" bestFit="1" customWidth="1"/>
    <col min="15879" max="15879" width="20.140625" style="525" bestFit="1" customWidth="1"/>
    <col min="15880" max="15880" width="1.42578125" style="525" customWidth="1"/>
    <col min="15881" max="15882" width="18.7109375" style="525" bestFit="1" customWidth="1"/>
    <col min="15883" max="16120" width="9.140625" style="525"/>
    <col min="16121" max="16121" width="2.28515625" style="525" customWidth="1"/>
    <col min="16122" max="16122" width="9.42578125" style="525" bestFit="1" customWidth="1"/>
    <col min="16123" max="16123" width="60.28515625" style="525" bestFit="1" customWidth="1"/>
    <col min="16124" max="16125" width="20.140625" style="525" customWidth="1"/>
    <col min="16126" max="16129" width="0" style="525" hidden="1" customWidth="1"/>
    <col min="16130" max="16130" width="6.140625" style="525" customWidth="1"/>
    <col min="16131" max="16131" width="17.85546875" style="525" customWidth="1"/>
    <col min="16132" max="16132" width="5.85546875" style="525" customWidth="1"/>
    <col min="16133" max="16133" width="15.7109375" style="525" customWidth="1"/>
    <col min="16134" max="16134" width="20.42578125" style="525" bestFit="1" customWidth="1"/>
    <col min="16135" max="16135" width="20.140625" style="525" bestFit="1" customWidth="1"/>
    <col min="16136" max="16136" width="1.42578125" style="525" customWidth="1"/>
    <col min="16137" max="16138" width="18.7109375" style="525" bestFit="1" customWidth="1"/>
    <col min="16139" max="16384" width="9.140625" style="525"/>
  </cols>
  <sheetData>
    <row r="2" spans="2:20" ht="12.75" thickBot="1" x14ac:dyDescent="0.25">
      <c r="D2" s="1203" t="s">
        <v>532</v>
      </c>
      <c r="E2" s="1203"/>
      <c r="G2" s="1203" t="s">
        <v>532</v>
      </c>
      <c r="H2" s="1203"/>
      <c r="I2" s="1203"/>
      <c r="J2" s="1204" t="s">
        <v>532</v>
      </c>
      <c r="K2" s="1204"/>
      <c r="L2" s="1205" t="s">
        <v>532</v>
      </c>
      <c r="M2" s="1206"/>
      <c r="N2" s="663"/>
      <c r="O2" s="1203" t="s">
        <v>532</v>
      </c>
      <c r="P2" s="1205"/>
      <c r="Q2" s="1206"/>
      <c r="R2" s="1204" t="s">
        <v>532</v>
      </c>
      <c r="S2" s="1204"/>
    </row>
    <row r="3" spans="2:20" ht="12.75" customHeight="1" x14ac:dyDescent="0.2">
      <c r="C3" s="527"/>
      <c r="D3" s="528">
        <f>D168</f>
        <v>10377510473</v>
      </c>
      <c r="E3" s="528">
        <f>E168</f>
        <v>9305238805</v>
      </c>
      <c r="G3" s="529">
        <f>SUM(G8:G261)</f>
        <v>0</v>
      </c>
      <c r="H3" s="530"/>
      <c r="I3" s="531">
        <f>SUM(I8:I261)</f>
        <v>0</v>
      </c>
      <c r="J3" s="528">
        <f>J168</f>
        <v>10377510473</v>
      </c>
      <c r="K3" s="528">
        <f>K168</f>
        <v>9305238805</v>
      </c>
      <c r="L3" s="528">
        <f>L168</f>
        <v>8739413408</v>
      </c>
      <c r="M3" s="740">
        <f>M168</f>
        <v>8739413408</v>
      </c>
      <c r="N3" s="1207">
        <f>SUM(O7:O261)</f>
        <v>2214863633</v>
      </c>
      <c r="O3" s="1208"/>
      <c r="P3" s="1207">
        <f>SUM(Q7:Q261)</f>
        <v>2214863633</v>
      </c>
      <c r="Q3" s="1208"/>
      <c r="R3" s="528">
        <f>R168</f>
        <v>8128803771</v>
      </c>
      <c r="S3" s="528">
        <f>S168</f>
        <v>8128803771</v>
      </c>
    </row>
    <row r="4" spans="2:20" ht="12.75" thickBot="1" x14ac:dyDescent="0.25">
      <c r="D4" s="532"/>
      <c r="E4" s="533">
        <f>D3-E3</f>
        <v>1072271668</v>
      </c>
      <c r="F4" s="535"/>
      <c r="G4" s="536"/>
      <c r="H4" s="537"/>
      <c r="I4" s="538">
        <f>G3-I3</f>
        <v>0</v>
      </c>
      <c r="J4" s="532"/>
      <c r="K4" s="534">
        <f>J3-K3</f>
        <v>1072271668</v>
      </c>
      <c r="L4" s="532"/>
      <c r="M4" s="739">
        <f>L3-M3</f>
        <v>0</v>
      </c>
      <c r="N4" s="741"/>
      <c r="O4" s="742"/>
      <c r="P4" s="665"/>
      <c r="Q4" s="738">
        <f>N3-P3</f>
        <v>0</v>
      </c>
      <c r="R4" s="736"/>
      <c r="S4" s="534">
        <f>R3-S3</f>
        <v>0</v>
      </c>
    </row>
    <row r="5" spans="2:20" ht="24.75" customHeight="1" thickBot="1" x14ac:dyDescent="0.25">
      <c r="B5" s="1209" t="s">
        <v>533</v>
      </c>
      <c r="C5" s="1211" t="s">
        <v>534</v>
      </c>
      <c r="D5" s="1213" t="s">
        <v>763</v>
      </c>
      <c r="E5" s="1213"/>
      <c r="F5" s="1214" t="s">
        <v>162</v>
      </c>
      <c r="G5" s="1215"/>
      <c r="H5" s="1215"/>
      <c r="I5" s="1216"/>
      <c r="J5" s="1213" t="s">
        <v>764</v>
      </c>
      <c r="K5" s="1213"/>
      <c r="L5" s="1196" t="s">
        <v>887</v>
      </c>
      <c r="M5" s="1197"/>
      <c r="N5" s="1198" t="s">
        <v>535</v>
      </c>
      <c r="O5" s="1199"/>
      <c r="P5" s="1200"/>
      <c r="Q5" s="1201"/>
      <c r="R5" s="1202" t="s">
        <v>888</v>
      </c>
      <c r="S5" s="1202"/>
      <c r="T5" s="620" t="s">
        <v>765</v>
      </c>
    </row>
    <row r="6" spans="2:20" ht="12.75" thickBot="1" x14ac:dyDescent="0.25">
      <c r="B6" s="1210"/>
      <c r="C6" s="1212"/>
      <c r="D6" s="743" t="s">
        <v>164</v>
      </c>
      <c r="E6" s="743" t="s">
        <v>5</v>
      </c>
      <c r="F6" s="744" t="s">
        <v>163</v>
      </c>
      <c r="G6" s="745" t="s">
        <v>164</v>
      </c>
      <c r="H6" s="745" t="s">
        <v>163</v>
      </c>
      <c r="I6" s="745" t="s">
        <v>5</v>
      </c>
      <c r="J6" s="743" t="s">
        <v>164</v>
      </c>
      <c r="K6" s="743" t="s">
        <v>5</v>
      </c>
      <c r="L6" s="612" t="s">
        <v>164</v>
      </c>
      <c r="M6" s="612" t="s">
        <v>5</v>
      </c>
      <c r="N6" s="728" t="s">
        <v>163</v>
      </c>
      <c r="O6" s="613" t="s">
        <v>164</v>
      </c>
      <c r="P6" s="666" t="s">
        <v>163</v>
      </c>
      <c r="Q6" s="613" t="s">
        <v>5</v>
      </c>
      <c r="R6" s="737" t="s">
        <v>164</v>
      </c>
      <c r="S6" s="612" t="s">
        <v>5</v>
      </c>
      <c r="T6" s="620"/>
    </row>
    <row r="7" spans="2:20" x14ac:dyDescent="0.2">
      <c r="B7" s="746"/>
      <c r="C7" s="584"/>
      <c r="D7" s="585"/>
      <c r="E7" s="585"/>
      <c r="F7" s="587"/>
      <c r="G7" s="586"/>
      <c r="H7" s="586"/>
      <c r="I7" s="586"/>
      <c r="J7" s="585"/>
      <c r="K7" s="585"/>
      <c r="L7" s="747"/>
      <c r="M7" s="748"/>
      <c r="N7" s="828"/>
      <c r="O7" s="828"/>
      <c r="P7" s="828"/>
      <c r="Q7" s="828"/>
      <c r="R7" s="747"/>
      <c r="S7" s="749"/>
    </row>
    <row r="8" spans="2:20" x14ac:dyDescent="0.2">
      <c r="B8" s="750"/>
      <c r="C8" s="543" t="s">
        <v>146</v>
      </c>
      <c r="D8" s="544"/>
      <c r="E8" s="605"/>
      <c r="F8" s="545"/>
      <c r="G8" s="546"/>
      <c r="H8" s="547"/>
      <c r="I8" s="546"/>
      <c r="J8" s="547"/>
      <c r="K8" s="605"/>
      <c r="L8" s="615"/>
      <c r="M8" s="616"/>
      <c r="N8" s="819"/>
      <c r="O8" s="819"/>
      <c r="P8" s="819"/>
      <c r="Q8" s="819"/>
      <c r="R8" s="615"/>
      <c r="S8" s="729"/>
    </row>
    <row r="9" spans="2:20" x14ac:dyDescent="0.2">
      <c r="B9" s="750"/>
      <c r="C9" s="543" t="s">
        <v>655</v>
      </c>
      <c r="D9" s="544"/>
      <c r="E9" s="605"/>
      <c r="F9" s="545"/>
      <c r="G9" s="546"/>
      <c r="H9" s="547"/>
      <c r="I9" s="546"/>
      <c r="J9" s="548"/>
      <c r="K9" s="605"/>
      <c r="L9" s="615"/>
      <c r="M9" s="616"/>
      <c r="N9" s="819"/>
      <c r="O9" s="819"/>
      <c r="P9" s="819"/>
      <c r="Q9" s="819"/>
      <c r="R9" s="615"/>
      <c r="S9" s="729"/>
    </row>
    <row r="10" spans="2:20" ht="15" x14ac:dyDescent="0.25">
      <c r="B10" s="751">
        <v>110101</v>
      </c>
      <c r="C10" s="549" t="s">
        <v>564</v>
      </c>
      <c r="D10" s="550">
        <v>27156105</v>
      </c>
      <c r="E10" s="581"/>
      <c r="F10" s="545"/>
      <c r="G10" s="552"/>
      <c r="H10" s="553"/>
      <c r="I10" s="552"/>
      <c r="J10" s="548">
        <f t="shared" ref="J10:J30" si="0">D10+G10-I10</f>
        <v>27156105</v>
      </c>
      <c r="K10" s="581"/>
      <c r="L10" s="615">
        <v>27156105</v>
      </c>
      <c r="M10" s="616"/>
      <c r="N10" s="819"/>
      <c r="O10" s="819"/>
      <c r="P10" s="819"/>
      <c r="Q10" s="819"/>
      <c r="R10" s="615">
        <f>L10+O10-Q10</f>
        <v>27156105</v>
      </c>
      <c r="S10" s="729"/>
      <c r="T10" s="539">
        <f>D10-L10</f>
        <v>0</v>
      </c>
    </row>
    <row r="11" spans="2:20" ht="15" x14ac:dyDescent="0.25">
      <c r="B11" s="751">
        <v>110102</v>
      </c>
      <c r="C11" s="549" t="s">
        <v>565</v>
      </c>
      <c r="D11" s="554">
        <v>7852675</v>
      </c>
      <c r="E11" s="581"/>
      <c r="F11" s="545"/>
      <c r="G11" s="552"/>
      <c r="H11" s="553"/>
      <c r="I11" s="552"/>
      <c r="J11" s="548">
        <f t="shared" si="0"/>
        <v>7852675</v>
      </c>
      <c r="K11" s="581"/>
      <c r="L11" s="615">
        <v>7852676</v>
      </c>
      <c r="M11" s="616"/>
      <c r="N11" s="819"/>
      <c r="O11" s="819"/>
      <c r="P11" s="819"/>
      <c r="Q11" s="819"/>
      <c r="R11" s="615">
        <f t="shared" ref="R11:R91" si="1">L11+O11-Q11</f>
        <v>7852676</v>
      </c>
      <c r="S11" s="729"/>
      <c r="T11" s="539">
        <f t="shared" ref="T11:T93" si="2">D11-L11</f>
        <v>-1</v>
      </c>
    </row>
    <row r="12" spans="2:20" ht="15" x14ac:dyDescent="0.25">
      <c r="B12" s="751"/>
      <c r="C12" s="549" t="s">
        <v>566</v>
      </c>
      <c r="D12" s="554"/>
      <c r="E12" s="581"/>
      <c r="F12" s="545"/>
      <c r="G12" s="552"/>
      <c r="H12" s="553"/>
      <c r="I12" s="552"/>
      <c r="J12" s="548">
        <f t="shared" si="0"/>
        <v>0</v>
      </c>
      <c r="K12" s="581"/>
      <c r="L12" s="615"/>
      <c r="M12" s="616"/>
      <c r="N12" s="819"/>
      <c r="O12" s="819"/>
      <c r="P12" s="819"/>
      <c r="Q12" s="819"/>
      <c r="R12" s="615">
        <f t="shared" si="1"/>
        <v>0</v>
      </c>
      <c r="S12" s="729"/>
      <c r="T12" s="539">
        <f t="shared" si="2"/>
        <v>0</v>
      </c>
    </row>
    <row r="13" spans="2:20" x14ac:dyDescent="0.2">
      <c r="B13" s="752"/>
      <c r="C13" s="583" t="s">
        <v>100</v>
      </c>
      <c r="D13" s="548"/>
      <c r="E13" s="581"/>
      <c r="F13" s="545"/>
      <c r="G13" s="552"/>
      <c r="H13" s="553"/>
      <c r="I13" s="552"/>
      <c r="J13" s="548">
        <f t="shared" si="0"/>
        <v>0</v>
      </c>
      <c r="K13" s="581"/>
      <c r="L13" s="615"/>
      <c r="M13" s="616"/>
      <c r="N13" s="819"/>
      <c r="O13" s="819"/>
      <c r="P13" s="819"/>
      <c r="Q13" s="819"/>
      <c r="R13" s="615">
        <f t="shared" si="1"/>
        <v>0</v>
      </c>
      <c r="S13" s="729"/>
      <c r="T13" s="539">
        <f t="shared" si="2"/>
        <v>0</v>
      </c>
    </row>
    <row r="14" spans="2:20" ht="15" x14ac:dyDescent="0.25">
      <c r="B14" s="751">
        <v>110201</v>
      </c>
      <c r="C14" s="549" t="s">
        <v>663</v>
      </c>
      <c r="D14" s="554">
        <v>58615218</v>
      </c>
      <c r="E14" s="581"/>
      <c r="F14" s="545"/>
      <c r="G14" s="552"/>
      <c r="H14" s="553"/>
      <c r="I14" s="552"/>
      <c r="J14" s="548">
        <f t="shared" si="0"/>
        <v>58615218</v>
      </c>
      <c r="K14" s="581"/>
      <c r="L14" s="615">
        <v>58615218</v>
      </c>
      <c r="M14" s="616"/>
      <c r="N14" s="819"/>
      <c r="O14" s="819"/>
      <c r="P14" s="819"/>
      <c r="Q14" s="819"/>
      <c r="R14" s="615">
        <f t="shared" si="1"/>
        <v>58615218</v>
      </c>
      <c r="S14" s="729"/>
      <c r="T14" s="539">
        <f t="shared" si="2"/>
        <v>0</v>
      </c>
    </row>
    <row r="15" spans="2:20" ht="15" x14ac:dyDescent="0.25">
      <c r="B15" s="751">
        <v>110202</v>
      </c>
      <c r="C15" s="549" t="s">
        <v>656</v>
      </c>
      <c r="D15" s="554">
        <v>6595167</v>
      </c>
      <c r="E15" s="581"/>
      <c r="F15" s="545"/>
      <c r="G15" s="552"/>
      <c r="H15" s="553"/>
      <c r="I15" s="552"/>
      <c r="J15" s="548">
        <f t="shared" si="0"/>
        <v>6595167</v>
      </c>
      <c r="K15" s="581"/>
      <c r="L15" s="615">
        <v>6595167</v>
      </c>
      <c r="M15" s="616"/>
      <c r="N15" s="819"/>
      <c r="O15" s="819"/>
      <c r="P15" s="819"/>
      <c r="Q15" s="819"/>
      <c r="R15" s="615">
        <f t="shared" si="1"/>
        <v>6595167</v>
      </c>
      <c r="S15" s="729"/>
      <c r="T15" s="539">
        <f t="shared" si="2"/>
        <v>0</v>
      </c>
    </row>
    <row r="16" spans="2:20" ht="15" x14ac:dyDescent="0.25">
      <c r="B16" s="751">
        <v>110203</v>
      </c>
      <c r="C16" s="549" t="s">
        <v>657</v>
      </c>
      <c r="D16" s="554">
        <v>815981071</v>
      </c>
      <c r="E16" s="581"/>
      <c r="F16" s="545"/>
      <c r="G16" s="552"/>
      <c r="H16" s="553"/>
      <c r="I16" s="552"/>
      <c r="J16" s="548">
        <f t="shared" si="0"/>
        <v>815981071</v>
      </c>
      <c r="K16" s="581"/>
      <c r="L16" s="615">
        <v>815981072</v>
      </c>
      <c r="M16" s="616"/>
      <c r="N16" s="819"/>
      <c r="O16" s="819"/>
      <c r="P16" s="819"/>
      <c r="Q16" s="819"/>
      <c r="R16" s="615">
        <f t="shared" si="1"/>
        <v>815981072</v>
      </c>
      <c r="S16" s="729"/>
      <c r="T16" s="539">
        <f t="shared" si="2"/>
        <v>-1</v>
      </c>
    </row>
    <row r="17" spans="1:20" ht="15" x14ac:dyDescent="0.25">
      <c r="B17" s="751">
        <v>110204</v>
      </c>
      <c r="C17" s="549" t="s">
        <v>567</v>
      </c>
      <c r="D17" s="554">
        <v>631511959</v>
      </c>
      <c r="E17" s="581"/>
      <c r="F17" s="545"/>
      <c r="G17" s="552"/>
      <c r="H17" s="553"/>
      <c r="I17" s="552"/>
      <c r="J17" s="548">
        <f t="shared" si="0"/>
        <v>631511959</v>
      </c>
      <c r="K17" s="581"/>
      <c r="L17" s="615">
        <v>631463355</v>
      </c>
      <c r="M17" s="616"/>
      <c r="N17" s="819" t="s">
        <v>1098</v>
      </c>
      <c r="O17" s="819">
        <f>AJE!E135</f>
        <v>48604</v>
      </c>
      <c r="P17" s="819"/>
      <c r="Q17" s="819"/>
      <c r="R17" s="615">
        <f t="shared" si="1"/>
        <v>631511959</v>
      </c>
      <c r="S17" s="729"/>
      <c r="T17" s="539">
        <f t="shared" si="2"/>
        <v>48604</v>
      </c>
    </row>
    <row r="18" spans="1:20" ht="15" x14ac:dyDescent="0.25">
      <c r="B18" s="751">
        <v>110205</v>
      </c>
      <c r="C18" s="549" t="s">
        <v>568</v>
      </c>
      <c r="D18" s="554">
        <v>1189265</v>
      </c>
      <c r="E18" s="581"/>
      <c r="F18" s="545"/>
      <c r="G18" s="552"/>
      <c r="H18" s="553"/>
      <c r="I18" s="552"/>
      <c r="J18" s="548">
        <f t="shared" si="0"/>
        <v>1189265</v>
      </c>
      <c r="K18" s="581"/>
      <c r="L18" s="615">
        <v>1189265</v>
      </c>
      <c r="M18" s="616"/>
      <c r="N18" s="819"/>
      <c r="O18" s="819"/>
      <c r="P18" s="819"/>
      <c r="Q18" s="819"/>
      <c r="R18" s="615">
        <f t="shared" si="1"/>
        <v>1189265</v>
      </c>
      <c r="S18" s="729"/>
      <c r="T18" s="539">
        <f t="shared" si="2"/>
        <v>0</v>
      </c>
    </row>
    <row r="19" spans="1:20" ht="15" x14ac:dyDescent="0.25">
      <c r="B19" s="751">
        <v>110206</v>
      </c>
      <c r="C19" s="549" t="s">
        <v>658</v>
      </c>
      <c r="D19" s="554">
        <v>9991565</v>
      </c>
      <c r="E19" s="581"/>
      <c r="F19" s="545"/>
      <c r="G19" s="552"/>
      <c r="H19" s="553"/>
      <c r="I19" s="552"/>
      <c r="J19" s="548">
        <f t="shared" si="0"/>
        <v>9991565</v>
      </c>
      <c r="K19" s="581"/>
      <c r="L19" s="615">
        <v>9991565</v>
      </c>
      <c r="M19" s="616"/>
      <c r="N19" s="819"/>
      <c r="O19" s="819"/>
      <c r="P19" s="819"/>
      <c r="Q19" s="819"/>
      <c r="R19" s="615">
        <f t="shared" si="1"/>
        <v>9991565</v>
      </c>
      <c r="S19" s="729"/>
      <c r="T19" s="539">
        <f t="shared" si="2"/>
        <v>0</v>
      </c>
    </row>
    <row r="20" spans="1:20" ht="15" x14ac:dyDescent="0.25">
      <c r="B20" s="753">
        <v>110208</v>
      </c>
      <c r="C20" s="549" t="s">
        <v>569</v>
      </c>
      <c r="D20" s="554">
        <v>560003903</v>
      </c>
      <c r="E20" s="581"/>
      <c r="F20" s="545"/>
      <c r="G20" s="552"/>
      <c r="H20" s="553"/>
      <c r="I20" s="552"/>
      <c r="J20" s="548">
        <f t="shared" si="0"/>
        <v>560003903</v>
      </c>
      <c r="K20" s="581"/>
      <c r="L20" s="615">
        <v>560003903</v>
      </c>
      <c r="M20" s="616"/>
      <c r="N20" s="819"/>
      <c r="O20" s="819"/>
      <c r="P20" s="819"/>
      <c r="Q20" s="819"/>
      <c r="R20" s="615">
        <f t="shared" si="1"/>
        <v>560003903</v>
      </c>
      <c r="S20" s="729"/>
      <c r="T20" s="539">
        <f t="shared" si="2"/>
        <v>0</v>
      </c>
    </row>
    <row r="21" spans="1:20" ht="13.5" customHeight="1" x14ac:dyDescent="0.25">
      <c r="B21" s="751">
        <v>110209</v>
      </c>
      <c r="C21" s="549" t="s">
        <v>662</v>
      </c>
      <c r="D21" s="554">
        <v>73163116</v>
      </c>
      <c r="E21" s="581"/>
      <c r="F21" s="545"/>
      <c r="G21" s="555"/>
      <c r="H21" s="556"/>
      <c r="I21" s="555"/>
      <c r="J21" s="548">
        <f t="shared" si="0"/>
        <v>73163116</v>
      </c>
      <c r="K21" s="581"/>
      <c r="L21" s="615">
        <v>73162212</v>
      </c>
      <c r="M21" s="616"/>
      <c r="N21" s="819"/>
      <c r="O21" s="819"/>
      <c r="P21" s="819"/>
      <c r="Q21" s="819"/>
      <c r="R21" s="615">
        <f t="shared" si="1"/>
        <v>73162212</v>
      </c>
      <c r="S21" s="729"/>
      <c r="T21" s="539">
        <f t="shared" si="2"/>
        <v>904</v>
      </c>
    </row>
    <row r="22" spans="1:20" ht="15" x14ac:dyDescent="0.25">
      <c r="B22" s="751">
        <v>110210</v>
      </c>
      <c r="C22" s="549" t="s">
        <v>661</v>
      </c>
      <c r="D22" s="554">
        <v>419143976</v>
      </c>
      <c r="E22" s="581"/>
      <c r="F22" s="545"/>
      <c r="G22" s="552"/>
      <c r="H22" s="553"/>
      <c r="I22" s="552"/>
      <c r="J22" s="548">
        <f t="shared" si="0"/>
        <v>419143976</v>
      </c>
      <c r="K22" s="581"/>
      <c r="L22" s="615">
        <v>419143976</v>
      </c>
      <c r="M22" s="616"/>
      <c r="N22" s="819"/>
      <c r="O22" s="819"/>
      <c r="P22" s="819"/>
      <c r="Q22" s="819"/>
      <c r="R22" s="615">
        <f t="shared" si="1"/>
        <v>419143976</v>
      </c>
      <c r="S22" s="729"/>
      <c r="T22" s="539">
        <f t="shared" si="2"/>
        <v>0</v>
      </c>
    </row>
    <row r="23" spans="1:20" ht="15" x14ac:dyDescent="0.25">
      <c r="B23" s="751">
        <v>110211</v>
      </c>
      <c r="C23" s="549" t="s">
        <v>659</v>
      </c>
      <c r="D23" s="554">
        <v>16381156</v>
      </c>
      <c r="E23" s="581"/>
      <c r="F23" s="545"/>
      <c r="G23" s="555"/>
      <c r="H23" s="556"/>
      <c r="I23" s="555"/>
      <c r="J23" s="548">
        <f t="shared" si="0"/>
        <v>16381156</v>
      </c>
      <c r="K23" s="581"/>
      <c r="L23" s="615">
        <v>16381156</v>
      </c>
      <c r="M23" s="616"/>
      <c r="N23" s="819"/>
      <c r="O23" s="819"/>
      <c r="P23" s="819"/>
      <c r="Q23" s="819"/>
      <c r="R23" s="615">
        <f t="shared" si="1"/>
        <v>16381156</v>
      </c>
      <c r="S23" s="729"/>
      <c r="T23" s="539">
        <f t="shared" si="2"/>
        <v>0</v>
      </c>
    </row>
    <row r="24" spans="1:20" ht="15" x14ac:dyDescent="0.25">
      <c r="B24" s="751">
        <v>110212</v>
      </c>
      <c r="C24" s="549" t="s">
        <v>660</v>
      </c>
      <c r="D24" s="554">
        <v>3505605</v>
      </c>
      <c r="E24" s="581"/>
      <c r="F24" s="545"/>
      <c r="G24" s="552"/>
      <c r="H24" s="553"/>
      <c r="I24" s="552"/>
      <c r="J24" s="548">
        <f t="shared" si="0"/>
        <v>3505605</v>
      </c>
      <c r="K24" s="581"/>
      <c r="L24" s="615">
        <v>3505605</v>
      </c>
      <c r="M24" s="616"/>
      <c r="N24" s="819" t="s">
        <v>1099</v>
      </c>
      <c r="O24" s="819">
        <f>AJE!E141</f>
        <v>3597</v>
      </c>
      <c r="P24" s="819"/>
      <c r="Q24" s="819"/>
      <c r="R24" s="615">
        <f t="shared" si="1"/>
        <v>3509202</v>
      </c>
      <c r="S24" s="729"/>
      <c r="T24" s="539">
        <f t="shared" si="2"/>
        <v>0</v>
      </c>
    </row>
    <row r="25" spans="1:20" x14ac:dyDescent="0.2">
      <c r="B25" s="754"/>
      <c r="C25" s="557" t="s">
        <v>566</v>
      </c>
      <c r="D25" s="548"/>
      <c r="E25" s="581"/>
      <c r="F25" s="545"/>
      <c r="G25" s="552"/>
      <c r="H25" s="553"/>
      <c r="I25" s="552"/>
      <c r="J25" s="548">
        <f t="shared" si="0"/>
        <v>0</v>
      </c>
      <c r="K25" s="581"/>
      <c r="L25" s="615"/>
      <c r="M25" s="616"/>
      <c r="N25" s="819"/>
      <c r="O25" s="819"/>
      <c r="P25" s="819"/>
      <c r="Q25" s="819"/>
      <c r="R25" s="615">
        <f t="shared" si="1"/>
        <v>0</v>
      </c>
      <c r="S25" s="729"/>
      <c r="T25" s="539">
        <f t="shared" si="2"/>
        <v>0</v>
      </c>
    </row>
    <row r="26" spans="1:20" x14ac:dyDescent="0.2">
      <c r="B26" s="754"/>
      <c r="C26" s="558" t="s">
        <v>536</v>
      </c>
      <c r="D26" s="548"/>
      <c r="E26" s="581"/>
      <c r="F26" s="545"/>
      <c r="G26" s="552"/>
      <c r="H26" s="553"/>
      <c r="I26" s="552"/>
      <c r="J26" s="548">
        <f t="shared" si="0"/>
        <v>0</v>
      </c>
      <c r="K26" s="581"/>
      <c r="L26" s="615"/>
      <c r="M26" s="616"/>
      <c r="N26" s="819"/>
      <c r="O26" s="819"/>
      <c r="P26" s="819"/>
      <c r="Q26" s="819"/>
      <c r="R26" s="615">
        <f t="shared" si="1"/>
        <v>0</v>
      </c>
      <c r="S26" s="729"/>
      <c r="T26" s="539">
        <f t="shared" si="2"/>
        <v>0</v>
      </c>
    </row>
    <row r="27" spans="1:20" ht="15" x14ac:dyDescent="0.25">
      <c r="A27" s="525" t="s">
        <v>771</v>
      </c>
      <c r="B27" s="751">
        <v>110301</v>
      </c>
      <c r="C27" s="549" t="s">
        <v>570</v>
      </c>
      <c r="D27" s="622">
        <v>14324500</v>
      </c>
      <c r="E27" s="581"/>
      <c r="F27" s="545"/>
      <c r="G27" s="552"/>
      <c r="H27" s="553"/>
      <c r="I27" s="552"/>
      <c r="J27" s="548">
        <f t="shared" si="0"/>
        <v>14324500</v>
      </c>
      <c r="K27" s="581"/>
      <c r="L27" s="615">
        <v>73719000</v>
      </c>
      <c r="M27" s="616"/>
      <c r="N27" s="819"/>
      <c r="O27" s="819"/>
      <c r="P27" s="819" t="s">
        <v>975</v>
      </c>
      <c r="Q27" s="819">
        <f>AJE!F9</f>
        <v>59394500</v>
      </c>
      <c r="R27" s="615">
        <f t="shared" si="1"/>
        <v>14324500</v>
      </c>
      <c r="S27" s="729"/>
      <c r="T27" s="539">
        <f t="shared" si="2"/>
        <v>-59394500</v>
      </c>
    </row>
    <row r="28" spans="1:20" ht="15" x14ac:dyDescent="0.25">
      <c r="A28" s="525" t="s">
        <v>772</v>
      </c>
      <c r="B28" s="751">
        <v>110303</v>
      </c>
      <c r="C28" s="549" t="s">
        <v>571</v>
      </c>
      <c r="D28" s="554">
        <v>4100000</v>
      </c>
      <c r="E28" s="581"/>
      <c r="F28" s="545"/>
      <c r="G28" s="552"/>
      <c r="H28" s="553"/>
      <c r="I28" s="552"/>
      <c r="J28" s="548">
        <f t="shared" si="0"/>
        <v>4100000</v>
      </c>
      <c r="K28" s="581"/>
      <c r="L28" s="615">
        <v>8500000</v>
      </c>
      <c r="M28" s="616"/>
      <c r="N28" s="819"/>
      <c r="O28" s="819"/>
      <c r="P28" s="819" t="s">
        <v>981</v>
      </c>
      <c r="Q28" s="819">
        <f>AJE!F53</f>
        <v>4400000</v>
      </c>
      <c r="R28" s="615">
        <f t="shared" si="1"/>
        <v>4100000</v>
      </c>
      <c r="S28" s="729"/>
      <c r="T28" s="539">
        <f t="shared" si="2"/>
        <v>-4400000</v>
      </c>
    </row>
    <row r="29" spans="1:20" ht="15" x14ac:dyDescent="0.25">
      <c r="B29" s="751">
        <v>110304</v>
      </c>
      <c r="C29" s="549" t="s">
        <v>572</v>
      </c>
      <c r="D29" s="554">
        <v>302681000</v>
      </c>
      <c r="E29" s="581"/>
      <c r="F29" s="545"/>
      <c r="G29" s="552"/>
      <c r="H29" s="553"/>
      <c r="I29" s="552"/>
      <c r="J29" s="548">
        <f t="shared" si="0"/>
        <v>302681000</v>
      </c>
      <c r="K29" s="581"/>
      <c r="L29" s="615">
        <v>386044100</v>
      </c>
      <c r="M29" s="616"/>
      <c r="N29" s="819" t="s">
        <v>977</v>
      </c>
      <c r="O29" s="819">
        <f>AJE!E19+AJE!E25</f>
        <v>142709100</v>
      </c>
      <c r="P29" s="819" t="s">
        <v>979</v>
      </c>
      <c r="Q29" s="819">
        <f>AJE!F33+AJE!F39</f>
        <v>289718200</v>
      </c>
      <c r="R29" s="615">
        <f t="shared" si="1"/>
        <v>239035000</v>
      </c>
      <c r="S29" s="729"/>
      <c r="T29" s="539">
        <f t="shared" si="2"/>
        <v>-83363100</v>
      </c>
    </row>
    <row r="30" spans="1:20" ht="15" x14ac:dyDescent="0.25">
      <c r="B30" s="751">
        <v>110307</v>
      </c>
      <c r="C30" s="549" t="s">
        <v>573</v>
      </c>
      <c r="D30" s="554">
        <v>2555000</v>
      </c>
      <c r="E30" s="581"/>
      <c r="F30" s="545"/>
      <c r="G30" s="552"/>
      <c r="H30" s="553"/>
      <c r="I30" s="552"/>
      <c r="J30" s="548">
        <f t="shared" si="0"/>
        <v>2555000</v>
      </c>
      <c r="K30" s="581"/>
      <c r="L30" s="615">
        <v>41857000</v>
      </c>
      <c r="M30" s="616"/>
      <c r="N30" s="819" t="s">
        <v>984</v>
      </c>
      <c r="O30" s="819">
        <f>AJE!E63</f>
        <v>362000</v>
      </c>
      <c r="P30" s="819" t="s">
        <v>983</v>
      </c>
      <c r="Q30" s="819">
        <f>AJE!F59</f>
        <v>39664000</v>
      </c>
      <c r="R30" s="615">
        <f t="shared" si="1"/>
        <v>2555000</v>
      </c>
      <c r="S30" s="729"/>
      <c r="T30" s="539">
        <f t="shared" si="2"/>
        <v>-39302000</v>
      </c>
    </row>
    <row r="31" spans="1:20" ht="15" x14ac:dyDescent="0.25">
      <c r="B31" s="751"/>
      <c r="C31" s="549" t="s">
        <v>766</v>
      </c>
      <c r="D31" s="554"/>
      <c r="E31" s="581"/>
      <c r="F31" s="545"/>
      <c r="G31" s="552"/>
      <c r="H31" s="553"/>
      <c r="I31" s="552"/>
      <c r="J31" s="548"/>
      <c r="K31" s="581"/>
      <c r="L31" s="615">
        <v>710000</v>
      </c>
      <c r="M31" s="616"/>
      <c r="N31" s="819"/>
      <c r="O31" s="819"/>
      <c r="P31" s="819"/>
      <c r="Q31" s="819">
        <f>AJE!F149</f>
        <v>710000</v>
      </c>
      <c r="R31" s="615">
        <f t="shared" si="1"/>
        <v>0</v>
      </c>
      <c r="S31" s="729"/>
      <c r="T31" s="539">
        <f t="shared" si="2"/>
        <v>-710000</v>
      </c>
    </row>
    <row r="32" spans="1:20" ht="15" x14ac:dyDescent="0.25">
      <c r="B32" s="751"/>
      <c r="C32" s="549" t="s">
        <v>774</v>
      </c>
      <c r="D32" s="554"/>
      <c r="E32" s="581"/>
      <c r="F32" s="545"/>
      <c r="G32" s="552"/>
      <c r="H32" s="553"/>
      <c r="I32" s="552"/>
      <c r="J32" s="548"/>
      <c r="K32" s="581"/>
      <c r="L32" s="615">
        <v>239464586</v>
      </c>
      <c r="M32" s="616"/>
      <c r="N32" s="819"/>
      <c r="O32" s="819"/>
      <c r="P32" s="819"/>
      <c r="Q32" s="819"/>
      <c r="R32" s="615">
        <f t="shared" si="1"/>
        <v>239464586</v>
      </c>
      <c r="S32" s="729"/>
      <c r="T32" s="539">
        <f t="shared" si="2"/>
        <v>-239464586</v>
      </c>
    </row>
    <row r="33" spans="1:20" ht="15" x14ac:dyDescent="0.25">
      <c r="B33" s="751"/>
      <c r="C33" s="549"/>
      <c r="D33" s="554"/>
      <c r="E33" s="581"/>
      <c r="F33" s="545"/>
      <c r="G33" s="552"/>
      <c r="H33" s="553"/>
      <c r="I33" s="552"/>
      <c r="J33" s="548"/>
      <c r="K33" s="581"/>
      <c r="L33" s="615"/>
      <c r="M33" s="616"/>
      <c r="N33" s="819"/>
      <c r="O33" s="819"/>
      <c r="P33" s="819"/>
      <c r="Q33" s="819"/>
      <c r="R33" s="615">
        <f t="shared" si="1"/>
        <v>0</v>
      </c>
      <c r="S33" s="729"/>
      <c r="T33" s="539">
        <f t="shared" si="2"/>
        <v>0</v>
      </c>
    </row>
    <row r="34" spans="1:20" x14ac:dyDescent="0.2">
      <c r="B34" s="754"/>
      <c r="C34" s="558" t="s">
        <v>537</v>
      </c>
      <c r="D34" s="548"/>
      <c r="E34" s="581"/>
      <c r="F34" s="545"/>
      <c r="G34" s="552"/>
      <c r="H34" s="553"/>
      <c r="I34" s="552"/>
      <c r="J34" s="548">
        <f t="shared" ref="J34:J62" si="3">D34+G34-I34</f>
        <v>0</v>
      </c>
      <c r="K34" s="581"/>
      <c r="L34" s="615"/>
      <c r="M34" s="616"/>
      <c r="N34" s="819"/>
      <c r="O34" s="819"/>
      <c r="P34" s="819"/>
      <c r="Q34" s="819"/>
      <c r="R34" s="615">
        <f t="shared" si="1"/>
        <v>0</v>
      </c>
      <c r="S34" s="729"/>
      <c r="T34" s="539">
        <f t="shared" si="2"/>
        <v>0</v>
      </c>
    </row>
    <row r="35" spans="1:20" ht="15" x14ac:dyDescent="0.25">
      <c r="A35" s="525" t="s">
        <v>773</v>
      </c>
      <c r="B35" s="751">
        <v>110401</v>
      </c>
      <c r="C35" s="549" t="s">
        <v>575</v>
      </c>
      <c r="D35" s="554">
        <v>2376534996</v>
      </c>
      <c r="E35" s="581"/>
      <c r="F35" s="545"/>
      <c r="G35" s="552"/>
      <c r="H35" s="553"/>
      <c r="I35" s="552"/>
      <c r="J35" s="548">
        <f t="shared" si="3"/>
        <v>2376534996</v>
      </c>
      <c r="K35" s="581"/>
      <c r="L35" s="615"/>
      <c r="M35" s="616"/>
      <c r="N35" s="819"/>
      <c r="O35" s="819"/>
      <c r="P35" s="819"/>
      <c r="Q35" s="819"/>
      <c r="R35" s="615">
        <f t="shared" si="1"/>
        <v>0</v>
      </c>
      <c r="S35" s="729"/>
      <c r="T35" s="539">
        <f t="shared" si="2"/>
        <v>2376534996</v>
      </c>
    </row>
    <row r="36" spans="1:20" ht="15" x14ac:dyDescent="0.25">
      <c r="B36" s="751"/>
      <c r="C36" s="549" t="s">
        <v>1019</v>
      </c>
      <c r="D36" s="554"/>
      <c r="E36" s="581"/>
      <c r="F36" s="545"/>
      <c r="G36" s="552"/>
      <c r="H36" s="553"/>
      <c r="I36" s="552"/>
      <c r="J36" s="548"/>
      <c r="K36" s="581"/>
      <c r="L36" s="615">
        <v>1740921194</v>
      </c>
      <c r="M36" s="616"/>
      <c r="N36" s="819"/>
      <c r="O36" s="819"/>
      <c r="P36" s="819"/>
      <c r="Q36" s="819"/>
      <c r="R36" s="615">
        <f t="shared" si="1"/>
        <v>1740921194</v>
      </c>
      <c r="S36" s="729"/>
      <c r="T36" s="539"/>
    </row>
    <row r="37" spans="1:20" ht="15" x14ac:dyDescent="0.25">
      <c r="B37" s="751"/>
      <c r="C37" s="549" t="s">
        <v>1020</v>
      </c>
      <c r="D37" s="554"/>
      <c r="E37" s="581"/>
      <c r="F37" s="545"/>
      <c r="G37" s="552"/>
      <c r="H37" s="553"/>
      <c r="I37" s="552"/>
      <c r="J37" s="548"/>
      <c r="K37" s="581"/>
      <c r="L37" s="615">
        <v>441494137</v>
      </c>
      <c r="M37" s="616"/>
      <c r="N37" s="819"/>
      <c r="O37" s="819"/>
      <c r="P37" s="819"/>
      <c r="Q37" s="819"/>
      <c r="R37" s="615">
        <f t="shared" si="1"/>
        <v>441494137</v>
      </c>
      <c r="S37" s="729"/>
      <c r="T37" s="539"/>
    </row>
    <row r="38" spans="1:20" ht="15" x14ac:dyDescent="0.25">
      <c r="B38" s="751"/>
      <c r="C38" s="549" t="s">
        <v>1021</v>
      </c>
      <c r="D38" s="554"/>
      <c r="E38" s="581"/>
      <c r="F38" s="545"/>
      <c r="G38" s="552"/>
      <c r="H38" s="553"/>
      <c r="I38" s="552"/>
      <c r="J38" s="548"/>
      <c r="K38" s="581"/>
      <c r="L38" s="615">
        <v>194119665</v>
      </c>
      <c r="M38" s="616"/>
      <c r="N38" s="819"/>
      <c r="O38" s="819"/>
      <c r="P38" s="819"/>
      <c r="Q38" s="819"/>
      <c r="R38" s="615">
        <f t="shared" si="1"/>
        <v>194119665</v>
      </c>
      <c r="S38" s="729"/>
      <c r="T38" s="539"/>
    </row>
    <row r="39" spans="1:20" ht="15" x14ac:dyDescent="0.25">
      <c r="B39" s="751"/>
      <c r="C39" s="549"/>
      <c r="D39" s="554"/>
      <c r="E39" s="581"/>
      <c r="F39" s="545"/>
      <c r="G39" s="552"/>
      <c r="H39" s="553"/>
      <c r="I39" s="552"/>
      <c r="J39" s="548"/>
      <c r="K39" s="581"/>
      <c r="L39" s="615"/>
      <c r="M39" s="616"/>
      <c r="N39" s="819"/>
      <c r="O39" s="819"/>
      <c r="P39" s="819"/>
      <c r="Q39" s="819"/>
      <c r="R39" s="615">
        <f t="shared" si="1"/>
        <v>0</v>
      </c>
      <c r="S39" s="729"/>
      <c r="T39" s="539"/>
    </row>
    <row r="40" spans="1:20" ht="15" x14ac:dyDescent="0.25">
      <c r="B40" s="751">
        <v>110402</v>
      </c>
      <c r="C40" s="564" t="s">
        <v>576</v>
      </c>
      <c r="D40" s="554">
        <v>44500000</v>
      </c>
      <c r="E40" s="581"/>
      <c r="F40" s="545"/>
      <c r="G40" s="552"/>
      <c r="H40" s="553"/>
      <c r="I40" s="552"/>
      <c r="J40" s="548">
        <f t="shared" si="3"/>
        <v>44500000</v>
      </c>
      <c r="K40" s="581"/>
      <c r="L40" s="615"/>
      <c r="M40" s="616"/>
      <c r="N40" s="819"/>
      <c r="O40" s="819"/>
      <c r="P40" s="819"/>
      <c r="Q40" s="819"/>
      <c r="R40" s="615">
        <f t="shared" si="1"/>
        <v>0</v>
      </c>
      <c r="S40" s="729"/>
      <c r="T40" s="539">
        <f t="shared" si="2"/>
        <v>44500000</v>
      </c>
    </row>
    <row r="41" spans="1:20" ht="15" x14ac:dyDescent="0.25">
      <c r="B41" s="751"/>
      <c r="C41" s="549" t="s">
        <v>1017</v>
      </c>
      <c r="D41" s="554"/>
      <c r="E41" s="581"/>
      <c r="F41" s="545"/>
      <c r="G41" s="552"/>
      <c r="H41" s="553"/>
      <c r="I41" s="552"/>
      <c r="J41" s="548"/>
      <c r="K41" s="581"/>
      <c r="L41" s="615">
        <v>29500000</v>
      </c>
      <c r="M41" s="616"/>
      <c r="N41" s="819"/>
      <c r="O41" s="819"/>
      <c r="P41" s="819"/>
      <c r="Q41" s="819"/>
      <c r="R41" s="615">
        <f t="shared" si="1"/>
        <v>29500000</v>
      </c>
      <c r="S41" s="729"/>
      <c r="T41" s="539"/>
    </row>
    <row r="42" spans="1:20" ht="15" x14ac:dyDescent="0.25">
      <c r="B42" s="751"/>
      <c r="C42" s="549" t="s">
        <v>1018</v>
      </c>
      <c r="D42" s="554"/>
      <c r="E42" s="581"/>
      <c r="F42" s="545"/>
      <c r="G42" s="552"/>
      <c r="H42" s="553"/>
      <c r="I42" s="552"/>
      <c r="J42" s="548"/>
      <c r="K42" s="581"/>
      <c r="L42" s="615">
        <v>15000000</v>
      </c>
      <c r="M42" s="616"/>
      <c r="N42" s="819"/>
      <c r="O42" s="819"/>
      <c r="P42" s="819"/>
      <c r="Q42" s="819"/>
      <c r="R42" s="615">
        <f t="shared" si="1"/>
        <v>15000000</v>
      </c>
      <c r="S42" s="729"/>
      <c r="T42" s="539"/>
    </row>
    <row r="43" spans="1:20" ht="15" x14ac:dyDescent="0.25">
      <c r="B43" s="751"/>
      <c r="C43" s="549"/>
      <c r="D43" s="554"/>
      <c r="E43" s="581"/>
      <c r="F43" s="545"/>
      <c r="G43" s="552"/>
      <c r="H43" s="553"/>
      <c r="I43" s="552"/>
      <c r="J43" s="548"/>
      <c r="K43" s="581"/>
      <c r="L43" s="615"/>
      <c r="M43" s="616"/>
      <c r="N43" s="819"/>
      <c r="O43" s="819"/>
      <c r="P43" s="819"/>
      <c r="Q43" s="819"/>
      <c r="R43" s="615"/>
      <c r="S43" s="729"/>
      <c r="T43" s="539"/>
    </row>
    <row r="44" spans="1:20" ht="15" x14ac:dyDescent="0.25">
      <c r="B44" s="751">
        <v>110403</v>
      </c>
      <c r="C44" s="564" t="s">
        <v>421</v>
      </c>
      <c r="D44" s="559"/>
      <c r="E44" s="581"/>
      <c r="F44" s="545"/>
      <c r="G44" s="552"/>
      <c r="H44" s="553"/>
      <c r="I44" s="552"/>
      <c r="J44" s="548">
        <f t="shared" si="3"/>
        <v>0</v>
      </c>
      <c r="K44" s="581"/>
      <c r="L44" s="615"/>
      <c r="M44" s="616"/>
      <c r="N44" s="819"/>
      <c r="O44" s="819"/>
      <c r="P44" s="819"/>
      <c r="Q44" s="819"/>
      <c r="R44" s="615">
        <f t="shared" si="1"/>
        <v>0</v>
      </c>
      <c r="S44" s="729"/>
      <c r="T44" s="539">
        <f t="shared" si="2"/>
        <v>0</v>
      </c>
    </row>
    <row r="45" spans="1:20" ht="15" x14ac:dyDescent="0.25">
      <c r="B45" s="751"/>
      <c r="C45" s="549" t="s">
        <v>1006</v>
      </c>
      <c r="D45" s="559">
        <v>23900000</v>
      </c>
      <c r="E45" s="581"/>
      <c r="F45" s="545"/>
      <c r="G45" s="552"/>
      <c r="H45" s="553"/>
      <c r="I45" s="552"/>
      <c r="J45" s="548">
        <f t="shared" si="3"/>
        <v>23900000</v>
      </c>
      <c r="K45" s="581"/>
      <c r="L45" s="615">
        <v>23900000</v>
      </c>
      <c r="M45" s="616"/>
      <c r="N45" s="819"/>
      <c r="O45" s="819"/>
      <c r="P45" s="819" t="s">
        <v>1029</v>
      </c>
      <c r="Q45" s="819">
        <f>AJE!F93+AJE!F105</f>
        <v>7300000</v>
      </c>
      <c r="R45" s="615">
        <f t="shared" si="1"/>
        <v>16600000</v>
      </c>
      <c r="S45" s="729"/>
      <c r="T45" s="539"/>
    </row>
    <row r="46" spans="1:20" ht="15" x14ac:dyDescent="0.25">
      <c r="B46" s="751"/>
      <c r="C46" s="549" t="s">
        <v>1007</v>
      </c>
      <c r="D46" s="559">
        <v>7000000</v>
      </c>
      <c r="E46" s="581"/>
      <c r="F46" s="545"/>
      <c r="G46" s="552"/>
      <c r="H46" s="553"/>
      <c r="I46" s="552"/>
      <c r="J46" s="548">
        <f t="shared" si="3"/>
        <v>7000000</v>
      </c>
      <c r="K46" s="581"/>
      <c r="L46" s="615">
        <v>7000000</v>
      </c>
      <c r="M46" s="616"/>
      <c r="N46" s="819"/>
      <c r="O46" s="819"/>
      <c r="P46" s="819"/>
      <c r="Q46" s="819"/>
      <c r="R46" s="615">
        <f t="shared" si="1"/>
        <v>7000000</v>
      </c>
      <c r="S46" s="729"/>
      <c r="T46" s="539"/>
    </row>
    <row r="47" spans="1:20" ht="15" x14ac:dyDescent="0.25">
      <c r="B47" s="751"/>
      <c r="C47" s="549" t="s">
        <v>1008</v>
      </c>
      <c r="D47" s="559">
        <v>7002050</v>
      </c>
      <c r="E47" s="581"/>
      <c r="F47" s="545"/>
      <c r="G47" s="552"/>
      <c r="H47" s="553"/>
      <c r="I47" s="552"/>
      <c r="J47" s="548">
        <f t="shared" si="3"/>
        <v>7002050</v>
      </c>
      <c r="K47" s="581"/>
      <c r="L47" s="615">
        <v>7002050</v>
      </c>
      <c r="M47" s="616"/>
      <c r="N47" s="819"/>
      <c r="O47" s="819"/>
      <c r="P47" s="819"/>
      <c r="Q47" s="819"/>
      <c r="R47" s="615">
        <f t="shared" si="1"/>
        <v>7002050</v>
      </c>
      <c r="S47" s="729"/>
      <c r="T47" s="539"/>
    </row>
    <row r="48" spans="1:20" ht="15" x14ac:dyDescent="0.25">
      <c r="B48" s="751"/>
      <c r="C48" s="549" t="s">
        <v>1009</v>
      </c>
      <c r="D48" s="559">
        <v>1396000</v>
      </c>
      <c r="E48" s="581"/>
      <c r="F48" s="545"/>
      <c r="G48" s="552"/>
      <c r="H48" s="553"/>
      <c r="I48" s="552"/>
      <c r="J48" s="548">
        <f t="shared" si="3"/>
        <v>1396000</v>
      </c>
      <c r="K48" s="581"/>
      <c r="L48" s="615">
        <v>1396000</v>
      </c>
      <c r="M48" s="616"/>
      <c r="N48" s="819"/>
      <c r="O48" s="819"/>
      <c r="P48" s="819"/>
      <c r="Q48" s="819"/>
      <c r="R48" s="615">
        <f t="shared" si="1"/>
        <v>1396000</v>
      </c>
      <c r="S48" s="729"/>
      <c r="T48" s="539"/>
    </row>
    <row r="49" spans="2:20" ht="15" x14ac:dyDescent="0.25">
      <c r="B49" s="751"/>
      <c r="C49" s="549" t="s">
        <v>1010</v>
      </c>
      <c r="D49" s="559">
        <v>370000</v>
      </c>
      <c r="E49" s="581"/>
      <c r="F49" s="545"/>
      <c r="G49" s="552"/>
      <c r="H49" s="553"/>
      <c r="I49" s="552"/>
      <c r="J49" s="548">
        <f t="shared" si="3"/>
        <v>370000</v>
      </c>
      <c r="K49" s="581"/>
      <c r="L49" s="615">
        <v>370000</v>
      </c>
      <c r="M49" s="616"/>
      <c r="N49" s="819"/>
      <c r="O49" s="819"/>
      <c r="P49" s="819"/>
      <c r="Q49" s="819"/>
      <c r="R49" s="615">
        <f t="shared" si="1"/>
        <v>370000</v>
      </c>
      <c r="S49" s="729"/>
      <c r="T49" s="539"/>
    </row>
    <row r="50" spans="2:20" ht="15" x14ac:dyDescent="0.25">
      <c r="B50" s="751"/>
      <c r="C50" s="549" t="s">
        <v>1011</v>
      </c>
      <c r="D50" s="559">
        <v>17050347</v>
      </c>
      <c r="E50" s="581"/>
      <c r="F50" s="545"/>
      <c r="G50" s="552"/>
      <c r="H50" s="553"/>
      <c r="I50" s="552"/>
      <c r="J50" s="548">
        <f t="shared" si="3"/>
        <v>17050347</v>
      </c>
      <c r="K50" s="581"/>
      <c r="L50" s="615">
        <v>17050347</v>
      </c>
      <c r="M50" s="616"/>
      <c r="N50" s="819"/>
      <c r="O50" s="819"/>
      <c r="P50" s="819"/>
      <c r="Q50" s="819"/>
      <c r="R50" s="615">
        <f t="shared" si="1"/>
        <v>17050347</v>
      </c>
      <c r="S50" s="729"/>
      <c r="T50" s="539"/>
    </row>
    <row r="51" spans="2:20" ht="15" x14ac:dyDescent="0.25">
      <c r="B51" s="751"/>
      <c r="C51" s="549" t="s">
        <v>1012</v>
      </c>
      <c r="D51" s="559">
        <v>12297517</v>
      </c>
      <c r="E51" s="581"/>
      <c r="F51" s="545"/>
      <c r="G51" s="552"/>
      <c r="H51" s="553"/>
      <c r="I51" s="552"/>
      <c r="J51" s="548">
        <f t="shared" si="3"/>
        <v>12297517</v>
      </c>
      <c r="K51" s="581"/>
      <c r="L51" s="615">
        <v>12297517</v>
      </c>
      <c r="M51" s="616"/>
      <c r="N51" s="819"/>
      <c r="O51" s="819"/>
      <c r="P51" s="819"/>
      <c r="Q51" s="819"/>
      <c r="R51" s="615">
        <f t="shared" si="1"/>
        <v>12297517</v>
      </c>
      <c r="S51" s="729"/>
      <c r="T51" s="539"/>
    </row>
    <row r="52" spans="2:20" ht="15" x14ac:dyDescent="0.25">
      <c r="B52" s="751"/>
      <c r="C52" s="549" t="s">
        <v>1013</v>
      </c>
      <c r="D52" s="559">
        <v>20686800</v>
      </c>
      <c r="E52" s="581"/>
      <c r="F52" s="545"/>
      <c r="G52" s="552"/>
      <c r="H52" s="553"/>
      <c r="I52" s="552"/>
      <c r="J52" s="548">
        <f t="shared" si="3"/>
        <v>20686800</v>
      </c>
      <c r="K52" s="581"/>
      <c r="L52" s="615">
        <v>20686800</v>
      </c>
      <c r="M52" s="616"/>
      <c r="N52" s="819"/>
      <c r="O52" s="819"/>
      <c r="P52" s="819"/>
      <c r="Q52" s="819"/>
      <c r="R52" s="615">
        <f t="shared" si="1"/>
        <v>20686800</v>
      </c>
      <c r="S52" s="729"/>
      <c r="T52" s="539"/>
    </row>
    <row r="53" spans="2:20" ht="15" x14ac:dyDescent="0.25">
      <c r="B53" s="751"/>
      <c r="C53" s="549" t="s">
        <v>1014</v>
      </c>
      <c r="D53" s="559">
        <v>1387000</v>
      </c>
      <c r="E53" s="581"/>
      <c r="F53" s="545"/>
      <c r="G53" s="552"/>
      <c r="H53" s="553"/>
      <c r="I53" s="552"/>
      <c r="J53" s="548">
        <f t="shared" si="3"/>
        <v>1387000</v>
      </c>
      <c r="K53" s="581"/>
      <c r="L53" s="615">
        <v>1387000</v>
      </c>
      <c r="M53" s="616"/>
      <c r="N53" s="819"/>
      <c r="O53" s="819"/>
      <c r="P53" s="819"/>
      <c r="Q53" s="819"/>
      <c r="R53" s="615">
        <f t="shared" si="1"/>
        <v>1387000</v>
      </c>
      <c r="S53" s="729"/>
      <c r="T53" s="539"/>
    </row>
    <row r="54" spans="2:20" ht="15" x14ac:dyDescent="0.25">
      <c r="B54" s="751"/>
      <c r="C54" s="549" t="s">
        <v>1015</v>
      </c>
      <c r="D54" s="559">
        <v>4118860</v>
      </c>
      <c r="E54" s="581"/>
      <c r="F54" s="545"/>
      <c r="G54" s="552"/>
      <c r="H54" s="553"/>
      <c r="I54" s="552"/>
      <c r="J54" s="548">
        <f t="shared" si="3"/>
        <v>4118860</v>
      </c>
      <c r="K54" s="581"/>
      <c r="L54" s="615">
        <v>4118860</v>
      </c>
      <c r="M54" s="616"/>
      <c r="N54" s="819"/>
      <c r="O54" s="819"/>
      <c r="P54" s="819"/>
      <c r="Q54" s="819"/>
      <c r="R54" s="615">
        <f t="shared" si="1"/>
        <v>4118860</v>
      </c>
      <c r="S54" s="729"/>
      <c r="T54" s="539"/>
    </row>
    <row r="55" spans="2:20" ht="15" x14ac:dyDescent="0.25">
      <c r="B55" s="751">
        <v>110308</v>
      </c>
      <c r="C55" s="549" t="s">
        <v>574</v>
      </c>
      <c r="D55" s="554">
        <v>-64417074</v>
      </c>
      <c r="E55" s="581"/>
      <c r="F55" s="545"/>
      <c r="G55" s="552"/>
      <c r="H55" s="553"/>
      <c r="I55" s="552"/>
      <c r="J55" s="548">
        <f>D55+G55-I55</f>
        <v>-64417074</v>
      </c>
      <c r="K55" s="581"/>
      <c r="L55" s="615">
        <v>-64417074</v>
      </c>
      <c r="M55" s="616"/>
      <c r="N55" s="1036" t="s">
        <v>1083</v>
      </c>
      <c r="O55" s="1037">
        <f>AJE!E84+AJE!E121</f>
        <v>8867560</v>
      </c>
      <c r="P55" s="819"/>
      <c r="Q55" s="819"/>
      <c r="R55" s="615">
        <f>L55+O55-Q55</f>
        <v>-55549514</v>
      </c>
      <c r="S55" s="729"/>
      <c r="T55" s="539">
        <f>D55-L55</f>
        <v>0</v>
      </c>
    </row>
    <row r="56" spans="2:20" ht="15" x14ac:dyDescent="0.25">
      <c r="B56" s="751"/>
      <c r="C56" s="549"/>
      <c r="D56" s="559"/>
      <c r="E56" s="581"/>
      <c r="F56" s="545"/>
      <c r="G56" s="552"/>
      <c r="H56" s="553"/>
      <c r="I56" s="552"/>
      <c r="J56" s="548"/>
      <c r="K56" s="581"/>
      <c r="L56" s="615"/>
      <c r="M56" s="616"/>
      <c r="N56" s="819"/>
      <c r="O56" s="819"/>
      <c r="P56" s="819"/>
      <c r="Q56" s="819"/>
      <c r="R56" s="615">
        <f>L56+O56-Q56</f>
        <v>0</v>
      </c>
      <c r="S56" s="729"/>
      <c r="T56" s="539"/>
    </row>
    <row r="57" spans="2:20" x14ac:dyDescent="0.2">
      <c r="B57" s="754"/>
      <c r="C57" s="558" t="s">
        <v>236</v>
      </c>
      <c r="D57" s="548"/>
      <c r="E57" s="581"/>
      <c r="F57" s="545"/>
      <c r="G57" s="552"/>
      <c r="H57" s="553"/>
      <c r="I57" s="552"/>
      <c r="J57" s="548">
        <f t="shared" si="3"/>
        <v>0</v>
      </c>
      <c r="K57" s="581"/>
      <c r="L57" s="615"/>
      <c r="M57" s="616"/>
      <c r="N57" s="819"/>
      <c r="O57" s="819"/>
      <c r="P57" s="819"/>
      <c r="Q57" s="819"/>
      <c r="R57" s="615">
        <f t="shared" si="1"/>
        <v>0</v>
      </c>
      <c r="S57" s="729"/>
      <c r="T57" s="539">
        <f t="shared" si="2"/>
        <v>0</v>
      </c>
    </row>
    <row r="58" spans="2:20" ht="15" x14ac:dyDescent="0.25">
      <c r="B58" s="751">
        <v>110601</v>
      </c>
      <c r="C58" s="549" t="s">
        <v>577</v>
      </c>
      <c r="D58" s="554">
        <v>4980000</v>
      </c>
      <c r="E58" s="581"/>
      <c r="F58" s="545"/>
      <c r="G58" s="552"/>
      <c r="H58" s="553"/>
      <c r="I58" s="552"/>
      <c r="J58" s="548">
        <f t="shared" si="3"/>
        <v>4980000</v>
      </c>
      <c r="K58" s="581"/>
      <c r="L58" s="615">
        <v>4980000</v>
      </c>
      <c r="M58" s="616"/>
      <c r="N58" s="819"/>
      <c r="O58" s="819"/>
      <c r="P58" s="819" t="s">
        <v>1104</v>
      </c>
      <c r="Q58" s="819">
        <f>AJE!F157</f>
        <v>200000</v>
      </c>
      <c r="R58" s="615">
        <f t="shared" si="1"/>
        <v>4780000</v>
      </c>
      <c r="S58" s="729"/>
      <c r="T58" s="539">
        <f t="shared" si="2"/>
        <v>0</v>
      </c>
    </row>
    <row r="59" spans="2:20" ht="15" x14ac:dyDescent="0.25">
      <c r="B59" s="751">
        <v>110602</v>
      </c>
      <c r="C59" s="549" t="s">
        <v>578</v>
      </c>
      <c r="D59" s="554">
        <v>2052000</v>
      </c>
      <c r="E59" s="581"/>
      <c r="F59" s="545"/>
      <c r="G59" s="552"/>
      <c r="H59" s="553"/>
      <c r="I59" s="552"/>
      <c r="J59" s="548">
        <f t="shared" si="3"/>
        <v>2052000</v>
      </c>
      <c r="K59" s="581"/>
      <c r="L59" s="615">
        <v>2052000</v>
      </c>
      <c r="M59" s="616"/>
      <c r="N59" s="819" t="s">
        <v>1104</v>
      </c>
      <c r="O59" s="819">
        <f>AJE!E155</f>
        <v>623000</v>
      </c>
      <c r="P59" s="819"/>
      <c r="Q59" s="819"/>
      <c r="R59" s="615">
        <f t="shared" si="1"/>
        <v>2675000</v>
      </c>
      <c r="S59" s="729"/>
      <c r="T59" s="539">
        <f t="shared" si="2"/>
        <v>0</v>
      </c>
    </row>
    <row r="60" spans="2:20" x14ac:dyDescent="0.2">
      <c r="B60" s="755"/>
      <c r="C60" s="560" t="s">
        <v>566</v>
      </c>
      <c r="D60" s="559"/>
      <c r="E60" s="581"/>
      <c r="F60" s="545"/>
      <c r="G60" s="552"/>
      <c r="H60" s="553"/>
      <c r="I60" s="552"/>
      <c r="J60" s="548">
        <f t="shared" si="3"/>
        <v>0</v>
      </c>
      <c r="K60" s="581"/>
      <c r="L60" s="615"/>
      <c r="M60" s="616"/>
      <c r="N60" s="819"/>
      <c r="O60" s="819"/>
      <c r="P60" s="819"/>
      <c r="Q60" s="819"/>
      <c r="R60" s="615">
        <f t="shared" si="1"/>
        <v>0</v>
      </c>
      <c r="S60" s="729"/>
      <c r="T60" s="539">
        <f t="shared" si="2"/>
        <v>0</v>
      </c>
    </row>
    <row r="61" spans="2:20" x14ac:dyDescent="0.2">
      <c r="B61" s="755"/>
      <c r="C61" s="561" t="s">
        <v>426</v>
      </c>
      <c r="D61" s="562"/>
      <c r="E61" s="581"/>
      <c r="F61" s="545"/>
      <c r="G61" s="552"/>
      <c r="H61" s="553"/>
      <c r="I61" s="552"/>
      <c r="J61" s="548">
        <f t="shared" si="3"/>
        <v>0</v>
      </c>
      <c r="K61" s="581"/>
      <c r="L61" s="615"/>
      <c r="M61" s="616"/>
      <c r="N61" s="819"/>
      <c r="O61" s="819"/>
      <c r="P61" s="819"/>
      <c r="Q61" s="819"/>
      <c r="R61" s="615">
        <f t="shared" si="1"/>
        <v>0</v>
      </c>
      <c r="S61" s="729"/>
      <c r="T61" s="539">
        <f t="shared" si="2"/>
        <v>0</v>
      </c>
    </row>
    <row r="62" spans="2:20" ht="15" x14ac:dyDescent="0.25">
      <c r="B62" s="751">
        <v>110701</v>
      </c>
      <c r="C62" s="549" t="s">
        <v>579</v>
      </c>
      <c r="D62" s="554">
        <v>108738298</v>
      </c>
      <c r="E62" s="581"/>
      <c r="F62" s="545"/>
      <c r="G62" s="552"/>
      <c r="H62" s="553"/>
      <c r="I62" s="552"/>
      <c r="J62" s="548">
        <f t="shared" si="3"/>
        <v>108738298</v>
      </c>
      <c r="K62" s="581"/>
      <c r="L62" s="615">
        <v>108738298</v>
      </c>
      <c r="M62" s="616"/>
      <c r="N62" s="819"/>
      <c r="O62" s="819"/>
      <c r="P62" s="819" t="s">
        <v>1033</v>
      </c>
      <c r="Q62" s="819">
        <f>AJE!F116</f>
        <v>108738298</v>
      </c>
      <c r="R62" s="615">
        <f t="shared" si="1"/>
        <v>0</v>
      </c>
      <c r="S62" s="729"/>
      <c r="T62" s="539">
        <f t="shared" si="2"/>
        <v>0</v>
      </c>
    </row>
    <row r="63" spans="2:20" ht="15" x14ac:dyDescent="0.25">
      <c r="B63" s="751"/>
      <c r="C63" s="549"/>
      <c r="D63" s="554"/>
      <c r="E63" s="581"/>
      <c r="F63" s="545"/>
      <c r="G63" s="552"/>
      <c r="H63" s="553"/>
      <c r="I63" s="552"/>
      <c r="J63" s="548"/>
      <c r="K63" s="581"/>
      <c r="L63" s="615"/>
      <c r="M63" s="616"/>
      <c r="N63" s="819"/>
      <c r="O63" s="819"/>
      <c r="P63" s="819"/>
      <c r="Q63" s="819"/>
      <c r="R63" s="615">
        <f t="shared" si="1"/>
        <v>0</v>
      </c>
      <c r="S63" s="729"/>
      <c r="T63" s="539">
        <f t="shared" si="2"/>
        <v>0</v>
      </c>
    </row>
    <row r="64" spans="2:20" ht="15" x14ac:dyDescent="0.25">
      <c r="B64" s="751"/>
      <c r="C64" s="564" t="s">
        <v>745</v>
      </c>
      <c r="D64" s="554"/>
      <c r="E64" s="581"/>
      <c r="F64" s="545"/>
      <c r="G64" s="552"/>
      <c r="H64" s="553"/>
      <c r="I64" s="552"/>
      <c r="J64" s="548"/>
      <c r="K64" s="581"/>
      <c r="L64" s="615"/>
      <c r="M64" s="616"/>
      <c r="N64" s="819"/>
      <c r="O64" s="819"/>
      <c r="P64" s="819"/>
      <c r="Q64" s="819"/>
      <c r="R64" s="615">
        <f t="shared" si="1"/>
        <v>0</v>
      </c>
      <c r="S64" s="729"/>
      <c r="T64" s="539"/>
    </row>
    <row r="65" spans="2:20" ht="15" x14ac:dyDescent="0.25">
      <c r="B65" s="751"/>
      <c r="C65" s="549" t="s">
        <v>767</v>
      </c>
      <c r="D65" s="554"/>
      <c r="E65" s="581"/>
      <c r="F65" s="545"/>
      <c r="G65" s="552"/>
      <c r="H65" s="553"/>
      <c r="I65" s="552"/>
      <c r="J65" s="548"/>
      <c r="K65" s="581"/>
      <c r="L65" s="615">
        <v>1000000</v>
      </c>
      <c r="M65" s="616"/>
      <c r="N65" s="819"/>
      <c r="O65" s="819"/>
      <c r="P65" s="819"/>
      <c r="Q65" s="819"/>
      <c r="R65" s="615">
        <f t="shared" si="1"/>
        <v>1000000</v>
      </c>
      <c r="S65" s="729"/>
      <c r="T65" s="539">
        <f t="shared" si="2"/>
        <v>-1000000</v>
      </c>
    </row>
    <row r="66" spans="2:20" ht="15" x14ac:dyDescent="0.25">
      <c r="B66" s="751"/>
      <c r="C66" s="549"/>
      <c r="D66" s="554"/>
      <c r="E66" s="581"/>
      <c r="F66" s="545"/>
      <c r="G66" s="552"/>
      <c r="H66" s="553"/>
      <c r="I66" s="552"/>
      <c r="J66" s="548"/>
      <c r="K66" s="581"/>
      <c r="L66" s="615"/>
      <c r="M66" s="616"/>
      <c r="N66" s="819"/>
      <c r="O66" s="819"/>
      <c r="P66" s="819"/>
      <c r="Q66" s="819"/>
      <c r="R66" s="615">
        <f t="shared" si="1"/>
        <v>0</v>
      </c>
      <c r="S66" s="729"/>
      <c r="T66" s="539">
        <f t="shared" si="2"/>
        <v>0</v>
      </c>
    </row>
    <row r="67" spans="2:20" x14ac:dyDescent="0.2">
      <c r="B67" s="755"/>
      <c r="C67" s="558" t="s">
        <v>249</v>
      </c>
      <c r="D67" s="548"/>
      <c r="E67" s="581"/>
      <c r="F67" s="545"/>
      <c r="G67" s="552"/>
      <c r="H67" s="553"/>
      <c r="I67" s="552"/>
      <c r="J67" s="548">
        <f t="shared" ref="J67:J81" si="4">D67+G67-I67</f>
        <v>0</v>
      </c>
      <c r="K67" s="581"/>
      <c r="L67" s="615"/>
      <c r="M67" s="616"/>
      <c r="N67" s="819"/>
      <c r="O67" s="819"/>
      <c r="P67" s="819"/>
      <c r="Q67" s="819"/>
      <c r="R67" s="615">
        <f t="shared" si="1"/>
        <v>0</v>
      </c>
      <c r="S67" s="729"/>
      <c r="T67" s="539">
        <f t="shared" si="2"/>
        <v>0</v>
      </c>
    </row>
    <row r="68" spans="2:20" ht="15" x14ac:dyDescent="0.25">
      <c r="B68" s="751">
        <v>120101</v>
      </c>
      <c r="C68" s="549" t="s">
        <v>580</v>
      </c>
      <c r="D68" s="554">
        <v>500000000</v>
      </c>
      <c r="E68" s="581"/>
      <c r="F68" s="545"/>
      <c r="G68" s="552"/>
      <c r="H68" s="553"/>
      <c r="I68" s="552"/>
      <c r="J68" s="548">
        <f t="shared" si="4"/>
        <v>500000000</v>
      </c>
      <c r="K68" s="581"/>
      <c r="L68" s="615">
        <v>500000000</v>
      </c>
      <c r="M68" s="616"/>
      <c r="N68" s="819"/>
      <c r="O68" s="819"/>
      <c r="P68" s="819"/>
      <c r="Q68" s="819"/>
      <c r="R68" s="615">
        <f t="shared" si="1"/>
        <v>500000000</v>
      </c>
      <c r="S68" s="729"/>
      <c r="T68" s="539">
        <f t="shared" si="2"/>
        <v>0</v>
      </c>
    </row>
    <row r="69" spans="2:20" ht="15" x14ac:dyDescent="0.25">
      <c r="B69" s="751">
        <v>120102</v>
      </c>
      <c r="C69" s="549" t="s">
        <v>581</v>
      </c>
      <c r="D69" s="554">
        <v>673550165</v>
      </c>
      <c r="E69" s="581"/>
      <c r="F69" s="545"/>
      <c r="G69" s="552"/>
      <c r="H69" s="553"/>
      <c r="I69" s="552"/>
      <c r="J69" s="548">
        <f t="shared" si="4"/>
        <v>673550165</v>
      </c>
      <c r="K69" s="581"/>
      <c r="L69" s="615">
        <v>673550165</v>
      </c>
      <c r="M69" s="616"/>
      <c r="N69" s="819"/>
      <c r="O69" s="819"/>
      <c r="P69" s="819"/>
      <c r="Q69" s="819"/>
      <c r="R69" s="615">
        <f t="shared" si="1"/>
        <v>673550165</v>
      </c>
      <c r="S69" s="729"/>
      <c r="T69" s="539">
        <f t="shared" si="2"/>
        <v>0</v>
      </c>
    </row>
    <row r="70" spans="2:20" ht="15" x14ac:dyDescent="0.25">
      <c r="B70" s="751">
        <v>120103</v>
      </c>
      <c r="C70" s="549" t="s">
        <v>582</v>
      </c>
      <c r="D70" s="548">
        <v>2419051800</v>
      </c>
      <c r="E70" s="581"/>
      <c r="F70" s="545"/>
      <c r="G70" s="552"/>
      <c r="H70" s="553"/>
      <c r="I70" s="552"/>
      <c r="J70" s="548">
        <f t="shared" si="4"/>
        <v>2419051800</v>
      </c>
      <c r="K70" s="581"/>
      <c r="L70" s="615">
        <v>2419051800</v>
      </c>
      <c r="M70" s="617"/>
      <c r="N70" s="819"/>
      <c r="O70" s="819"/>
      <c r="P70" s="819"/>
      <c r="Q70" s="819"/>
      <c r="R70" s="615">
        <f t="shared" si="1"/>
        <v>2419051800</v>
      </c>
      <c r="S70" s="729"/>
      <c r="T70" s="539">
        <f t="shared" si="2"/>
        <v>0</v>
      </c>
    </row>
    <row r="71" spans="2:20" ht="15" x14ac:dyDescent="0.25">
      <c r="B71" s="751">
        <v>120104</v>
      </c>
      <c r="C71" s="549" t="s">
        <v>583</v>
      </c>
      <c r="D71" s="554">
        <v>14500000</v>
      </c>
      <c r="E71" s="581"/>
      <c r="F71" s="545"/>
      <c r="G71" s="552"/>
      <c r="H71" s="553"/>
      <c r="I71" s="552"/>
      <c r="J71" s="548">
        <f t="shared" si="4"/>
        <v>14500000</v>
      </c>
      <c r="K71" s="581"/>
      <c r="L71" s="615">
        <v>14500000</v>
      </c>
      <c r="M71" s="617"/>
      <c r="N71" s="819"/>
      <c r="O71" s="819"/>
      <c r="P71" s="819"/>
      <c r="Q71" s="819"/>
      <c r="R71" s="615">
        <f t="shared" si="1"/>
        <v>14500000</v>
      </c>
      <c r="S71" s="729"/>
      <c r="T71" s="539">
        <f t="shared" si="2"/>
        <v>0</v>
      </c>
    </row>
    <row r="72" spans="2:20" ht="15" x14ac:dyDescent="0.25">
      <c r="B72" s="751">
        <v>120105</v>
      </c>
      <c r="C72" s="563" t="s">
        <v>215</v>
      </c>
      <c r="D72" s="554">
        <v>759198010</v>
      </c>
      <c r="E72" s="581"/>
      <c r="F72" s="545"/>
      <c r="G72" s="552"/>
      <c r="H72" s="553"/>
      <c r="I72" s="552"/>
      <c r="J72" s="548">
        <f t="shared" si="4"/>
        <v>759198010</v>
      </c>
      <c r="K72" s="581"/>
      <c r="L72" s="615">
        <v>582318010</v>
      </c>
      <c r="M72" s="616"/>
      <c r="N72" s="819" t="s">
        <v>1088</v>
      </c>
      <c r="O72" s="819">
        <f>AJE!E129</f>
        <v>11226500</v>
      </c>
      <c r="P72" s="819"/>
      <c r="Q72" s="819"/>
      <c r="R72" s="615">
        <f t="shared" si="1"/>
        <v>593544510</v>
      </c>
      <c r="S72" s="729"/>
      <c r="T72" s="539">
        <f t="shared" si="2"/>
        <v>176880000</v>
      </c>
    </row>
    <row r="73" spans="2:20" ht="15" x14ac:dyDescent="0.25">
      <c r="B73" s="751"/>
      <c r="C73" s="549" t="s">
        <v>566</v>
      </c>
      <c r="D73" s="554"/>
      <c r="E73" s="581"/>
      <c r="F73" s="545"/>
      <c r="G73" s="552"/>
      <c r="H73" s="553"/>
      <c r="I73" s="552"/>
      <c r="J73" s="548">
        <f t="shared" si="4"/>
        <v>0</v>
      </c>
      <c r="K73" s="581"/>
      <c r="L73" s="615"/>
      <c r="M73" s="616"/>
      <c r="N73" s="819"/>
      <c r="O73" s="819"/>
      <c r="P73" s="819"/>
      <c r="Q73" s="819"/>
      <c r="R73" s="615">
        <f t="shared" si="1"/>
        <v>0</v>
      </c>
      <c r="S73" s="729"/>
      <c r="T73" s="539">
        <f t="shared" si="2"/>
        <v>0</v>
      </c>
    </row>
    <row r="74" spans="2:20" ht="15" x14ac:dyDescent="0.25">
      <c r="B74" s="751"/>
      <c r="C74" s="564" t="s">
        <v>29</v>
      </c>
      <c r="D74" s="554"/>
      <c r="E74" s="581"/>
      <c r="F74" s="545"/>
      <c r="G74" s="552"/>
      <c r="H74" s="553"/>
      <c r="I74" s="552"/>
      <c r="J74" s="548">
        <f t="shared" si="4"/>
        <v>0</v>
      </c>
      <c r="K74" s="581"/>
      <c r="L74" s="615"/>
      <c r="M74" s="616"/>
      <c r="N74" s="819"/>
      <c r="O74" s="819"/>
      <c r="P74" s="819"/>
      <c r="Q74" s="819"/>
      <c r="R74" s="615">
        <f t="shared" si="1"/>
        <v>0</v>
      </c>
      <c r="S74" s="729"/>
      <c r="T74" s="539">
        <f t="shared" si="2"/>
        <v>0</v>
      </c>
    </row>
    <row r="75" spans="2:20" ht="15" x14ac:dyDescent="0.25">
      <c r="B75" s="756">
        <v>120201</v>
      </c>
      <c r="C75" s="565" t="s">
        <v>584</v>
      </c>
      <c r="D75" s="566">
        <v>-275717766</v>
      </c>
      <c r="E75" s="581"/>
      <c r="F75" s="545"/>
      <c r="G75" s="552"/>
      <c r="H75" s="553"/>
      <c r="I75" s="552"/>
      <c r="J75" s="548">
        <f t="shared" si="4"/>
        <v>-275717766</v>
      </c>
      <c r="K75" s="581"/>
      <c r="L75" s="615">
        <v>-309395274</v>
      </c>
      <c r="M75" s="616"/>
      <c r="N75" s="819"/>
      <c r="O75" s="819"/>
      <c r="P75" s="819"/>
      <c r="Q75" s="819"/>
      <c r="R75" s="615">
        <f t="shared" si="1"/>
        <v>-309395274</v>
      </c>
      <c r="S75" s="729"/>
      <c r="T75" s="539">
        <f t="shared" si="2"/>
        <v>33677508</v>
      </c>
    </row>
    <row r="76" spans="2:20" ht="15" x14ac:dyDescent="0.25">
      <c r="B76" s="756">
        <v>120202</v>
      </c>
      <c r="C76" s="568" t="s">
        <v>585</v>
      </c>
      <c r="D76" s="569">
        <v>-1841647733</v>
      </c>
      <c r="E76" s="581"/>
      <c r="F76" s="545"/>
      <c r="G76" s="552"/>
      <c r="H76" s="553"/>
      <c r="I76" s="552"/>
      <c r="J76" s="548">
        <f t="shared" si="4"/>
        <v>-1841647733</v>
      </c>
      <c r="K76" s="757"/>
      <c r="L76" s="615">
        <v>-2190031133</v>
      </c>
      <c r="M76" s="616"/>
      <c r="N76" s="819"/>
      <c r="O76" s="819"/>
      <c r="P76" s="819"/>
      <c r="Q76" s="819"/>
      <c r="R76" s="615">
        <f t="shared" si="1"/>
        <v>-2190031133</v>
      </c>
      <c r="S76" s="729"/>
      <c r="T76" s="539">
        <f t="shared" si="2"/>
        <v>348383400</v>
      </c>
    </row>
    <row r="77" spans="2:20" ht="15" x14ac:dyDescent="0.25">
      <c r="B77" s="756">
        <v>120203</v>
      </c>
      <c r="C77" s="571" t="s">
        <v>586</v>
      </c>
      <c r="D77" s="572">
        <v>-12958333</v>
      </c>
      <c r="E77" s="581"/>
      <c r="F77" s="545"/>
      <c r="G77" s="552"/>
      <c r="H77" s="553"/>
      <c r="I77" s="552"/>
      <c r="J77" s="548">
        <f t="shared" si="4"/>
        <v>-12958333</v>
      </c>
      <c r="K77" s="757"/>
      <c r="L77" s="615">
        <v>-13458333</v>
      </c>
      <c r="M77" s="616"/>
      <c r="N77" s="819"/>
      <c r="O77" s="819"/>
      <c r="P77" s="819"/>
      <c r="Q77" s="819"/>
      <c r="R77" s="615">
        <f t="shared" si="1"/>
        <v>-13458333</v>
      </c>
      <c r="S77" s="729"/>
      <c r="T77" s="539">
        <f t="shared" si="2"/>
        <v>500000</v>
      </c>
    </row>
    <row r="78" spans="2:20" ht="15" x14ac:dyDescent="0.25">
      <c r="B78" s="756">
        <v>120204</v>
      </c>
      <c r="C78" s="573" t="s">
        <v>587</v>
      </c>
      <c r="D78" s="574">
        <v>-404369245</v>
      </c>
      <c r="E78" s="581"/>
      <c r="F78" s="545"/>
      <c r="G78" s="552"/>
      <c r="H78" s="553"/>
      <c r="I78" s="552"/>
      <c r="J78" s="548">
        <f t="shared" si="4"/>
        <v>-404369245</v>
      </c>
      <c r="K78" s="757"/>
      <c r="L78" s="615">
        <v>-472223165</v>
      </c>
      <c r="M78" s="616"/>
      <c r="N78" s="819"/>
      <c r="O78" s="819"/>
      <c r="P78" s="819"/>
      <c r="Q78" s="819"/>
      <c r="R78" s="615">
        <f t="shared" si="1"/>
        <v>-472223165</v>
      </c>
      <c r="S78" s="729"/>
      <c r="T78" s="539">
        <f t="shared" si="2"/>
        <v>67853920</v>
      </c>
    </row>
    <row r="79" spans="2:20" x14ac:dyDescent="0.2">
      <c r="B79" s="755"/>
      <c r="C79" s="575" t="s">
        <v>566</v>
      </c>
      <c r="D79" s="548"/>
      <c r="E79" s="581"/>
      <c r="F79" s="545"/>
      <c r="G79" s="552"/>
      <c r="H79" s="553"/>
      <c r="I79" s="552"/>
      <c r="J79" s="548">
        <f t="shared" si="4"/>
        <v>0</v>
      </c>
      <c r="K79" s="757"/>
      <c r="L79" s="615"/>
      <c r="M79" s="616"/>
      <c r="N79" s="819"/>
      <c r="O79" s="819"/>
      <c r="P79" s="819"/>
      <c r="Q79" s="819"/>
      <c r="R79" s="615">
        <f t="shared" si="1"/>
        <v>0</v>
      </c>
      <c r="S79" s="729"/>
      <c r="T79" s="539">
        <f t="shared" si="2"/>
        <v>0</v>
      </c>
    </row>
    <row r="80" spans="2:20" x14ac:dyDescent="0.2">
      <c r="B80" s="755"/>
      <c r="C80" s="558" t="s">
        <v>538</v>
      </c>
      <c r="D80" s="548"/>
      <c r="E80" s="581"/>
      <c r="F80" s="545"/>
      <c r="G80" s="552"/>
      <c r="H80" s="553"/>
      <c r="I80" s="552"/>
      <c r="J80" s="548">
        <f t="shared" si="4"/>
        <v>0</v>
      </c>
      <c r="K80" s="757"/>
      <c r="L80" s="615"/>
      <c r="M80" s="616"/>
      <c r="N80" s="819"/>
      <c r="O80" s="819"/>
      <c r="P80" s="819"/>
      <c r="Q80" s="819"/>
      <c r="R80" s="615">
        <f t="shared" si="1"/>
        <v>0</v>
      </c>
      <c r="S80" s="729"/>
      <c r="T80" s="539">
        <f t="shared" si="2"/>
        <v>0</v>
      </c>
    </row>
    <row r="81" spans="2:20" ht="15" x14ac:dyDescent="0.25">
      <c r="B81" s="751">
        <v>130101</v>
      </c>
      <c r="C81" s="549" t="s">
        <v>588</v>
      </c>
      <c r="D81" s="554">
        <v>2079027500</v>
      </c>
      <c r="E81" s="581"/>
      <c r="F81" s="545"/>
      <c r="G81" s="552"/>
      <c r="H81" s="553"/>
      <c r="I81" s="552"/>
      <c r="J81" s="548">
        <f t="shared" si="4"/>
        <v>2079027500</v>
      </c>
      <c r="K81" s="757"/>
      <c r="L81" s="615">
        <v>2079027500</v>
      </c>
      <c r="M81" s="616"/>
      <c r="N81" s="819"/>
      <c r="O81" s="819"/>
      <c r="P81" s="819"/>
      <c r="Q81" s="819"/>
      <c r="R81" s="615">
        <f t="shared" si="1"/>
        <v>2079027500</v>
      </c>
      <c r="S81" s="729"/>
      <c r="T81" s="539">
        <f t="shared" si="2"/>
        <v>0</v>
      </c>
    </row>
    <row r="82" spans="2:20" ht="15" x14ac:dyDescent="0.25">
      <c r="B82" s="751"/>
      <c r="C82" s="549"/>
      <c r="D82" s="554"/>
      <c r="E82" s="581"/>
      <c r="F82" s="545"/>
      <c r="G82" s="552"/>
      <c r="H82" s="553"/>
      <c r="I82" s="552"/>
      <c r="J82" s="548"/>
      <c r="K82" s="757"/>
      <c r="L82" s="615"/>
      <c r="M82" s="616"/>
      <c r="N82" s="819"/>
      <c r="O82" s="819"/>
      <c r="P82" s="819"/>
      <c r="Q82" s="819"/>
      <c r="R82" s="615">
        <f t="shared" si="1"/>
        <v>0</v>
      </c>
      <c r="S82" s="729"/>
      <c r="T82" s="539"/>
    </row>
    <row r="83" spans="2:20" x14ac:dyDescent="0.2">
      <c r="B83" s="755"/>
      <c r="C83" s="561" t="s">
        <v>539</v>
      </c>
      <c r="D83" s="548"/>
      <c r="E83" s="581"/>
      <c r="F83" s="545"/>
      <c r="G83" s="552"/>
      <c r="H83" s="553"/>
      <c r="I83" s="552"/>
      <c r="J83" s="548">
        <f>D83+G83-I83</f>
        <v>0</v>
      </c>
      <c r="K83" s="757"/>
      <c r="L83" s="615"/>
      <c r="M83" s="616"/>
      <c r="N83" s="819"/>
      <c r="O83" s="819"/>
      <c r="P83" s="819"/>
      <c r="Q83" s="819"/>
      <c r="R83" s="615">
        <f t="shared" si="1"/>
        <v>0</v>
      </c>
      <c r="S83" s="729"/>
      <c r="T83" s="539">
        <f>D83-L83</f>
        <v>0</v>
      </c>
    </row>
    <row r="84" spans="2:20" ht="15" x14ac:dyDescent="0.25">
      <c r="B84" s="751">
        <v>130201</v>
      </c>
      <c r="C84" s="549" t="s">
        <v>594</v>
      </c>
      <c r="D84" s="554">
        <v>-1663222000</v>
      </c>
      <c r="E84" s="581"/>
      <c r="F84" s="545"/>
      <c r="G84" s="552"/>
      <c r="H84" s="553"/>
      <c r="I84" s="552"/>
      <c r="J84" s="548">
        <f>D84+G84-I84</f>
        <v>-1663222000</v>
      </c>
      <c r="K84" s="757"/>
      <c r="L84" s="615">
        <v>-1871124750</v>
      </c>
      <c r="M84" s="616"/>
      <c r="N84" s="819"/>
      <c r="O84" s="819"/>
      <c r="P84" s="819"/>
      <c r="Q84" s="819"/>
      <c r="R84" s="615">
        <f t="shared" si="1"/>
        <v>-1871124750</v>
      </c>
      <c r="S84" s="729"/>
      <c r="T84" s="539">
        <f>D84-L84</f>
        <v>207902750</v>
      </c>
    </row>
    <row r="85" spans="2:20" ht="15" x14ac:dyDescent="0.25">
      <c r="B85" s="751"/>
      <c r="C85" s="549"/>
      <c r="D85" s="554"/>
      <c r="E85" s="581"/>
      <c r="F85" s="545"/>
      <c r="G85" s="552"/>
      <c r="H85" s="553"/>
      <c r="I85" s="552"/>
      <c r="J85" s="548"/>
      <c r="K85" s="757"/>
      <c r="L85" s="615"/>
      <c r="M85" s="616"/>
      <c r="N85" s="819"/>
      <c r="O85" s="819"/>
      <c r="P85" s="819"/>
      <c r="Q85" s="819"/>
      <c r="R85" s="615">
        <f t="shared" si="1"/>
        <v>0</v>
      </c>
      <c r="S85" s="729"/>
      <c r="T85" s="539"/>
    </row>
    <row r="86" spans="2:20" ht="15" x14ac:dyDescent="0.25">
      <c r="B86" s="751"/>
      <c r="C86" s="564" t="s">
        <v>681</v>
      </c>
      <c r="D86" s="554"/>
      <c r="E86" s="581"/>
      <c r="F86" s="545"/>
      <c r="G86" s="552"/>
      <c r="H86" s="553"/>
      <c r="I86" s="552"/>
      <c r="J86" s="548"/>
      <c r="K86" s="757"/>
      <c r="L86" s="615"/>
      <c r="M86" s="616"/>
      <c r="N86" s="819"/>
      <c r="O86" s="819"/>
      <c r="P86" s="819"/>
      <c r="Q86" s="819"/>
      <c r="R86" s="615">
        <f t="shared" si="1"/>
        <v>0</v>
      </c>
      <c r="S86" s="729"/>
      <c r="T86" s="539">
        <f t="shared" si="2"/>
        <v>0</v>
      </c>
    </row>
    <row r="87" spans="2:20" ht="15" x14ac:dyDescent="0.25">
      <c r="B87" s="751"/>
      <c r="C87" s="549" t="s">
        <v>591</v>
      </c>
      <c r="D87" s="554">
        <v>377100000</v>
      </c>
      <c r="E87" s="581"/>
      <c r="F87" s="545"/>
      <c r="G87" s="552"/>
      <c r="H87" s="553"/>
      <c r="I87" s="552"/>
      <c r="J87" s="548">
        <f t="shared" ref="J87:J101" si="5">D87+G87-I87</f>
        <v>377100000</v>
      </c>
      <c r="K87" s="757"/>
      <c r="L87" s="615">
        <v>40000000</v>
      </c>
      <c r="M87" s="616"/>
      <c r="N87" s="819"/>
      <c r="O87" s="819"/>
      <c r="P87" s="819"/>
      <c r="Q87" s="819"/>
      <c r="R87" s="615">
        <f t="shared" si="1"/>
        <v>40000000</v>
      </c>
      <c r="S87" s="729"/>
      <c r="T87" s="539">
        <f t="shared" si="2"/>
        <v>337100000</v>
      </c>
    </row>
    <row r="88" spans="2:20" ht="15" x14ac:dyDescent="0.25">
      <c r="B88" s="751"/>
      <c r="C88" s="549" t="s">
        <v>797</v>
      </c>
      <c r="D88" s="554">
        <v>214810000</v>
      </c>
      <c r="E88" s="581"/>
      <c r="F88" s="545"/>
      <c r="G88" s="552"/>
      <c r="H88" s="553"/>
      <c r="I88" s="552"/>
      <c r="J88" s="548">
        <f t="shared" si="5"/>
        <v>214810000</v>
      </c>
      <c r="K88" s="757"/>
      <c r="L88" s="615">
        <v>87000000</v>
      </c>
      <c r="M88" s="616"/>
      <c r="N88" s="819"/>
      <c r="O88" s="819"/>
      <c r="P88" s="819"/>
      <c r="Q88" s="819"/>
      <c r="R88" s="615">
        <f t="shared" si="1"/>
        <v>87000000</v>
      </c>
      <c r="S88" s="729"/>
      <c r="T88" s="539">
        <f t="shared" si="2"/>
        <v>127810000</v>
      </c>
    </row>
    <row r="89" spans="2:20" ht="15" x14ac:dyDescent="0.25">
      <c r="B89" s="751"/>
      <c r="C89" s="549" t="s">
        <v>590</v>
      </c>
      <c r="D89" s="554">
        <v>175000000</v>
      </c>
      <c r="E89" s="581"/>
      <c r="F89" s="545"/>
      <c r="G89" s="552"/>
      <c r="H89" s="553"/>
      <c r="I89" s="552"/>
      <c r="J89" s="548">
        <f t="shared" si="5"/>
        <v>175000000</v>
      </c>
      <c r="K89" s="757"/>
      <c r="L89" s="615">
        <v>45000000</v>
      </c>
      <c r="M89" s="616"/>
      <c r="N89" s="819"/>
      <c r="O89" s="819"/>
      <c r="P89" s="819"/>
      <c r="Q89" s="819"/>
      <c r="R89" s="615">
        <f t="shared" si="1"/>
        <v>45000000</v>
      </c>
      <c r="S89" s="729"/>
      <c r="T89" s="539">
        <f t="shared" si="2"/>
        <v>130000000</v>
      </c>
    </row>
    <row r="90" spans="2:20" ht="15" x14ac:dyDescent="0.25">
      <c r="B90" s="751"/>
      <c r="C90" s="549" t="s">
        <v>589</v>
      </c>
      <c r="D90" s="554">
        <v>95200000</v>
      </c>
      <c r="E90" s="581"/>
      <c r="F90" s="545"/>
      <c r="G90" s="552"/>
      <c r="H90" s="553"/>
      <c r="I90" s="552"/>
      <c r="J90" s="548">
        <f t="shared" si="5"/>
        <v>95200000</v>
      </c>
      <c r="K90" s="757"/>
      <c r="L90" s="615">
        <v>95200000</v>
      </c>
      <c r="M90" s="616"/>
      <c r="N90" s="819"/>
      <c r="O90" s="819"/>
      <c r="P90" s="819"/>
      <c r="Q90" s="819"/>
      <c r="R90" s="615">
        <f t="shared" si="1"/>
        <v>95200000</v>
      </c>
      <c r="S90" s="729"/>
      <c r="T90" s="539">
        <f t="shared" si="2"/>
        <v>0</v>
      </c>
    </row>
    <row r="91" spans="2:20" ht="15" x14ac:dyDescent="0.25">
      <c r="B91" s="751"/>
      <c r="C91" s="549" t="s">
        <v>798</v>
      </c>
      <c r="D91" s="554">
        <v>79900000</v>
      </c>
      <c r="E91" s="581"/>
      <c r="F91" s="545"/>
      <c r="G91" s="552"/>
      <c r="H91" s="553"/>
      <c r="I91" s="552"/>
      <c r="J91" s="548">
        <f t="shared" si="5"/>
        <v>79900000</v>
      </c>
      <c r="K91" s="757"/>
      <c r="L91" s="615">
        <v>44800000</v>
      </c>
      <c r="M91" s="616"/>
      <c r="N91" s="819"/>
      <c r="O91" s="819"/>
      <c r="P91" s="819"/>
      <c r="Q91" s="819"/>
      <c r="R91" s="615">
        <f t="shared" si="1"/>
        <v>44800000</v>
      </c>
      <c r="S91" s="729"/>
      <c r="T91" s="539">
        <f t="shared" si="2"/>
        <v>35100000</v>
      </c>
    </row>
    <row r="92" spans="2:20" ht="15" x14ac:dyDescent="0.25">
      <c r="B92" s="751"/>
      <c r="C92" s="549" t="s">
        <v>679</v>
      </c>
      <c r="D92" s="554">
        <v>60000000</v>
      </c>
      <c r="E92" s="581"/>
      <c r="F92" s="545"/>
      <c r="G92" s="552"/>
      <c r="H92" s="553"/>
      <c r="I92" s="552"/>
      <c r="J92" s="548">
        <f t="shared" si="5"/>
        <v>60000000</v>
      </c>
      <c r="K92" s="757"/>
      <c r="L92" s="615">
        <v>182100000</v>
      </c>
      <c r="M92" s="616"/>
      <c r="N92" s="819"/>
      <c r="O92" s="819"/>
      <c r="P92" s="819"/>
      <c r="Q92" s="819"/>
      <c r="R92" s="615">
        <f t="shared" ref="R92:R137" si="6">L92+O92-Q92</f>
        <v>182100000</v>
      </c>
      <c r="S92" s="729"/>
      <c r="T92" s="539">
        <f t="shared" si="2"/>
        <v>-122100000</v>
      </c>
    </row>
    <row r="93" spans="2:20" ht="15" x14ac:dyDescent="0.25">
      <c r="B93" s="751"/>
      <c r="C93" s="549" t="s">
        <v>593</v>
      </c>
      <c r="D93" s="554">
        <v>45000000</v>
      </c>
      <c r="E93" s="581"/>
      <c r="F93" s="545"/>
      <c r="G93" s="552"/>
      <c r="H93" s="553"/>
      <c r="I93" s="552"/>
      <c r="J93" s="548">
        <f t="shared" si="5"/>
        <v>45000000</v>
      </c>
      <c r="K93" s="757"/>
      <c r="L93" s="615">
        <v>7250000</v>
      </c>
      <c r="M93" s="616"/>
      <c r="N93" s="819"/>
      <c r="O93" s="819"/>
      <c r="P93" s="819"/>
      <c r="Q93" s="819"/>
      <c r="R93" s="615">
        <f t="shared" si="6"/>
        <v>7250000</v>
      </c>
      <c r="S93" s="729"/>
      <c r="T93" s="539">
        <f t="shared" si="2"/>
        <v>37750000</v>
      </c>
    </row>
    <row r="94" spans="2:20" ht="15" x14ac:dyDescent="0.25">
      <c r="B94" s="751"/>
      <c r="C94" s="549" t="s">
        <v>799</v>
      </c>
      <c r="D94" s="554">
        <v>44800000</v>
      </c>
      <c r="E94" s="581"/>
      <c r="F94" s="545"/>
      <c r="G94" s="552"/>
      <c r="H94" s="553"/>
      <c r="I94" s="552"/>
      <c r="J94" s="548">
        <f t="shared" si="5"/>
        <v>44800000</v>
      </c>
      <c r="K94" s="757"/>
      <c r="L94" s="615">
        <v>40000000</v>
      </c>
      <c r="M94" s="616"/>
      <c r="N94" s="819"/>
      <c r="O94" s="819"/>
      <c r="P94" s="819"/>
      <c r="Q94" s="819"/>
      <c r="R94" s="615">
        <f t="shared" si="6"/>
        <v>40000000</v>
      </c>
      <c r="S94" s="729"/>
      <c r="T94" s="539">
        <f t="shared" ref="T94:T108" si="7">D94-L94</f>
        <v>4800000</v>
      </c>
    </row>
    <row r="95" spans="2:20" ht="15" x14ac:dyDescent="0.25">
      <c r="B95" s="751"/>
      <c r="C95" s="549" t="s">
        <v>800</v>
      </c>
      <c r="D95" s="554">
        <v>40000000</v>
      </c>
      <c r="E95" s="581"/>
      <c r="F95" s="545"/>
      <c r="G95" s="552"/>
      <c r="H95" s="553"/>
      <c r="I95" s="552"/>
      <c r="J95" s="548">
        <f t="shared" si="5"/>
        <v>40000000</v>
      </c>
      <c r="K95" s="757"/>
      <c r="L95" s="615">
        <v>67590000</v>
      </c>
      <c r="M95" s="616"/>
      <c r="N95" s="819"/>
      <c r="O95" s="819"/>
      <c r="P95" s="819"/>
      <c r="Q95" s="819"/>
      <c r="R95" s="615">
        <f t="shared" si="6"/>
        <v>67590000</v>
      </c>
      <c r="S95" s="729"/>
      <c r="T95" s="539">
        <f t="shared" si="7"/>
        <v>-27590000</v>
      </c>
    </row>
    <row r="96" spans="2:20" ht="15" x14ac:dyDescent="0.25">
      <c r="B96" s="751"/>
      <c r="C96" s="549" t="s">
        <v>768</v>
      </c>
      <c r="D96" s="554">
        <v>40000000</v>
      </c>
      <c r="E96" s="581"/>
      <c r="F96" s="545"/>
      <c r="G96" s="552"/>
      <c r="H96" s="553"/>
      <c r="I96" s="552"/>
      <c r="J96" s="548">
        <f t="shared" si="5"/>
        <v>40000000</v>
      </c>
      <c r="K96" s="757"/>
      <c r="L96" s="615">
        <v>74950000</v>
      </c>
      <c r="M96" s="616"/>
      <c r="N96" s="819"/>
      <c r="O96" s="819"/>
      <c r="P96" s="819"/>
      <c r="Q96" s="819"/>
      <c r="R96" s="615">
        <f t="shared" si="6"/>
        <v>74950000</v>
      </c>
      <c r="S96" s="729"/>
      <c r="T96" s="539">
        <f t="shared" si="7"/>
        <v>-34950000</v>
      </c>
    </row>
    <row r="97" spans="2:20" ht="15" x14ac:dyDescent="0.25">
      <c r="B97" s="751"/>
      <c r="C97" s="549" t="s">
        <v>768</v>
      </c>
      <c r="D97" s="554">
        <v>24850000</v>
      </c>
      <c r="E97" s="581"/>
      <c r="F97" s="545"/>
      <c r="G97" s="552"/>
      <c r="H97" s="553"/>
      <c r="I97" s="552"/>
      <c r="J97" s="548">
        <f t="shared" si="5"/>
        <v>24850000</v>
      </c>
      <c r="K97" s="757"/>
      <c r="L97" s="615">
        <v>28450000</v>
      </c>
      <c r="M97" s="616"/>
      <c r="N97" s="819"/>
      <c r="O97" s="819"/>
      <c r="P97" s="819"/>
      <c r="Q97" s="819"/>
      <c r="R97" s="615">
        <f t="shared" si="6"/>
        <v>28450000</v>
      </c>
      <c r="S97" s="729"/>
      <c r="T97" s="539">
        <f t="shared" si="7"/>
        <v>-3600000</v>
      </c>
    </row>
    <row r="98" spans="2:20" ht="15" x14ac:dyDescent="0.25">
      <c r="B98" s="751"/>
      <c r="C98" s="549" t="s">
        <v>769</v>
      </c>
      <c r="D98" s="554">
        <v>7250000</v>
      </c>
      <c r="E98" s="581"/>
      <c r="F98" s="545"/>
      <c r="G98" s="552"/>
      <c r="H98" s="553"/>
      <c r="I98" s="552"/>
      <c r="J98" s="548">
        <f t="shared" si="5"/>
        <v>7250000</v>
      </c>
      <c r="K98" s="757"/>
      <c r="L98" s="615">
        <v>74950000</v>
      </c>
      <c r="M98" s="616"/>
      <c r="N98" s="819"/>
      <c r="O98" s="819"/>
      <c r="P98" s="819"/>
      <c r="Q98" s="819"/>
      <c r="R98" s="615">
        <f t="shared" si="6"/>
        <v>74950000</v>
      </c>
      <c r="S98" s="729"/>
      <c r="T98" s="539">
        <f t="shared" si="7"/>
        <v>-67700000</v>
      </c>
    </row>
    <row r="99" spans="2:20" ht="15" x14ac:dyDescent="0.25">
      <c r="B99" s="751"/>
      <c r="C99" s="549" t="s">
        <v>801</v>
      </c>
      <c r="D99" s="554">
        <v>40000000</v>
      </c>
      <c r="E99" s="581"/>
      <c r="F99" s="545"/>
      <c r="G99" s="552"/>
      <c r="H99" s="553"/>
      <c r="I99" s="552"/>
      <c r="J99" s="548">
        <f t="shared" si="5"/>
        <v>40000000</v>
      </c>
      <c r="K99" s="757"/>
      <c r="L99" s="615">
        <v>198660000</v>
      </c>
      <c r="M99" s="616"/>
      <c r="N99" s="819"/>
      <c r="O99" s="819"/>
      <c r="P99" s="819"/>
      <c r="Q99" s="819"/>
      <c r="R99" s="615">
        <f t="shared" si="6"/>
        <v>198660000</v>
      </c>
      <c r="S99" s="729"/>
      <c r="T99" s="539">
        <f t="shared" si="7"/>
        <v>-158660000</v>
      </c>
    </row>
    <row r="100" spans="2:20" ht="15" x14ac:dyDescent="0.25">
      <c r="B100" s="751"/>
      <c r="C100" s="549" t="s">
        <v>680</v>
      </c>
      <c r="D100" s="554">
        <v>265350000</v>
      </c>
      <c r="E100" s="581"/>
      <c r="F100" s="545"/>
      <c r="G100" s="552"/>
      <c r="H100" s="553"/>
      <c r="I100" s="552"/>
      <c r="J100" s="548">
        <f t="shared" si="5"/>
        <v>265350000</v>
      </c>
      <c r="K100" s="757"/>
      <c r="L100" s="615">
        <v>60000000</v>
      </c>
      <c r="M100" s="616"/>
      <c r="N100" s="819"/>
      <c r="O100" s="819"/>
      <c r="P100" s="819"/>
      <c r="Q100" s="819"/>
      <c r="R100" s="615">
        <f t="shared" si="6"/>
        <v>60000000</v>
      </c>
      <c r="S100" s="729"/>
      <c r="T100" s="539">
        <f t="shared" si="7"/>
        <v>205350000</v>
      </c>
    </row>
    <row r="101" spans="2:20" ht="15" x14ac:dyDescent="0.25">
      <c r="B101" s="751"/>
      <c r="C101" s="549" t="s">
        <v>802</v>
      </c>
      <c r="D101" s="554">
        <v>167090000</v>
      </c>
      <c r="E101" s="581"/>
      <c r="F101" s="545"/>
      <c r="G101" s="552"/>
      <c r="H101" s="553"/>
      <c r="I101" s="552"/>
      <c r="J101" s="548">
        <f t="shared" si="5"/>
        <v>167090000</v>
      </c>
      <c r="K101" s="757"/>
      <c r="L101" s="615">
        <v>40000000</v>
      </c>
      <c r="M101" s="616"/>
      <c r="N101" s="819"/>
      <c r="O101" s="819"/>
      <c r="P101" s="819"/>
      <c r="Q101" s="819"/>
      <c r="R101" s="615">
        <f t="shared" si="6"/>
        <v>40000000</v>
      </c>
      <c r="S101" s="729"/>
      <c r="T101" s="539">
        <f t="shared" si="7"/>
        <v>127090000</v>
      </c>
    </row>
    <row r="102" spans="2:20" ht="15" x14ac:dyDescent="0.25">
      <c r="B102" s="751"/>
      <c r="C102" s="549" t="s">
        <v>803</v>
      </c>
      <c r="D102" s="554"/>
      <c r="E102" s="581"/>
      <c r="F102" s="545"/>
      <c r="G102" s="552"/>
      <c r="H102" s="553"/>
      <c r="I102" s="552"/>
      <c r="J102" s="548"/>
      <c r="K102" s="757"/>
      <c r="L102" s="615">
        <v>79900000</v>
      </c>
      <c r="M102" s="616"/>
      <c r="N102" s="819"/>
      <c r="O102" s="819"/>
      <c r="P102" s="819"/>
      <c r="Q102" s="819"/>
      <c r="R102" s="615">
        <f t="shared" si="6"/>
        <v>79900000</v>
      </c>
      <c r="S102" s="729"/>
      <c r="T102" s="539">
        <f t="shared" si="7"/>
        <v>-79900000</v>
      </c>
    </row>
    <row r="103" spans="2:20" ht="15" x14ac:dyDescent="0.25">
      <c r="B103" s="751"/>
      <c r="C103" s="549" t="s">
        <v>592</v>
      </c>
      <c r="D103" s="554"/>
      <c r="E103" s="581"/>
      <c r="F103" s="545"/>
      <c r="G103" s="552"/>
      <c r="H103" s="553"/>
      <c r="I103" s="552"/>
      <c r="J103" s="548"/>
      <c r="K103" s="757"/>
      <c r="L103" s="615">
        <v>24850000</v>
      </c>
      <c r="M103" s="616"/>
      <c r="N103" s="819"/>
      <c r="O103" s="819"/>
      <c r="P103" s="819"/>
      <c r="Q103" s="819"/>
      <c r="R103" s="615">
        <f t="shared" si="6"/>
        <v>24850000</v>
      </c>
      <c r="S103" s="729"/>
      <c r="T103" s="539">
        <f t="shared" si="7"/>
        <v>-24850000</v>
      </c>
    </row>
    <row r="104" spans="2:20" ht="15" x14ac:dyDescent="0.25">
      <c r="B104" s="751"/>
      <c r="C104" s="549" t="s">
        <v>770</v>
      </c>
      <c r="D104" s="554"/>
      <c r="E104" s="581"/>
      <c r="F104" s="545"/>
      <c r="G104" s="552"/>
      <c r="H104" s="553"/>
      <c r="I104" s="552"/>
      <c r="J104" s="548"/>
      <c r="K104" s="757"/>
      <c r="L104" s="615">
        <v>16150000</v>
      </c>
      <c r="M104" s="616"/>
      <c r="N104" s="819"/>
      <c r="O104" s="819"/>
      <c r="P104" s="819"/>
      <c r="Q104" s="819"/>
      <c r="R104" s="615">
        <f t="shared" si="6"/>
        <v>16150000</v>
      </c>
      <c r="S104" s="729"/>
      <c r="T104" s="539">
        <f t="shared" si="7"/>
        <v>-16150000</v>
      </c>
    </row>
    <row r="105" spans="2:20" ht="15" x14ac:dyDescent="0.25">
      <c r="B105" s="751"/>
      <c r="C105" s="549" t="s">
        <v>804</v>
      </c>
      <c r="D105" s="554"/>
      <c r="E105" s="581"/>
      <c r="F105" s="545"/>
      <c r="G105" s="552"/>
      <c r="H105" s="553"/>
      <c r="I105" s="552"/>
      <c r="J105" s="548"/>
      <c r="K105" s="757"/>
      <c r="L105" s="615">
        <v>99500000</v>
      </c>
      <c r="M105" s="616"/>
      <c r="N105" s="819"/>
      <c r="O105" s="819"/>
      <c r="P105" s="819"/>
      <c r="Q105" s="819"/>
      <c r="R105" s="615">
        <f t="shared" si="6"/>
        <v>99500000</v>
      </c>
      <c r="S105" s="729"/>
      <c r="T105" s="539">
        <f t="shared" si="7"/>
        <v>-99500000</v>
      </c>
    </row>
    <row r="106" spans="2:20" ht="15" x14ac:dyDescent="0.25">
      <c r="B106" s="751"/>
      <c r="C106" s="549" t="s">
        <v>805</v>
      </c>
      <c r="D106" s="554"/>
      <c r="E106" s="581"/>
      <c r="F106" s="545"/>
      <c r="G106" s="552"/>
      <c r="H106" s="553"/>
      <c r="I106" s="552"/>
      <c r="J106" s="548"/>
      <c r="K106" s="757"/>
      <c r="L106" s="615">
        <v>175000000</v>
      </c>
      <c r="M106" s="616"/>
      <c r="N106" s="819"/>
      <c r="O106" s="819"/>
      <c r="P106" s="819"/>
      <c r="Q106" s="819"/>
      <c r="R106" s="615">
        <f t="shared" si="6"/>
        <v>175000000</v>
      </c>
      <c r="S106" s="729"/>
      <c r="T106" s="539">
        <f t="shared" si="7"/>
        <v>-175000000</v>
      </c>
    </row>
    <row r="107" spans="2:20" ht="15" x14ac:dyDescent="0.25">
      <c r="B107" s="751"/>
      <c r="C107" s="549" t="s">
        <v>679</v>
      </c>
      <c r="D107" s="554"/>
      <c r="E107" s="551"/>
      <c r="F107" s="545"/>
      <c r="G107" s="555"/>
      <c r="H107" s="556"/>
      <c r="I107" s="555"/>
      <c r="J107" s="548"/>
      <c r="K107" s="562"/>
      <c r="L107" s="615">
        <v>195000000</v>
      </c>
      <c r="M107" s="616"/>
      <c r="N107" s="819"/>
      <c r="O107" s="819"/>
      <c r="P107" s="819"/>
      <c r="Q107" s="819"/>
      <c r="R107" s="615">
        <f t="shared" si="6"/>
        <v>195000000</v>
      </c>
      <c r="S107" s="730"/>
      <c r="T107" s="539">
        <f t="shared" si="7"/>
        <v>-195000000</v>
      </c>
    </row>
    <row r="108" spans="2:20" ht="15" x14ac:dyDescent="0.25">
      <c r="B108" s="751"/>
      <c r="C108" s="549" t="s">
        <v>806</v>
      </c>
      <c r="D108" s="554"/>
      <c r="E108" s="581"/>
      <c r="F108" s="545"/>
      <c r="G108" s="552"/>
      <c r="H108" s="553"/>
      <c r="I108" s="552"/>
      <c r="J108" s="548"/>
      <c r="K108" s="757"/>
      <c r="L108" s="615">
        <v>176880000</v>
      </c>
      <c r="M108" s="616"/>
      <c r="N108" s="819"/>
      <c r="O108" s="819"/>
      <c r="P108" s="819"/>
      <c r="Q108" s="829"/>
      <c r="R108" s="615">
        <f t="shared" si="6"/>
        <v>176880000</v>
      </c>
      <c r="S108" s="729"/>
      <c r="T108" s="539">
        <f t="shared" si="7"/>
        <v>-176880000</v>
      </c>
    </row>
    <row r="109" spans="2:20" ht="15" x14ac:dyDescent="0.25">
      <c r="B109" s="751"/>
      <c r="C109" s="549"/>
      <c r="D109" s="554"/>
      <c r="E109" s="581"/>
      <c r="F109" s="545"/>
      <c r="G109" s="552"/>
      <c r="H109" s="553"/>
      <c r="I109" s="552"/>
      <c r="J109" s="548"/>
      <c r="K109" s="757"/>
      <c r="L109" s="615"/>
      <c r="M109" s="616"/>
      <c r="N109" s="819"/>
      <c r="O109" s="819"/>
      <c r="P109" s="819"/>
      <c r="Q109" s="819"/>
      <c r="R109" s="615">
        <f t="shared" si="6"/>
        <v>0</v>
      </c>
      <c r="S109" s="729"/>
      <c r="T109" s="539"/>
    </row>
    <row r="110" spans="2:20" ht="15" x14ac:dyDescent="0.2">
      <c r="B110" s="751">
        <v>130202</v>
      </c>
      <c r="C110" s="769" t="s">
        <v>957</v>
      </c>
      <c r="D110" s="615"/>
      <c r="E110" s="615"/>
      <c r="F110" s="759"/>
      <c r="G110" s="760"/>
      <c r="H110" s="761"/>
      <c r="I110" s="760"/>
      <c r="J110" s="614"/>
      <c r="K110" s="614"/>
      <c r="L110" s="614"/>
      <c r="M110" s="779"/>
      <c r="N110" s="826"/>
      <c r="O110" s="826"/>
      <c r="P110" s="826"/>
      <c r="Q110" s="826"/>
      <c r="R110" s="615">
        <f t="shared" si="6"/>
        <v>0</v>
      </c>
      <c r="S110" s="735"/>
    </row>
    <row r="111" spans="2:20" ht="15" x14ac:dyDescent="0.25">
      <c r="B111" s="751"/>
      <c r="C111" s="549" t="s">
        <v>591</v>
      </c>
      <c r="D111" s="554"/>
      <c r="E111" s="581"/>
      <c r="F111" s="545"/>
      <c r="G111" s="552"/>
      <c r="H111" s="553"/>
      <c r="I111" s="552"/>
      <c r="J111" s="548"/>
      <c r="K111" s="757"/>
      <c r="L111" s="615">
        <v>-40000000</v>
      </c>
      <c r="M111" s="616"/>
      <c r="N111" s="819"/>
      <c r="O111" s="819"/>
      <c r="P111" s="819"/>
      <c r="Q111" s="819"/>
      <c r="R111" s="615">
        <f t="shared" si="6"/>
        <v>-40000000</v>
      </c>
      <c r="S111" s="729"/>
      <c r="T111" s="539"/>
    </row>
    <row r="112" spans="2:20" ht="15" x14ac:dyDescent="0.25">
      <c r="B112" s="751"/>
      <c r="C112" s="549" t="s">
        <v>797</v>
      </c>
      <c r="D112" s="554"/>
      <c r="E112" s="581"/>
      <c r="F112" s="545"/>
      <c r="G112" s="552"/>
      <c r="H112" s="553"/>
      <c r="I112" s="552"/>
      <c r="J112" s="548"/>
      <c r="K112" s="757"/>
      <c r="L112" s="615">
        <v>-87000000</v>
      </c>
      <c r="M112" s="616"/>
      <c r="N112" s="819"/>
      <c r="O112" s="819"/>
      <c r="P112" s="819"/>
      <c r="Q112" s="819"/>
      <c r="R112" s="615">
        <f t="shared" si="6"/>
        <v>-87000000</v>
      </c>
      <c r="S112" s="729"/>
      <c r="T112" s="539"/>
    </row>
    <row r="113" spans="2:20" ht="15" x14ac:dyDescent="0.25">
      <c r="B113" s="751"/>
      <c r="C113" s="549" t="s">
        <v>590</v>
      </c>
      <c r="D113" s="554"/>
      <c r="E113" s="581"/>
      <c r="F113" s="545"/>
      <c r="G113" s="552"/>
      <c r="H113" s="553"/>
      <c r="I113" s="552"/>
      <c r="J113" s="548"/>
      <c r="K113" s="757"/>
      <c r="L113" s="615">
        <v>-45000000</v>
      </c>
      <c r="M113" s="616"/>
      <c r="N113" s="819"/>
      <c r="O113" s="819"/>
      <c r="P113" s="819"/>
      <c r="Q113" s="819"/>
      <c r="R113" s="615">
        <f t="shared" si="6"/>
        <v>-45000000</v>
      </c>
      <c r="S113" s="729"/>
      <c r="T113" s="539"/>
    </row>
    <row r="114" spans="2:20" ht="15" x14ac:dyDescent="0.25">
      <c r="B114" s="751"/>
      <c r="C114" s="549" t="s">
        <v>589</v>
      </c>
      <c r="D114" s="554"/>
      <c r="E114" s="581"/>
      <c r="F114" s="545"/>
      <c r="G114" s="552"/>
      <c r="H114" s="553"/>
      <c r="I114" s="552"/>
      <c r="J114" s="548"/>
      <c r="K114" s="757"/>
      <c r="L114" s="615">
        <v>-95200000</v>
      </c>
      <c r="M114" s="616"/>
      <c r="N114" s="819"/>
      <c r="O114" s="819"/>
      <c r="P114" s="819"/>
      <c r="Q114" s="819"/>
      <c r="R114" s="615">
        <f t="shared" si="6"/>
        <v>-95200000</v>
      </c>
      <c r="S114" s="729"/>
      <c r="T114" s="539"/>
    </row>
    <row r="115" spans="2:20" ht="15" x14ac:dyDescent="0.25">
      <c r="B115" s="751"/>
      <c r="C115" s="549" t="s">
        <v>798</v>
      </c>
      <c r="D115" s="554"/>
      <c r="E115" s="581"/>
      <c r="F115" s="545"/>
      <c r="G115" s="552"/>
      <c r="H115" s="553"/>
      <c r="I115" s="552"/>
      <c r="J115" s="548"/>
      <c r="K115" s="757"/>
      <c r="L115" s="615">
        <v>-44800000</v>
      </c>
      <c r="M115" s="616"/>
      <c r="N115" s="819"/>
      <c r="O115" s="819"/>
      <c r="P115" s="819"/>
      <c r="Q115" s="819"/>
      <c r="R115" s="615">
        <f t="shared" si="6"/>
        <v>-44800000</v>
      </c>
      <c r="S115" s="729"/>
      <c r="T115" s="539"/>
    </row>
    <row r="116" spans="2:20" ht="15" x14ac:dyDescent="0.25">
      <c r="B116" s="751"/>
      <c r="C116" s="549" t="s">
        <v>679</v>
      </c>
      <c r="D116" s="554"/>
      <c r="E116" s="581"/>
      <c r="F116" s="545"/>
      <c r="G116" s="552"/>
      <c r="H116" s="553"/>
      <c r="I116" s="552"/>
      <c r="J116" s="548"/>
      <c r="K116" s="757"/>
      <c r="L116" s="615">
        <v>-182100000</v>
      </c>
      <c r="M116" s="616"/>
      <c r="N116" s="819"/>
      <c r="O116" s="819"/>
      <c r="P116" s="819"/>
      <c r="Q116" s="819"/>
      <c r="R116" s="615">
        <f t="shared" si="6"/>
        <v>-182100000</v>
      </c>
      <c r="S116" s="729"/>
      <c r="T116" s="539"/>
    </row>
    <row r="117" spans="2:20" ht="15" x14ac:dyDescent="0.25">
      <c r="B117" s="751"/>
      <c r="C117" s="549" t="s">
        <v>593</v>
      </c>
      <c r="D117" s="554"/>
      <c r="E117" s="581"/>
      <c r="F117" s="545"/>
      <c r="G117" s="552"/>
      <c r="H117" s="553"/>
      <c r="I117" s="552"/>
      <c r="J117" s="548"/>
      <c r="K117" s="757"/>
      <c r="L117" s="615">
        <v>-7250000</v>
      </c>
      <c r="M117" s="616"/>
      <c r="N117" s="819"/>
      <c r="O117" s="819"/>
      <c r="P117" s="819"/>
      <c r="Q117" s="819"/>
      <c r="R117" s="615">
        <f t="shared" si="6"/>
        <v>-7250000</v>
      </c>
      <c r="S117" s="729"/>
      <c r="T117" s="539"/>
    </row>
    <row r="118" spans="2:20" ht="15" x14ac:dyDescent="0.25">
      <c r="B118" s="751"/>
      <c r="C118" s="549" t="s">
        <v>799</v>
      </c>
      <c r="D118" s="554"/>
      <c r="E118" s="581"/>
      <c r="F118" s="545"/>
      <c r="G118" s="552"/>
      <c r="H118" s="553"/>
      <c r="I118" s="552"/>
      <c r="J118" s="548"/>
      <c r="K118" s="757"/>
      <c r="L118" s="615">
        <v>-40000000</v>
      </c>
      <c r="M118" s="616"/>
      <c r="N118" s="819"/>
      <c r="O118" s="819"/>
      <c r="P118" s="819"/>
      <c r="Q118" s="819"/>
      <c r="R118" s="615">
        <f t="shared" si="6"/>
        <v>-40000000</v>
      </c>
      <c r="S118" s="729"/>
      <c r="T118" s="539"/>
    </row>
    <row r="119" spans="2:20" ht="15" x14ac:dyDescent="0.25">
      <c r="B119" s="751"/>
      <c r="C119" s="549" t="s">
        <v>800</v>
      </c>
      <c r="D119" s="554"/>
      <c r="E119" s="581"/>
      <c r="F119" s="545"/>
      <c r="G119" s="552"/>
      <c r="H119" s="553"/>
      <c r="I119" s="552"/>
      <c r="J119" s="548"/>
      <c r="K119" s="757"/>
      <c r="L119" s="615">
        <v>-67590000</v>
      </c>
      <c r="M119" s="616"/>
      <c r="N119" s="819"/>
      <c r="O119" s="819"/>
      <c r="P119" s="819"/>
      <c r="Q119" s="819"/>
      <c r="R119" s="615">
        <f t="shared" si="6"/>
        <v>-67590000</v>
      </c>
      <c r="S119" s="729"/>
      <c r="T119" s="539"/>
    </row>
    <row r="120" spans="2:20" ht="15" x14ac:dyDescent="0.25">
      <c r="B120" s="751"/>
      <c r="C120" s="549" t="s">
        <v>768</v>
      </c>
      <c r="D120" s="554"/>
      <c r="E120" s="581"/>
      <c r="F120" s="545"/>
      <c r="G120" s="552"/>
      <c r="H120" s="553"/>
      <c r="I120" s="552"/>
      <c r="J120" s="548"/>
      <c r="K120" s="757"/>
      <c r="L120" s="615">
        <v>-74950000</v>
      </c>
      <c r="M120" s="616"/>
      <c r="N120" s="819"/>
      <c r="O120" s="819"/>
      <c r="P120" s="819"/>
      <c r="Q120" s="819"/>
      <c r="R120" s="615">
        <f t="shared" si="6"/>
        <v>-74950000</v>
      </c>
      <c r="S120" s="729"/>
      <c r="T120" s="539"/>
    </row>
    <row r="121" spans="2:20" ht="15" x14ac:dyDescent="0.25">
      <c r="B121" s="751"/>
      <c r="C121" s="549" t="s">
        <v>768</v>
      </c>
      <c r="D121" s="554"/>
      <c r="E121" s="581"/>
      <c r="F121" s="545"/>
      <c r="G121" s="552"/>
      <c r="H121" s="553"/>
      <c r="I121" s="552"/>
      <c r="J121" s="548"/>
      <c r="K121" s="757"/>
      <c r="L121" s="615">
        <v>-28450000</v>
      </c>
      <c r="M121" s="616"/>
      <c r="N121" s="819"/>
      <c r="O121" s="819"/>
      <c r="P121" s="819"/>
      <c r="Q121" s="819"/>
      <c r="R121" s="615">
        <f t="shared" si="6"/>
        <v>-28450000</v>
      </c>
      <c r="S121" s="729"/>
      <c r="T121" s="539"/>
    </row>
    <row r="122" spans="2:20" ht="15" x14ac:dyDescent="0.25">
      <c r="B122" s="751"/>
      <c r="C122" s="549" t="s">
        <v>769</v>
      </c>
      <c r="D122" s="554"/>
      <c r="E122" s="581"/>
      <c r="F122" s="545"/>
      <c r="G122" s="552"/>
      <c r="H122" s="553"/>
      <c r="I122" s="552"/>
      <c r="J122" s="548"/>
      <c r="K122" s="757"/>
      <c r="L122" s="615">
        <v>-74950000</v>
      </c>
      <c r="M122" s="616"/>
      <c r="N122" s="819"/>
      <c r="O122" s="819"/>
      <c r="P122" s="819"/>
      <c r="Q122" s="819"/>
      <c r="R122" s="615">
        <f t="shared" si="6"/>
        <v>-74950000</v>
      </c>
      <c r="S122" s="729"/>
      <c r="T122" s="539"/>
    </row>
    <row r="123" spans="2:20" ht="15" x14ac:dyDescent="0.25">
      <c r="B123" s="751"/>
      <c r="C123" s="549" t="s">
        <v>801</v>
      </c>
      <c r="D123" s="554"/>
      <c r="E123" s="581"/>
      <c r="F123" s="545"/>
      <c r="G123" s="552"/>
      <c r="H123" s="553"/>
      <c r="I123" s="552"/>
      <c r="J123" s="548"/>
      <c r="K123" s="757"/>
      <c r="L123" s="615">
        <v>-198660000</v>
      </c>
      <c r="M123" s="616"/>
      <c r="N123" s="819"/>
      <c r="O123" s="819"/>
      <c r="P123" s="819"/>
      <c r="Q123" s="819"/>
      <c r="R123" s="615">
        <f t="shared" si="6"/>
        <v>-198660000</v>
      </c>
      <c r="S123" s="729"/>
      <c r="T123" s="539"/>
    </row>
    <row r="124" spans="2:20" ht="15" x14ac:dyDescent="0.25">
      <c r="B124" s="751"/>
      <c r="C124" s="549" t="s">
        <v>680</v>
      </c>
      <c r="D124" s="554"/>
      <c r="E124" s="581"/>
      <c r="F124" s="545"/>
      <c r="G124" s="552"/>
      <c r="H124" s="553"/>
      <c r="I124" s="552"/>
      <c r="J124" s="548"/>
      <c r="K124" s="757"/>
      <c r="L124" s="615">
        <v>-60000000</v>
      </c>
      <c r="M124" s="616"/>
      <c r="N124" s="819"/>
      <c r="O124" s="819"/>
      <c r="P124" s="819"/>
      <c r="Q124" s="819"/>
      <c r="R124" s="615">
        <f t="shared" si="6"/>
        <v>-60000000</v>
      </c>
      <c r="S124" s="729"/>
      <c r="T124" s="539"/>
    </row>
    <row r="125" spans="2:20" ht="15" x14ac:dyDescent="0.25">
      <c r="B125" s="751"/>
      <c r="C125" s="549" t="s">
        <v>802</v>
      </c>
      <c r="D125" s="554"/>
      <c r="E125" s="581"/>
      <c r="F125" s="545"/>
      <c r="G125" s="552"/>
      <c r="H125" s="553"/>
      <c r="I125" s="552"/>
      <c r="J125" s="548"/>
      <c r="K125" s="757"/>
      <c r="L125" s="615">
        <v>-40000000</v>
      </c>
      <c r="M125" s="616"/>
      <c r="N125" s="819"/>
      <c r="O125" s="819"/>
      <c r="P125" s="819"/>
      <c r="Q125" s="819"/>
      <c r="R125" s="615">
        <f t="shared" si="6"/>
        <v>-40000000</v>
      </c>
      <c r="S125" s="729"/>
      <c r="T125" s="539"/>
    </row>
    <row r="126" spans="2:20" ht="15" x14ac:dyDescent="0.25">
      <c r="B126" s="751"/>
      <c r="C126" s="549" t="s">
        <v>803</v>
      </c>
      <c r="D126" s="554"/>
      <c r="E126" s="581"/>
      <c r="F126" s="545"/>
      <c r="G126" s="552"/>
      <c r="H126" s="553"/>
      <c r="I126" s="552"/>
      <c r="J126" s="548"/>
      <c r="K126" s="757"/>
      <c r="L126" s="615">
        <v>-51935000</v>
      </c>
      <c r="M126" s="616"/>
      <c r="N126" s="819"/>
      <c r="O126" s="819"/>
      <c r="P126" s="819"/>
      <c r="Q126" s="819"/>
      <c r="R126" s="615">
        <f t="shared" si="6"/>
        <v>-51935000</v>
      </c>
      <c r="S126" s="729"/>
      <c r="T126" s="539"/>
    </row>
    <row r="127" spans="2:20" ht="15" x14ac:dyDescent="0.25">
      <c r="B127" s="751"/>
      <c r="C127" s="549" t="s">
        <v>592</v>
      </c>
      <c r="D127" s="554"/>
      <c r="E127" s="581"/>
      <c r="F127" s="545"/>
      <c r="G127" s="552"/>
      <c r="H127" s="553"/>
      <c r="I127" s="552"/>
      <c r="J127" s="548"/>
      <c r="K127" s="757"/>
      <c r="L127" s="615">
        <v>-16152500</v>
      </c>
      <c r="M127" s="616"/>
      <c r="N127" s="819"/>
      <c r="O127" s="819"/>
      <c r="P127" s="819"/>
      <c r="Q127" s="819"/>
      <c r="R127" s="615">
        <f t="shared" si="6"/>
        <v>-16152500</v>
      </c>
      <c r="S127" s="729"/>
      <c r="T127" s="539"/>
    </row>
    <row r="128" spans="2:20" ht="15" x14ac:dyDescent="0.25">
      <c r="B128" s="751"/>
      <c r="C128" s="549" t="s">
        <v>770</v>
      </c>
      <c r="D128" s="554"/>
      <c r="E128" s="581"/>
      <c r="F128" s="545"/>
      <c r="G128" s="552"/>
      <c r="H128" s="553"/>
      <c r="I128" s="552"/>
      <c r="J128" s="548"/>
      <c r="K128" s="757"/>
      <c r="L128" s="615">
        <v>-9151667</v>
      </c>
      <c r="M128" s="616"/>
      <c r="N128" s="819"/>
      <c r="O128" s="819"/>
      <c r="P128" s="819"/>
      <c r="Q128" s="819"/>
      <c r="R128" s="615">
        <f t="shared" si="6"/>
        <v>-9151667</v>
      </c>
      <c r="S128" s="729"/>
      <c r="T128" s="539"/>
    </row>
    <row r="129" spans="2:20" ht="15" x14ac:dyDescent="0.25">
      <c r="B129" s="751"/>
      <c r="C129" s="549" t="s">
        <v>804</v>
      </c>
      <c r="D129" s="554"/>
      <c r="E129" s="581"/>
      <c r="F129" s="545"/>
      <c r="G129" s="552"/>
      <c r="H129" s="553"/>
      <c r="I129" s="552"/>
      <c r="J129" s="548"/>
      <c r="K129" s="757"/>
      <c r="L129" s="615">
        <v>-48091667</v>
      </c>
      <c r="M129" s="616"/>
      <c r="N129" s="819" t="s">
        <v>985</v>
      </c>
      <c r="O129" s="819">
        <f>AJE!E71</f>
        <v>48091667</v>
      </c>
      <c r="P129" s="819" t="s">
        <v>985</v>
      </c>
      <c r="Q129" s="819">
        <f>AJE!F78</f>
        <v>99500000</v>
      </c>
      <c r="R129" s="615">
        <f t="shared" si="6"/>
        <v>-99500000</v>
      </c>
      <c r="S129" s="729"/>
      <c r="T129" s="539"/>
    </row>
    <row r="130" spans="2:20" ht="15" x14ac:dyDescent="0.25">
      <c r="B130" s="751"/>
      <c r="C130" s="549" t="s">
        <v>805</v>
      </c>
      <c r="D130" s="554"/>
      <c r="E130" s="581"/>
      <c r="F130" s="545"/>
      <c r="G130" s="552"/>
      <c r="H130" s="553"/>
      <c r="I130" s="552"/>
      <c r="J130" s="548"/>
      <c r="K130" s="757"/>
      <c r="L130" s="615">
        <v>-75833333</v>
      </c>
      <c r="M130" s="616"/>
      <c r="N130" s="819" t="s">
        <v>985</v>
      </c>
      <c r="O130" s="819">
        <f>AJE!E72</f>
        <v>75833333</v>
      </c>
      <c r="P130" s="819" t="s">
        <v>985</v>
      </c>
      <c r="Q130" s="819">
        <f>AJE!F79</f>
        <v>175000000</v>
      </c>
      <c r="R130" s="615">
        <f t="shared" si="6"/>
        <v>-175000000</v>
      </c>
      <c r="S130" s="729"/>
      <c r="T130" s="539"/>
    </row>
    <row r="131" spans="2:20" ht="15" x14ac:dyDescent="0.25">
      <c r="B131" s="751"/>
      <c r="C131" s="549" t="s">
        <v>679</v>
      </c>
      <c r="D131" s="554"/>
      <c r="E131" s="581"/>
      <c r="F131" s="545"/>
      <c r="G131" s="552"/>
      <c r="H131" s="553"/>
      <c r="I131" s="552"/>
      <c r="J131" s="548"/>
      <c r="K131" s="757"/>
      <c r="L131" s="615">
        <v>-81250000</v>
      </c>
      <c r="M131" s="616"/>
      <c r="N131" s="819" t="s">
        <v>985</v>
      </c>
      <c r="O131" s="819">
        <f>AJE!E73</f>
        <v>81250000</v>
      </c>
      <c r="P131" s="819" t="s">
        <v>985</v>
      </c>
      <c r="Q131" s="819">
        <f>AJE!F80</f>
        <v>195000000</v>
      </c>
      <c r="R131" s="615">
        <f t="shared" si="6"/>
        <v>-195000000</v>
      </c>
      <c r="S131" s="729"/>
      <c r="T131" s="539"/>
    </row>
    <row r="132" spans="2:20" ht="15" x14ac:dyDescent="0.25">
      <c r="B132" s="751"/>
      <c r="C132" s="549" t="s">
        <v>806</v>
      </c>
      <c r="D132" s="554"/>
      <c r="E132" s="581"/>
      <c r="F132" s="545"/>
      <c r="G132" s="552"/>
      <c r="H132" s="553"/>
      <c r="I132" s="552"/>
      <c r="J132" s="548"/>
      <c r="K132" s="757"/>
      <c r="L132" s="615">
        <v>-39000000</v>
      </c>
      <c r="M132" s="616"/>
      <c r="N132" s="819"/>
      <c r="O132" s="819"/>
      <c r="P132" s="819"/>
      <c r="Q132" s="819"/>
      <c r="R132" s="615">
        <f t="shared" si="6"/>
        <v>-39000000</v>
      </c>
      <c r="S132" s="729"/>
      <c r="T132" s="539"/>
    </row>
    <row r="133" spans="2:20" ht="15" x14ac:dyDescent="0.25">
      <c r="B133" s="751"/>
      <c r="C133" s="549"/>
      <c r="D133" s="554"/>
      <c r="E133" s="581"/>
      <c r="F133" s="545"/>
      <c r="G133" s="552"/>
      <c r="H133" s="553"/>
      <c r="I133" s="552"/>
      <c r="J133" s="548"/>
      <c r="K133" s="757"/>
      <c r="L133" s="615"/>
      <c r="M133" s="616"/>
      <c r="N133" s="819"/>
      <c r="O133" s="819"/>
      <c r="P133" s="819"/>
      <c r="Q133" s="819"/>
      <c r="R133" s="615">
        <f t="shared" si="6"/>
        <v>0</v>
      </c>
      <c r="S133" s="729"/>
      <c r="T133" s="539"/>
    </row>
    <row r="134" spans="2:20" x14ac:dyDescent="0.2">
      <c r="B134" s="755"/>
      <c r="C134" s="561" t="s">
        <v>682</v>
      </c>
      <c r="D134" s="548"/>
      <c r="E134" s="581"/>
      <c r="F134" s="545"/>
      <c r="G134" s="552"/>
      <c r="H134" s="553"/>
      <c r="I134" s="552"/>
      <c r="J134" s="548">
        <f>D134+G134-I134</f>
        <v>0</v>
      </c>
      <c r="K134" s="757"/>
      <c r="L134" s="615"/>
      <c r="M134" s="616"/>
      <c r="N134" s="819"/>
      <c r="O134" s="819"/>
      <c r="P134" s="819"/>
      <c r="Q134" s="819"/>
      <c r="R134" s="615">
        <f t="shared" si="6"/>
        <v>0</v>
      </c>
      <c r="S134" s="729"/>
      <c r="T134" s="539">
        <f>D134-L134</f>
        <v>0</v>
      </c>
    </row>
    <row r="135" spans="2:20" ht="15" x14ac:dyDescent="0.25">
      <c r="B135" s="756">
        <v>130301</v>
      </c>
      <c r="C135" s="577" t="s">
        <v>595</v>
      </c>
      <c r="D135" s="578">
        <v>421400000</v>
      </c>
      <c r="E135" s="581"/>
      <c r="F135" s="545"/>
      <c r="G135" s="552"/>
      <c r="H135" s="553"/>
      <c r="I135" s="552"/>
      <c r="J135" s="548">
        <f>D135+G135-I135</f>
        <v>421400000</v>
      </c>
      <c r="K135" s="757"/>
      <c r="L135" s="548">
        <v>421400000</v>
      </c>
      <c r="M135" s="616"/>
      <c r="N135" s="819"/>
      <c r="O135" s="819"/>
      <c r="P135" s="819"/>
      <c r="Q135" s="819"/>
      <c r="R135" s="615">
        <f t="shared" si="6"/>
        <v>421400000</v>
      </c>
      <c r="S135" s="729"/>
      <c r="T135" s="539">
        <f>D135-L135</f>
        <v>0</v>
      </c>
    </row>
    <row r="136" spans="2:20" ht="15" x14ac:dyDescent="0.25">
      <c r="B136" s="751">
        <v>130302</v>
      </c>
      <c r="C136" s="549" t="s">
        <v>596</v>
      </c>
      <c r="D136" s="554">
        <v>510000000</v>
      </c>
      <c r="E136" s="581"/>
      <c r="F136" s="545"/>
      <c r="G136" s="552"/>
      <c r="H136" s="553"/>
      <c r="I136" s="552"/>
      <c r="J136" s="548">
        <f>D136+G136-I136</f>
        <v>510000000</v>
      </c>
      <c r="K136" s="757"/>
      <c r="L136" s="548">
        <v>510000000</v>
      </c>
      <c r="M136" s="616"/>
      <c r="N136" s="819"/>
      <c r="O136" s="819"/>
      <c r="P136" s="819"/>
      <c r="Q136" s="819"/>
      <c r="R136" s="615">
        <f t="shared" si="6"/>
        <v>510000000</v>
      </c>
      <c r="S136" s="729"/>
      <c r="T136" s="539">
        <f>D136-L136</f>
        <v>0</v>
      </c>
    </row>
    <row r="137" spans="2:20" x14ac:dyDescent="0.2">
      <c r="B137" s="755"/>
      <c r="C137" s="576" t="s">
        <v>566</v>
      </c>
      <c r="D137" s="548"/>
      <c r="E137" s="581"/>
      <c r="F137" s="545"/>
      <c r="G137" s="552"/>
      <c r="H137" s="553"/>
      <c r="I137" s="552"/>
      <c r="J137" s="548"/>
      <c r="K137" s="757"/>
      <c r="L137" s="615"/>
      <c r="M137" s="616"/>
      <c r="N137" s="819"/>
      <c r="O137" s="819"/>
      <c r="P137" s="819"/>
      <c r="Q137" s="819"/>
      <c r="R137" s="615">
        <f t="shared" si="6"/>
        <v>0</v>
      </c>
      <c r="S137" s="729"/>
      <c r="T137" s="539">
        <f>D137-L137</f>
        <v>0</v>
      </c>
    </row>
    <row r="138" spans="2:20" x14ac:dyDescent="0.2">
      <c r="B138" s="755"/>
      <c r="C138" s="561" t="s">
        <v>597</v>
      </c>
      <c r="D138" s="567"/>
      <c r="E138" s="551"/>
      <c r="F138" s="545"/>
      <c r="G138" s="552"/>
      <c r="H138" s="553"/>
      <c r="I138" s="552"/>
      <c r="J138" s="567"/>
      <c r="K138" s="570"/>
      <c r="L138" s="615"/>
      <c r="M138" s="615"/>
      <c r="N138" s="819"/>
      <c r="O138" s="819"/>
      <c r="P138" s="819"/>
      <c r="Q138" s="819"/>
      <c r="R138" s="616"/>
      <c r="S138" s="731"/>
    </row>
    <row r="139" spans="2:20" ht="15" x14ac:dyDescent="0.2">
      <c r="B139" s="755"/>
      <c r="C139" s="588" t="s">
        <v>540</v>
      </c>
      <c r="D139" s="567"/>
      <c r="E139" s="551"/>
      <c r="F139" s="545"/>
      <c r="G139" s="552"/>
      <c r="H139" s="553"/>
      <c r="I139" s="552"/>
      <c r="J139" s="567"/>
      <c r="K139" s="570"/>
      <c r="L139" s="615"/>
      <c r="M139" s="615"/>
      <c r="N139" s="819"/>
      <c r="O139" s="819"/>
      <c r="P139" s="819"/>
      <c r="Q139" s="819"/>
      <c r="R139" s="616"/>
      <c r="S139" s="731"/>
    </row>
    <row r="140" spans="2:20" ht="15" x14ac:dyDescent="0.25">
      <c r="B140" s="751">
        <v>210102</v>
      </c>
      <c r="C140" s="549" t="s">
        <v>598</v>
      </c>
      <c r="D140" s="567"/>
      <c r="E140" s="554">
        <v>1254293</v>
      </c>
      <c r="F140" s="545"/>
      <c r="G140" s="552"/>
      <c r="H140" s="553"/>
      <c r="I140" s="552"/>
      <c r="J140" s="567"/>
      <c r="K140" s="570">
        <f>E140+I140-G140</f>
        <v>1254293</v>
      </c>
      <c r="L140" s="615"/>
      <c r="M140" s="615">
        <v>1254293</v>
      </c>
      <c r="N140" s="819"/>
      <c r="O140" s="819"/>
      <c r="P140" s="819"/>
      <c r="Q140" s="819"/>
      <c r="R140" s="616"/>
      <c r="S140" s="731">
        <f>M140+Q140-O140</f>
        <v>1254293</v>
      </c>
      <c r="T140" s="621">
        <f>E140-M140</f>
        <v>0</v>
      </c>
    </row>
    <row r="141" spans="2:20" ht="15" x14ac:dyDescent="0.25">
      <c r="B141" s="751"/>
      <c r="C141" s="549"/>
      <c r="D141" s="567"/>
      <c r="E141" s="554"/>
      <c r="F141" s="545"/>
      <c r="G141" s="552"/>
      <c r="H141" s="553"/>
      <c r="I141" s="552"/>
      <c r="J141" s="567"/>
      <c r="K141" s="570"/>
      <c r="L141" s="615"/>
      <c r="M141" s="615"/>
      <c r="N141" s="819"/>
      <c r="O141" s="819"/>
      <c r="P141" s="819"/>
      <c r="Q141" s="819"/>
      <c r="R141" s="616"/>
      <c r="S141" s="731">
        <f t="shared" ref="S141:S166" si="8">M141+Q141-O141</f>
        <v>0</v>
      </c>
      <c r="T141" s="621"/>
    </row>
    <row r="142" spans="2:20" ht="15" x14ac:dyDescent="0.25">
      <c r="B142" s="751"/>
      <c r="C142" s="564" t="s">
        <v>688</v>
      </c>
      <c r="D142" s="567"/>
      <c r="E142" s="554"/>
      <c r="F142" s="545"/>
      <c r="G142" s="552"/>
      <c r="H142" s="553"/>
      <c r="I142" s="552"/>
      <c r="J142" s="567"/>
      <c r="K142" s="570">
        <f>E142+I142-G142</f>
        <v>0</v>
      </c>
      <c r="L142" s="615"/>
      <c r="M142" s="615"/>
      <c r="N142" s="819"/>
      <c r="O142" s="819"/>
      <c r="P142" s="819"/>
      <c r="Q142" s="819"/>
      <c r="R142" s="616"/>
      <c r="S142" s="731">
        <f t="shared" si="8"/>
        <v>0</v>
      </c>
      <c r="T142" s="621">
        <f t="shared" ref="T142:T167" si="9">E142-M142</f>
        <v>0</v>
      </c>
    </row>
    <row r="143" spans="2:20" ht="15" x14ac:dyDescent="0.25">
      <c r="B143" s="751">
        <v>210204</v>
      </c>
      <c r="C143" s="549" t="s">
        <v>599</v>
      </c>
      <c r="D143" s="567"/>
      <c r="E143" s="554">
        <v>125810000</v>
      </c>
      <c r="F143" s="545"/>
      <c r="G143" s="552"/>
      <c r="H143" s="553"/>
      <c r="I143" s="552"/>
      <c r="J143" s="567"/>
      <c r="K143" s="570">
        <f>E143+I143-G143</f>
        <v>125810000</v>
      </c>
      <c r="L143" s="615"/>
      <c r="M143" s="615">
        <v>125810000</v>
      </c>
      <c r="N143" s="819"/>
      <c r="O143" s="819"/>
      <c r="P143" s="819"/>
      <c r="Q143" s="819"/>
      <c r="R143" s="616"/>
      <c r="S143" s="731">
        <f t="shared" si="8"/>
        <v>125810000</v>
      </c>
      <c r="T143" s="621">
        <f t="shared" si="9"/>
        <v>0</v>
      </c>
    </row>
    <row r="144" spans="2:20" ht="15" x14ac:dyDescent="0.25">
      <c r="B144" s="751"/>
      <c r="C144" s="549"/>
      <c r="D144" s="567"/>
      <c r="E144" s="554"/>
      <c r="F144" s="545"/>
      <c r="G144" s="552"/>
      <c r="H144" s="553"/>
      <c r="I144" s="552"/>
      <c r="J144" s="567"/>
      <c r="K144" s="570"/>
      <c r="L144" s="615"/>
      <c r="M144" s="615"/>
      <c r="N144" s="819"/>
      <c r="O144" s="819"/>
      <c r="P144" s="819"/>
      <c r="Q144" s="819"/>
      <c r="R144" s="616"/>
      <c r="S144" s="731">
        <f t="shared" si="8"/>
        <v>0</v>
      </c>
      <c r="T144" s="621"/>
    </row>
    <row r="145" spans="2:20" ht="15" x14ac:dyDescent="0.25">
      <c r="B145" s="751"/>
      <c r="C145" s="564" t="s">
        <v>600</v>
      </c>
      <c r="D145" s="567"/>
      <c r="E145" s="554"/>
      <c r="F145" s="545"/>
      <c r="G145" s="552"/>
      <c r="H145" s="553"/>
      <c r="I145" s="552"/>
      <c r="J145" s="567"/>
      <c r="K145" s="570"/>
      <c r="L145" s="615"/>
      <c r="M145" s="615"/>
      <c r="N145" s="819"/>
      <c r="O145" s="819"/>
      <c r="P145" s="819"/>
      <c r="Q145" s="819"/>
      <c r="R145" s="616"/>
      <c r="S145" s="731">
        <f t="shared" si="8"/>
        <v>0</v>
      </c>
      <c r="T145" s="621">
        <f t="shared" si="9"/>
        <v>0</v>
      </c>
    </row>
    <row r="146" spans="2:20" ht="15" x14ac:dyDescent="0.25">
      <c r="B146" s="751">
        <v>210205</v>
      </c>
      <c r="C146" s="549" t="s">
        <v>600</v>
      </c>
      <c r="D146" s="606"/>
      <c r="E146" s="554">
        <v>-311303660</v>
      </c>
      <c r="F146" s="545"/>
      <c r="G146" s="552"/>
      <c r="H146" s="553"/>
      <c r="I146" s="552"/>
      <c r="J146" s="567"/>
      <c r="K146" s="570">
        <f>E146+I146-G146</f>
        <v>-311303660</v>
      </c>
      <c r="L146" s="615"/>
      <c r="M146" s="615"/>
      <c r="N146" s="819"/>
      <c r="O146" s="819"/>
      <c r="P146" s="819"/>
      <c r="Q146" s="819"/>
      <c r="R146" s="616"/>
      <c r="S146" s="731">
        <f t="shared" si="8"/>
        <v>0</v>
      </c>
      <c r="T146" s="621">
        <f t="shared" si="9"/>
        <v>-311303660</v>
      </c>
    </row>
    <row r="147" spans="2:20" ht="15" x14ac:dyDescent="0.25">
      <c r="B147" s="751"/>
      <c r="C147" s="549"/>
      <c r="D147" s="606"/>
      <c r="E147" s="554"/>
      <c r="F147" s="545"/>
      <c r="G147" s="552"/>
      <c r="H147" s="553"/>
      <c r="I147" s="552"/>
      <c r="J147" s="567"/>
      <c r="K147" s="570"/>
      <c r="L147" s="615"/>
      <c r="M147" s="615"/>
      <c r="N147" s="819"/>
      <c r="O147" s="819"/>
      <c r="P147" s="819"/>
      <c r="Q147" s="819"/>
      <c r="R147" s="616"/>
      <c r="S147" s="731">
        <f t="shared" si="8"/>
        <v>0</v>
      </c>
      <c r="T147" s="621"/>
    </row>
    <row r="148" spans="2:20" ht="15" x14ac:dyDescent="0.25">
      <c r="B148" s="751"/>
      <c r="C148" s="564" t="s">
        <v>36</v>
      </c>
      <c r="D148" s="606"/>
      <c r="E148" s="554"/>
      <c r="F148" s="545"/>
      <c r="G148" s="552"/>
      <c r="H148" s="553"/>
      <c r="I148" s="552"/>
      <c r="J148" s="567"/>
      <c r="K148" s="570"/>
      <c r="L148" s="615"/>
      <c r="M148" s="615"/>
      <c r="N148" s="819"/>
      <c r="O148" s="819"/>
      <c r="P148" s="819"/>
      <c r="Q148" s="819"/>
      <c r="R148" s="616"/>
      <c r="S148" s="731">
        <f t="shared" si="8"/>
        <v>0</v>
      </c>
      <c r="T148" s="621">
        <f t="shared" si="9"/>
        <v>0</v>
      </c>
    </row>
    <row r="149" spans="2:20" ht="15" x14ac:dyDescent="0.25">
      <c r="B149" s="751">
        <v>210206</v>
      </c>
      <c r="C149" s="549" t="s">
        <v>601</v>
      </c>
      <c r="D149" s="567"/>
      <c r="E149" s="554">
        <v>77402184</v>
      </c>
      <c r="F149" s="545"/>
      <c r="G149" s="552"/>
      <c r="H149" s="553"/>
      <c r="I149" s="552"/>
      <c r="J149" s="567"/>
      <c r="K149" s="570">
        <f>E149+I149-G149</f>
        <v>77402184</v>
      </c>
      <c r="L149" s="615"/>
      <c r="M149" s="615">
        <v>77402184</v>
      </c>
      <c r="N149" s="819" t="s">
        <v>1034</v>
      </c>
      <c r="O149" s="819">
        <f>AJE!E109</f>
        <v>77402184</v>
      </c>
      <c r="P149" s="819"/>
      <c r="Q149" s="819">
        <f>AJE!F117</f>
        <v>282850702</v>
      </c>
      <c r="R149" s="616"/>
      <c r="S149" s="731">
        <f t="shared" si="8"/>
        <v>282850702</v>
      </c>
      <c r="T149" s="621">
        <f t="shared" si="9"/>
        <v>0</v>
      </c>
    </row>
    <row r="150" spans="2:20" ht="15" x14ac:dyDescent="0.25">
      <c r="B150" s="751">
        <v>210207</v>
      </c>
      <c r="C150" s="549" t="s">
        <v>1023</v>
      </c>
      <c r="D150" s="567"/>
      <c r="E150" s="554">
        <v>39522750</v>
      </c>
      <c r="F150" s="545"/>
      <c r="G150" s="552"/>
      <c r="H150" s="553"/>
      <c r="I150" s="552"/>
      <c r="J150" s="567"/>
      <c r="K150" s="570">
        <f>E150+I150-G150</f>
        <v>39522750</v>
      </c>
      <c r="L150" s="615"/>
      <c r="M150" s="615">
        <v>419494300</v>
      </c>
      <c r="N150" s="819"/>
      <c r="O150" s="819"/>
      <c r="P150" s="819" t="s">
        <v>1026</v>
      </c>
      <c r="Q150" s="819">
        <f>AJE!F99</f>
        <v>89377380</v>
      </c>
      <c r="R150" s="616"/>
      <c r="S150" s="731">
        <f t="shared" si="8"/>
        <v>508871680</v>
      </c>
      <c r="T150" s="621">
        <f t="shared" si="9"/>
        <v>-379971550</v>
      </c>
    </row>
    <row r="151" spans="2:20" ht="15" x14ac:dyDescent="0.25">
      <c r="B151" s="751"/>
      <c r="C151" s="549"/>
      <c r="D151" s="567"/>
      <c r="E151" s="554"/>
      <c r="F151" s="545"/>
      <c r="G151" s="552"/>
      <c r="H151" s="553"/>
      <c r="I151" s="552"/>
      <c r="J151" s="567"/>
      <c r="K151" s="570"/>
      <c r="L151" s="615"/>
      <c r="M151" s="615"/>
      <c r="N151" s="819"/>
      <c r="O151" s="819"/>
      <c r="P151" s="819"/>
      <c r="Q151" s="819"/>
      <c r="R151" s="616"/>
      <c r="S151" s="731">
        <f t="shared" si="8"/>
        <v>0</v>
      </c>
      <c r="T151" s="621">
        <f t="shared" si="9"/>
        <v>0</v>
      </c>
    </row>
    <row r="152" spans="2:20" ht="15" x14ac:dyDescent="0.25">
      <c r="B152" s="751"/>
      <c r="C152" s="564" t="s">
        <v>775</v>
      </c>
      <c r="D152" s="567"/>
      <c r="E152" s="554"/>
      <c r="F152" s="545"/>
      <c r="G152" s="552"/>
      <c r="H152" s="553"/>
      <c r="I152" s="552"/>
      <c r="J152" s="567"/>
      <c r="K152" s="570"/>
      <c r="L152" s="615"/>
      <c r="M152" s="615"/>
      <c r="N152" s="819"/>
      <c r="O152" s="819"/>
      <c r="P152" s="819"/>
      <c r="Q152" s="819"/>
      <c r="R152" s="616"/>
      <c r="S152" s="731">
        <f t="shared" si="8"/>
        <v>0</v>
      </c>
      <c r="T152" s="621">
        <f t="shared" si="9"/>
        <v>0</v>
      </c>
    </row>
    <row r="153" spans="2:20" ht="15" x14ac:dyDescent="0.25">
      <c r="B153" s="751"/>
      <c r="C153" s="623" t="s">
        <v>776</v>
      </c>
      <c r="D153" s="567"/>
      <c r="E153" s="554"/>
      <c r="F153" s="545"/>
      <c r="G153" s="552"/>
      <c r="H153" s="553"/>
      <c r="I153" s="552"/>
      <c r="J153" s="567"/>
      <c r="K153" s="570"/>
      <c r="L153" s="615"/>
      <c r="M153" s="615">
        <v>207288575</v>
      </c>
      <c r="N153" s="819" t="s">
        <v>1106</v>
      </c>
      <c r="O153" s="819">
        <f>AJE!E163</f>
        <v>207288575</v>
      </c>
      <c r="P153" s="819"/>
      <c r="Q153" s="819"/>
      <c r="R153" s="616"/>
      <c r="S153" s="731">
        <f t="shared" si="8"/>
        <v>0</v>
      </c>
      <c r="T153" s="621">
        <f t="shared" si="9"/>
        <v>-207288575</v>
      </c>
    </row>
    <row r="154" spans="2:20" x14ac:dyDescent="0.2">
      <c r="B154" s="754"/>
      <c r="C154" s="576" t="s">
        <v>566</v>
      </c>
      <c r="D154" s="567"/>
      <c r="E154" s="551"/>
      <c r="F154" s="545"/>
      <c r="G154" s="552"/>
      <c r="H154" s="553"/>
      <c r="I154" s="552"/>
      <c r="J154" s="567"/>
      <c r="K154" s="570">
        <f>E154+I154-G154</f>
        <v>0</v>
      </c>
      <c r="L154" s="615"/>
      <c r="M154" s="615"/>
      <c r="N154" s="819"/>
      <c r="O154" s="819"/>
      <c r="P154" s="819"/>
      <c r="Q154" s="819"/>
      <c r="R154" s="616"/>
      <c r="S154" s="731">
        <f t="shared" si="8"/>
        <v>0</v>
      </c>
      <c r="T154" s="621">
        <f t="shared" si="9"/>
        <v>0</v>
      </c>
    </row>
    <row r="155" spans="2:20" x14ac:dyDescent="0.2">
      <c r="B155" s="754"/>
      <c r="C155" s="561" t="s">
        <v>602</v>
      </c>
      <c r="D155" s="567"/>
      <c r="E155" s="551"/>
      <c r="F155" s="545"/>
      <c r="G155" s="552"/>
      <c r="H155" s="553"/>
      <c r="I155" s="552"/>
      <c r="J155" s="567"/>
      <c r="K155" s="570">
        <f>E155+I155-G155</f>
        <v>0</v>
      </c>
      <c r="L155" s="615"/>
      <c r="M155" s="615"/>
      <c r="N155" s="819"/>
      <c r="O155" s="819"/>
      <c r="P155" s="819"/>
      <c r="Q155" s="819"/>
      <c r="R155" s="616"/>
      <c r="S155" s="731">
        <f t="shared" si="8"/>
        <v>0</v>
      </c>
      <c r="T155" s="621">
        <f t="shared" si="9"/>
        <v>0</v>
      </c>
    </row>
    <row r="156" spans="2:20" ht="15" x14ac:dyDescent="0.25">
      <c r="B156" s="762">
        <v>310101</v>
      </c>
      <c r="C156" s="549" t="s">
        <v>603</v>
      </c>
      <c r="D156" s="567"/>
      <c r="E156" s="554">
        <v>2079027500</v>
      </c>
      <c r="F156" s="545"/>
      <c r="G156" s="552"/>
      <c r="H156" s="553"/>
      <c r="I156" s="552"/>
      <c r="J156" s="567"/>
      <c r="K156" s="570">
        <f>E156+I156-G156</f>
        <v>2079027500</v>
      </c>
      <c r="L156" s="615"/>
      <c r="M156" s="615">
        <v>2079027500</v>
      </c>
      <c r="N156" s="819"/>
      <c r="O156" s="819"/>
      <c r="P156" s="819"/>
      <c r="Q156" s="819"/>
      <c r="R156" s="616"/>
      <c r="S156" s="731">
        <f t="shared" si="8"/>
        <v>2079027500</v>
      </c>
      <c r="T156" s="621">
        <f t="shared" si="9"/>
        <v>0</v>
      </c>
    </row>
    <row r="157" spans="2:20" ht="15" x14ac:dyDescent="0.25">
      <c r="B157" s="762"/>
      <c r="C157" s="549"/>
      <c r="D157" s="567"/>
      <c r="E157" s="554"/>
      <c r="F157" s="545"/>
      <c r="G157" s="552"/>
      <c r="H157" s="553"/>
      <c r="I157" s="552"/>
      <c r="J157" s="567"/>
      <c r="K157" s="570"/>
      <c r="L157" s="615"/>
      <c r="M157" s="615"/>
      <c r="N157" s="819"/>
      <c r="O157" s="819"/>
      <c r="P157" s="819"/>
      <c r="Q157" s="819"/>
      <c r="R157" s="616"/>
      <c r="S157" s="731">
        <f t="shared" si="8"/>
        <v>0</v>
      </c>
      <c r="T157" s="621">
        <f t="shared" si="9"/>
        <v>0</v>
      </c>
    </row>
    <row r="158" spans="2:20" ht="15" x14ac:dyDescent="0.25">
      <c r="B158" s="762">
        <v>310102</v>
      </c>
      <c r="C158" s="549" t="s">
        <v>604</v>
      </c>
      <c r="D158" s="567"/>
      <c r="E158" s="554">
        <v>1258945600</v>
      </c>
      <c r="F158" s="545"/>
      <c r="G158" s="552"/>
      <c r="H158" s="553"/>
      <c r="I158" s="552"/>
      <c r="J158" s="567"/>
      <c r="K158" s="570">
        <f t="shared" ref="K158:K164" si="10">E158+I158-G158</f>
        <v>1258945600</v>
      </c>
      <c r="L158" s="615"/>
      <c r="M158" s="615">
        <v>1258945600</v>
      </c>
      <c r="N158" s="819"/>
      <c r="O158" s="819"/>
      <c r="P158" s="819"/>
      <c r="Q158" s="819"/>
      <c r="R158" s="616"/>
      <c r="S158" s="731">
        <f t="shared" si="8"/>
        <v>1258945600</v>
      </c>
      <c r="T158" s="621">
        <f t="shared" si="9"/>
        <v>0</v>
      </c>
    </row>
    <row r="159" spans="2:20" x14ac:dyDescent="0.2">
      <c r="B159" s="754"/>
      <c r="C159" s="576" t="s">
        <v>566</v>
      </c>
      <c r="D159" s="567"/>
      <c r="E159" s="551"/>
      <c r="F159" s="545"/>
      <c r="G159" s="552"/>
      <c r="H159" s="553"/>
      <c r="I159" s="552"/>
      <c r="J159" s="567"/>
      <c r="K159" s="570">
        <f t="shared" si="10"/>
        <v>0</v>
      </c>
      <c r="L159" s="615"/>
      <c r="M159" s="615"/>
      <c r="N159" s="819"/>
      <c r="O159" s="819"/>
      <c r="P159" s="819"/>
      <c r="Q159" s="819"/>
      <c r="R159" s="616"/>
      <c r="S159" s="731">
        <f t="shared" si="8"/>
        <v>0</v>
      </c>
      <c r="T159" s="621">
        <f t="shared" si="9"/>
        <v>0</v>
      </c>
    </row>
    <row r="160" spans="2:20" x14ac:dyDescent="0.2">
      <c r="B160" s="754"/>
      <c r="C160" s="561" t="s">
        <v>605</v>
      </c>
      <c r="D160" s="567"/>
      <c r="E160" s="551"/>
      <c r="F160" s="545"/>
      <c r="G160" s="552"/>
      <c r="H160" s="553"/>
      <c r="I160" s="552"/>
      <c r="J160" s="567"/>
      <c r="K160" s="570">
        <f t="shared" si="10"/>
        <v>0</v>
      </c>
      <c r="L160" s="615"/>
      <c r="M160" s="615"/>
      <c r="N160" s="819"/>
      <c r="O160" s="819"/>
      <c r="P160" s="819"/>
      <c r="Q160" s="819"/>
      <c r="R160" s="616"/>
      <c r="S160" s="731">
        <f t="shared" si="8"/>
        <v>0</v>
      </c>
      <c r="T160" s="621">
        <f t="shared" si="9"/>
        <v>0</v>
      </c>
    </row>
    <row r="161" spans="2:20" ht="15" x14ac:dyDescent="0.25">
      <c r="B161" s="762">
        <v>310201</v>
      </c>
      <c r="C161" s="549" t="s">
        <v>606</v>
      </c>
      <c r="D161" s="567"/>
      <c r="E161" s="554">
        <v>184187754</v>
      </c>
      <c r="F161" s="545"/>
      <c r="G161" s="552"/>
      <c r="H161" s="553"/>
      <c r="I161" s="552"/>
      <c r="J161" s="567"/>
      <c r="K161" s="570">
        <f t="shared" si="10"/>
        <v>184187754</v>
      </c>
      <c r="L161" s="615"/>
      <c r="M161" s="615">
        <v>184187754</v>
      </c>
      <c r="N161" s="819"/>
      <c r="O161" s="819"/>
      <c r="P161" s="819"/>
      <c r="Q161" s="819"/>
      <c r="R161" s="616"/>
      <c r="S161" s="731">
        <f t="shared" si="8"/>
        <v>184187754</v>
      </c>
      <c r="T161" s="621">
        <f t="shared" si="9"/>
        <v>0</v>
      </c>
    </row>
    <row r="162" spans="2:20" ht="15" x14ac:dyDescent="0.25">
      <c r="B162" s="762">
        <v>310202</v>
      </c>
      <c r="C162" s="549" t="s">
        <v>607</v>
      </c>
      <c r="D162" s="567"/>
      <c r="E162" s="554">
        <v>385755015</v>
      </c>
      <c r="F162" s="545"/>
      <c r="G162" s="552"/>
      <c r="H162" s="553"/>
      <c r="I162" s="552"/>
      <c r="J162" s="567"/>
      <c r="K162" s="570">
        <f t="shared" si="10"/>
        <v>385755015</v>
      </c>
      <c r="L162" s="615"/>
      <c r="M162" s="615">
        <v>385755015</v>
      </c>
      <c r="N162" s="819"/>
      <c r="O162" s="819"/>
      <c r="P162" s="819"/>
      <c r="Q162" s="819"/>
      <c r="R162" s="616"/>
      <c r="S162" s="731">
        <f t="shared" si="8"/>
        <v>385755015</v>
      </c>
      <c r="T162" s="621">
        <f t="shared" si="9"/>
        <v>0</v>
      </c>
    </row>
    <row r="163" spans="2:20" ht="15" x14ac:dyDescent="0.25">
      <c r="B163" s="762">
        <v>310203</v>
      </c>
      <c r="C163" s="549" t="s">
        <v>608</v>
      </c>
      <c r="D163" s="567"/>
      <c r="E163" s="554">
        <v>384501480</v>
      </c>
      <c r="F163" s="545"/>
      <c r="G163" s="552"/>
      <c r="H163" s="553"/>
      <c r="I163" s="552"/>
      <c r="J163" s="567"/>
      <c r="K163" s="570">
        <f t="shared" si="10"/>
        <v>384501480</v>
      </c>
      <c r="L163" s="615"/>
      <c r="M163" s="615">
        <v>384501480</v>
      </c>
      <c r="N163" s="819"/>
      <c r="O163" s="819"/>
      <c r="P163" s="819"/>
      <c r="Q163" s="819"/>
      <c r="R163" s="616"/>
      <c r="S163" s="731">
        <f t="shared" si="8"/>
        <v>384501480</v>
      </c>
      <c r="T163" s="621">
        <f t="shared" si="9"/>
        <v>0</v>
      </c>
    </row>
    <row r="164" spans="2:20" ht="15" x14ac:dyDescent="0.25">
      <c r="B164" s="762">
        <v>310204</v>
      </c>
      <c r="C164" s="549" t="s">
        <v>609</v>
      </c>
      <c r="D164" s="567"/>
      <c r="E164" s="554">
        <v>682857930</v>
      </c>
      <c r="F164" s="545"/>
      <c r="G164" s="552"/>
      <c r="H164" s="553"/>
      <c r="I164" s="552"/>
      <c r="J164" s="567"/>
      <c r="K164" s="570">
        <f t="shared" si="10"/>
        <v>682857930</v>
      </c>
      <c r="L164" s="615"/>
      <c r="M164" s="615">
        <v>1569270257</v>
      </c>
      <c r="N164" s="819"/>
      <c r="O164" s="819"/>
      <c r="P164" s="819"/>
      <c r="Q164" s="819"/>
      <c r="R164" s="616"/>
      <c r="S164" s="731">
        <f t="shared" si="8"/>
        <v>1569270257</v>
      </c>
      <c r="T164" s="621">
        <f t="shared" si="9"/>
        <v>-886412327</v>
      </c>
    </row>
    <row r="165" spans="2:20" ht="15" x14ac:dyDescent="0.25">
      <c r="B165" s="762">
        <v>310206</v>
      </c>
      <c r="C165" s="549" t="s">
        <v>610</v>
      </c>
      <c r="D165" s="567"/>
      <c r="E165" s="554">
        <f>D257</f>
        <v>540266895</v>
      </c>
      <c r="F165" s="545"/>
      <c r="G165" s="552"/>
      <c r="H165" s="553"/>
      <c r="I165" s="552"/>
      <c r="J165" s="567"/>
      <c r="K165" s="570">
        <f>J257</f>
        <v>540266895</v>
      </c>
      <c r="L165" s="615"/>
      <c r="M165" s="615">
        <v>1554445283</v>
      </c>
      <c r="N165" s="819"/>
      <c r="O165" s="819"/>
      <c r="P165" s="819"/>
      <c r="Q165" s="819"/>
      <c r="R165" s="616"/>
      <c r="S165" s="731">
        <f>R261</f>
        <v>856298323</v>
      </c>
      <c r="T165" s="621">
        <f t="shared" si="9"/>
        <v>-1014178388</v>
      </c>
    </row>
    <row r="166" spans="2:20" ht="15" x14ac:dyDescent="0.25">
      <c r="B166" s="762"/>
      <c r="C166" s="549" t="s">
        <v>611</v>
      </c>
      <c r="D166" s="567"/>
      <c r="E166" s="554">
        <v>3857011064</v>
      </c>
      <c r="F166" s="545"/>
      <c r="G166" s="552"/>
      <c r="H166" s="553"/>
      <c r="I166" s="552"/>
      <c r="J166" s="567"/>
      <c r="K166" s="570">
        <f>E166+I166-G166</f>
        <v>3857011064</v>
      </c>
      <c r="L166" s="615"/>
      <c r="M166" s="615">
        <v>492031167</v>
      </c>
      <c r="N166" s="819"/>
      <c r="O166" s="819"/>
      <c r="P166" s="819"/>
      <c r="Q166" s="819"/>
      <c r="R166" s="616"/>
      <c r="S166" s="731">
        <f t="shared" si="8"/>
        <v>492031167</v>
      </c>
      <c r="T166" s="621">
        <f t="shared" si="9"/>
        <v>3364979897</v>
      </c>
    </row>
    <row r="167" spans="2:20" ht="15.75" thickBot="1" x14ac:dyDescent="0.3">
      <c r="B167" s="780"/>
      <c r="C167" s="589" t="s">
        <v>566</v>
      </c>
      <c r="D167" s="590"/>
      <c r="E167" s="591"/>
      <c r="F167" s="592"/>
      <c r="G167" s="593"/>
      <c r="H167" s="594"/>
      <c r="I167" s="593"/>
      <c r="J167" s="590"/>
      <c r="K167" s="781"/>
      <c r="L167" s="618"/>
      <c r="M167" s="618"/>
      <c r="N167" s="830"/>
      <c r="O167" s="830"/>
      <c r="P167" s="830"/>
      <c r="Q167" s="830"/>
      <c r="R167" s="618"/>
      <c r="S167" s="732"/>
      <c r="T167" s="621">
        <f t="shared" si="9"/>
        <v>0</v>
      </c>
    </row>
    <row r="168" spans="2:20" ht="15.75" thickBot="1" x14ac:dyDescent="0.3">
      <c r="B168" s="788"/>
      <c r="C168" s="784" t="s">
        <v>664</v>
      </c>
      <c r="D168" s="785">
        <f>SUM(D9:D167)</f>
        <v>10377510473</v>
      </c>
      <c r="E168" s="785">
        <f>SUM(E9:E167)</f>
        <v>9305238805</v>
      </c>
      <c r="F168" s="789"/>
      <c r="G168" s="790"/>
      <c r="H168" s="791"/>
      <c r="I168" s="790"/>
      <c r="J168" s="786">
        <f>D168+G168-I168</f>
        <v>10377510473</v>
      </c>
      <c r="K168" s="787">
        <f>E168+I168-G168</f>
        <v>9305238805</v>
      </c>
      <c r="L168" s="792">
        <f>SUM(L7:L166)</f>
        <v>8739413408</v>
      </c>
      <c r="M168" s="792">
        <f>SUM(M7:M166)</f>
        <v>8739413408</v>
      </c>
      <c r="N168" s="831"/>
      <c r="O168" s="831"/>
      <c r="P168" s="831"/>
      <c r="Q168" s="831"/>
      <c r="R168" s="792">
        <f>SUM(R7:R167)</f>
        <v>8128803771</v>
      </c>
      <c r="S168" s="792">
        <f>SUM(S7:S166)</f>
        <v>8128803771</v>
      </c>
    </row>
    <row r="169" spans="2:20" ht="15" x14ac:dyDescent="0.25">
      <c r="B169" s="782"/>
      <c r="C169" s="595" t="s">
        <v>566</v>
      </c>
      <c r="D169" s="596">
        <f>D168-E168</f>
        <v>1072271668</v>
      </c>
      <c r="E169" s="597"/>
      <c r="F169" s="598"/>
      <c r="G169" s="599"/>
      <c r="H169" s="600"/>
      <c r="I169" s="599"/>
      <c r="J169" s="608">
        <f>D169+G169-I169</f>
        <v>1072271668</v>
      </c>
      <c r="K169" s="601">
        <f>E169+I169-G169</f>
        <v>0</v>
      </c>
      <c r="L169" s="619">
        <f>L168-M168</f>
        <v>0</v>
      </c>
      <c r="M169" s="619"/>
      <c r="N169" s="823"/>
      <c r="O169" s="823"/>
      <c r="P169" s="823"/>
      <c r="Q169" s="823"/>
      <c r="R169" s="619">
        <f>R168-S168</f>
        <v>0</v>
      </c>
      <c r="S169" s="733"/>
    </row>
    <row r="170" spans="2:20" ht="15" x14ac:dyDescent="0.25">
      <c r="B170" s="762"/>
      <c r="C170" s="549"/>
      <c r="D170" s="579"/>
      <c r="E170" s="580"/>
      <c r="F170" s="545"/>
      <c r="G170" s="552"/>
      <c r="H170" s="553"/>
      <c r="I170" s="552"/>
      <c r="J170" s="548"/>
      <c r="K170" s="570"/>
      <c r="L170" s="615"/>
      <c r="M170" s="615"/>
      <c r="N170" s="819"/>
      <c r="O170" s="819"/>
      <c r="P170" s="819"/>
      <c r="Q170" s="819"/>
      <c r="R170" s="615"/>
      <c r="S170" s="731"/>
    </row>
    <row r="171" spans="2:20" ht="15" x14ac:dyDescent="0.25">
      <c r="B171" s="762"/>
      <c r="C171" s="564" t="s">
        <v>541</v>
      </c>
      <c r="D171" s="567"/>
      <c r="E171" s="554"/>
      <c r="F171" s="545"/>
      <c r="G171" s="552"/>
      <c r="H171" s="553"/>
      <c r="I171" s="552"/>
      <c r="J171" s="567"/>
      <c r="K171" s="570">
        <f t="shared" ref="K171:K182" si="11">E171+I171-G171</f>
        <v>0</v>
      </c>
      <c r="L171" s="615"/>
      <c r="M171" s="615"/>
      <c r="N171" s="819"/>
      <c r="O171" s="819"/>
      <c r="P171" s="819"/>
      <c r="Q171" s="819"/>
      <c r="R171" s="615"/>
      <c r="S171" s="731"/>
    </row>
    <row r="172" spans="2:20" ht="15" x14ac:dyDescent="0.25">
      <c r="B172" s="762">
        <v>410101</v>
      </c>
      <c r="C172" s="549" t="s">
        <v>612</v>
      </c>
      <c r="D172" s="567"/>
      <c r="E172" s="554">
        <v>654832000</v>
      </c>
      <c r="F172" s="545"/>
      <c r="G172" s="552"/>
      <c r="H172" s="553"/>
      <c r="I172" s="552"/>
      <c r="J172" s="567"/>
      <c r="K172" s="570">
        <f t="shared" si="11"/>
        <v>654832000</v>
      </c>
      <c r="L172" s="615"/>
      <c r="M172" s="615">
        <v>7754394000</v>
      </c>
      <c r="N172" s="819" t="s">
        <v>976</v>
      </c>
      <c r="O172" s="819">
        <f>AJE!E13</f>
        <v>86229500</v>
      </c>
      <c r="P172" s="819"/>
      <c r="Q172" s="819"/>
      <c r="R172" s="615"/>
      <c r="S172" s="731">
        <f>M172+Q172-O172</f>
        <v>7668164500</v>
      </c>
      <c r="T172" s="621">
        <f>E172-M172</f>
        <v>-7099562000</v>
      </c>
    </row>
    <row r="173" spans="2:20" ht="15" x14ac:dyDescent="0.25">
      <c r="B173" s="762">
        <v>410102</v>
      </c>
      <c r="C173" s="549" t="s">
        <v>613</v>
      </c>
      <c r="D173" s="567"/>
      <c r="E173" s="554">
        <v>4346000</v>
      </c>
      <c r="F173" s="545"/>
      <c r="G173" s="552"/>
      <c r="H173" s="553"/>
      <c r="I173" s="552"/>
      <c r="J173" s="567"/>
      <c r="K173" s="570">
        <f t="shared" si="11"/>
        <v>4346000</v>
      </c>
      <c r="L173" s="615"/>
      <c r="M173" s="615">
        <v>97399000</v>
      </c>
      <c r="N173" s="819"/>
      <c r="O173" s="819"/>
      <c r="P173" s="819"/>
      <c r="Q173" s="819"/>
      <c r="R173" s="615"/>
      <c r="S173" s="731">
        <f t="shared" ref="S173:S182" si="12">M173+Q173-O173</f>
        <v>97399000</v>
      </c>
      <c r="T173" s="621">
        <f t="shared" ref="T173:T182" si="13">E173-M173</f>
        <v>-93053000</v>
      </c>
    </row>
    <row r="174" spans="2:20" ht="15" x14ac:dyDescent="0.25">
      <c r="B174" s="762">
        <v>410103</v>
      </c>
      <c r="C174" s="549" t="s">
        <v>614</v>
      </c>
      <c r="D174" s="567"/>
      <c r="E174" s="554">
        <v>212850000</v>
      </c>
      <c r="F174" s="545"/>
      <c r="G174" s="552"/>
      <c r="H174" s="553"/>
      <c r="I174" s="552"/>
      <c r="J174" s="567"/>
      <c r="K174" s="570">
        <f t="shared" si="11"/>
        <v>212850000</v>
      </c>
      <c r="L174" s="615"/>
      <c r="M174" s="615">
        <v>2881900000</v>
      </c>
      <c r="N174" s="819" t="s">
        <v>981</v>
      </c>
      <c r="O174" s="819">
        <f>AJE!E49</f>
        <v>8500000</v>
      </c>
      <c r="P174" s="819"/>
      <c r="Q174" s="819"/>
      <c r="R174" s="615"/>
      <c r="S174" s="731">
        <f t="shared" si="12"/>
        <v>2873400000</v>
      </c>
      <c r="T174" s="621">
        <f t="shared" si="13"/>
        <v>-2669050000</v>
      </c>
    </row>
    <row r="175" spans="2:20" ht="15" x14ac:dyDescent="0.25">
      <c r="B175" s="762">
        <v>410104</v>
      </c>
      <c r="C175" s="549" t="s">
        <v>615</v>
      </c>
      <c r="D175" s="567"/>
      <c r="E175" s="554">
        <v>454597000</v>
      </c>
      <c r="F175" s="545"/>
      <c r="G175" s="552"/>
      <c r="H175" s="553"/>
      <c r="I175" s="552"/>
      <c r="J175" s="567"/>
      <c r="K175" s="570">
        <f t="shared" si="11"/>
        <v>454597000</v>
      </c>
      <c r="L175" s="615"/>
      <c r="M175" s="615">
        <v>5207935000</v>
      </c>
      <c r="N175" s="819" t="s">
        <v>980</v>
      </c>
      <c r="O175" s="819">
        <f>AJE!E43</f>
        <v>142609100</v>
      </c>
      <c r="P175" s="819" t="s">
        <v>977</v>
      </c>
      <c r="Q175" s="819">
        <f>AJE!F21+AJE!F27</f>
        <v>142709100</v>
      </c>
      <c r="R175" s="615"/>
      <c r="S175" s="731">
        <f t="shared" si="12"/>
        <v>5208035000</v>
      </c>
      <c r="T175" s="621">
        <f t="shared" si="13"/>
        <v>-4753338000</v>
      </c>
    </row>
    <row r="176" spans="2:20" ht="15" x14ac:dyDescent="0.25">
      <c r="B176" s="762">
        <v>410107</v>
      </c>
      <c r="C176" s="549" t="s">
        <v>616</v>
      </c>
      <c r="D176" s="567"/>
      <c r="E176" s="554">
        <v>276678105</v>
      </c>
      <c r="F176" s="545"/>
      <c r="G176" s="552"/>
      <c r="H176" s="553"/>
      <c r="I176" s="552"/>
      <c r="J176" s="567"/>
      <c r="K176" s="570">
        <f t="shared" si="11"/>
        <v>276678105</v>
      </c>
      <c r="L176" s="615"/>
      <c r="M176" s="615">
        <v>2081739070</v>
      </c>
      <c r="N176" s="819"/>
      <c r="O176" s="819"/>
      <c r="P176" s="819" t="s">
        <v>984</v>
      </c>
      <c r="Q176" s="819">
        <f>AJE!F65</f>
        <v>362000</v>
      </c>
      <c r="R176" s="615"/>
      <c r="S176" s="731">
        <f t="shared" si="12"/>
        <v>2082101070</v>
      </c>
      <c r="T176" s="621">
        <f t="shared" si="13"/>
        <v>-1805060965</v>
      </c>
    </row>
    <row r="177" spans="2:20" ht="15" x14ac:dyDescent="0.25">
      <c r="B177" s="762"/>
      <c r="C177" s="549" t="s">
        <v>777</v>
      </c>
      <c r="D177" s="567"/>
      <c r="E177" s="554"/>
      <c r="F177" s="545"/>
      <c r="G177" s="552"/>
      <c r="H177" s="553"/>
      <c r="I177" s="552"/>
      <c r="J177" s="567"/>
      <c r="K177" s="570"/>
      <c r="L177" s="615"/>
      <c r="M177" s="615">
        <v>710000</v>
      </c>
      <c r="N177" s="819"/>
      <c r="O177" s="819"/>
      <c r="P177" s="819"/>
      <c r="Q177" s="819"/>
      <c r="R177" s="615"/>
      <c r="S177" s="731">
        <f t="shared" si="12"/>
        <v>710000</v>
      </c>
      <c r="T177" s="621">
        <f t="shared" si="13"/>
        <v>-710000</v>
      </c>
    </row>
    <row r="178" spans="2:20" ht="15" x14ac:dyDescent="0.25">
      <c r="B178" s="762"/>
      <c r="C178" s="549" t="s">
        <v>893</v>
      </c>
      <c r="D178" s="567"/>
      <c r="E178" s="554"/>
      <c r="F178" s="545"/>
      <c r="G178" s="552"/>
      <c r="H178" s="553"/>
      <c r="I178" s="552"/>
      <c r="J178" s="567"/>
      <c r="K178" s="570"/>
      <c r="L178" s="615"/>
      <c r="M178" s="615">
        <v>0</v>
      </c>
      <c r="N178" s="819"/>
      <c r="O178" s="819"/>
      <c r="P178" s="819"/>
      <c r="Q178" s="819"/>
      <c r="R178" s="615"/>
      <c r="S178" s="731">
        <f t="shared" si="12"/>
        <v>0</v>
      </c>
      <c r="T178" s="621">
        <f t="shared" si="13"/>
        <v>0</v>
      </c>
    </row>
    <row r="179" spans="2:20" ht="15" x14ac:dyDescent="0.25">
      <c r="B179" s="762"/>
      <c r="C179" s="549" t="s">
        <v>566</v>
      </c>
      <c r="D179" s="567"/>
      <c r="E179" s="554"/>
      <c r="F179" s="545"/>
      <c r="G179" s="552"/>
      <c r="H179" s="553"/>
      <c r="I179" s="552"/>
      <c r="J179" s="567"/>
      <c r="K179" s="570">
        <f t="shared" si="11"/>
        <v>0</v>
      </c>
      <c r="L179" s="615"/>
      <c r="M179" s="615"/>
      <c r="N179" s="819"/>
      <c r="O179" s="819"/>
      <c r="P179" s="819"/>
      <c r="Q179" s="819"/>
      <c r="R179" s="615"/>
      <c r="S179" s="731">
        <f t="shared" si="12"/>
        <v>0</v>
      </c>
      <c r="T179" s="621">
        <f t="shared" si="13"/>
        <v>0</v>
      </c>
    </row>
    <row r="180" spans="2:20" ht="15" x14ac:dyDescent="0.25">
      <c r="B180" s="762"/>
      <c r="C180" s="564" t="s">
        <v>542</v>
      </c>
      <c r="D180" s="567"/>
      <c r="E180" s="554"/>
      <c r="F180" s="545"/>
      <c r="G180" s="552"/>
      <c r="H180" s="553"/>
      <c r="I180" s="552"/>
      <c r="J180" s="567"/>
      <c r="K180" s="570">
        <f t="shared" si="11"/>
        <v>0</v>
      </c>
      <c r="L180" s="615"/>
      <c r="M180" s="615"/>
      <c r="N180" s="819"/>
      <c r="O180" s="819"/>
      <c r="P180" s="819"/>
      <c r="Q180" s="819"/>
      <c r="R180" s="615"/>
      <c r="S180" s="731">
        <f t="shared" si="12"/>
        <v>0</v>
      </c>
      <c r="T180" s="621">
        <f t="shared" si="13"/>
        <v>0</v>
      </c>
    </row>
    <row r="181" spans="2:20" ht="15" x14ac:dyDescent="0.25">
      <c r="B181" s="762">
        <v>420101</v>
      </c>
      <c r="C181" s="549" t="s">
        <v>617</v>
      </c>
      <c r="D181" s="567"/>
      <c r="E181" s="554">
        <v>-204320000</v>
      </c>
      <c r="F181" s="545"/>
      <c r="G181" s="552"/>
      <c r="H181" s="553"/>
      <c r="I181" s="552"/>
      <c r="J181" s="567"/>
      <c r="K181" s="570">
        <f t="shared" si="11"/>
        <v>-204320000</v>
      </c>
      <c r="L181" s="615"/>
      <c r="M181" s="615">
        <v>-2616541000</v>
      </c>
      <c r="N181" s="819" t="s">
        <v>975</v>
      </c>
      <c r="O181" s="819">
        <f>AJE!E7</f>
        <v>59394500</v>
      </c>
      <c r="P181" s="819"/>
      <c r="Q181" s="819"/>
      <c r="R181" s="615"/>
      <c r="S181" s="731">
        <f t="shared" si="12"/>
        <v>-2675935500</v>
      </c>
      <c r="T181" s="621">
        <f t="shared" si="13"/>
        <v>2412221000</v>
      </c>
    </row>
    <row r="182" spans="2:20" ht="15" x14ac:dyDescent="0.25">
      <c r="B182" s="762">
        <v>420104</v>
      </c>
      <c r="C182" s="549" t="s">
        <v>618</v>
      </c>
      <c r="D182" s="567"/>
      <c r="E182" s="554">
        <v>-30038100</v>
      </c>
      <c r="F182" s="545"/>
      <c r="G182" s="552"/>
      <c r="H182" s="553"/>
      <c r="I182" s="552"/>
      <c r="J182" s="567"/>
      <c r="K182" s="570">
        <f t="shared" si="11"/>
        <v>-30038100</v>
      </c>
      <c r="L182" s="615"/>
      <c r="M182" s="615">
        <v>-393759900</v>
      </c>
      <c r="N182" s="819" t="s">
        <v>978</v>
      </c>
      <c r="O182" s="819">
        <f>AJE!E31</f>
        <v>142609100</v>
      </c>
      <c r="P182" s="819"/>
      <c r="Q182" s="819"/>
      <c r="R182" s="615"/>
      <c r="S182" s="731">
        <f t="shared" si="12"/>
        <v>-536369000</v>
      </c>
      <c r="T182" s="621">
        <f t="shared" si="13"/>
        <v>363721800</v>
      </c>
    </row>
    <row r="183" spans="2:20" ht="15" x14ac:dyDescent="0.25">
      <c r="B183" s="762"/>
      <c r="C183" s="549" t="s">
        <v>566</v>
      </c>
      <c r="D183" s="567"/>
      <c r="E183" s="554"/>
      <c r="F183" s="545"/>
      <c r="G183" s="552"/>
      <c r="H183" s="553"/>
      <c r="I183" s="552"/>
      <c r="J183" s="567"/>
      <c r="K183" s="570"/>
      <c r="L183" s="615"/>
      <c r="M183" s="615"/>
      <c r="N183" s="819"/>
      <c r="O183" s="819"/>
      <c r="P183" s="819"/>
      <c r="Q183" s="819"/>
      <c r="R183" s="615"/>
      <c r="S183" s="731"/>
    </row>
    <row r="184" spans="2:20" ht="15" x14ac:dyDescent="0.25">
      <c r="B184" s="762"/>
      <c r="C184" s="564" t="s">
        <v>543</v>
      </c>
      <c r="D184" s="548"/>
      <c r="E184" s="607"/>
      <c r="F184" s="545"/>
      <c r="G184" s="552"/>
      <c r="H184" s="553"/>
      <c r="I184" s="552"/>
      <c r="J184" s="548"/>
      <c r="K184" s="757"/>
      <c r="L184" s="615"/>
      <c r="M184" s="615"/>
      <c r="N184" s="819"/>
      <c r="O184" s="819"/>
      <c r="P184" s="819"/>
      <c r="Q184" s="819"/>
      <c r="R184" s="615"/>
      <c r="S184" s="731"/>
    </row>
    <row r="185" spans="2:20" ht="15" x14ac:dyDescent="0.25">
      <c r="B185" s="762">
        <v>510105</v>
      </c>
      <c r="C185" s="549" t="s">
        <v>619</v>
      </c>
      <c r="D185" s="554">
        <v>23668000</v>
      </c>
      <c r="E185" s="607"/>
      <c r="F185" s="545"/>
      <c r="G185" s="552"/>
      <c r="H185" s="553"/>
      <c r="I185" s="552"/>
      <c r="J185" s="548">
        <f t="shared" ref="J185:J195" si="14">D185+G185-I185</f>
        <v>23668000</v>
      </c>
      <c r="K185" s="757"/>
      <c r="L185" s="615">
        <v>248251550</v>
      </c>
      <c r="M185" s="615"/>
      <c r="N185" s="819"/>
      <c r="O185" s="819"/>
      <c r="P185" s="819"/>
      <c r="Q185" s="819"/>
      <c r="R185" s="615">
        <f>L185+O185-Q185</f>
        <v>248251550</v>
      </c>
      <c r="S185" s="731"/>
      <c r="T185" s="539">
        <f>D185-L185</f>
        <v>-224583550</v>
      </c>
    </row>
    <row r="186" spans="2:20" ht="15" x14ac:dyDescent="0.25">
      <c r="B186" s="762">
        <v>510110</v>
      </c>
      <c r="C186" s="549" t="s">
        <v>620</v>
      </c>
      <c r="D186" s="554">
        <v>7301250</v>
      </c>
      <c r="E186" s="607"/>
      <c r="F186" s="545"/>
      <c r="G186" s="552"/>
      <c r="H186" s="553"/>
      <c r="I186" s="552"/>
      <c r="J186" s="548">
        <f t="shared" si="14"/>
        <v>7301250</v>
      </c>
      <c r="K186" s="757"/>
      <c r="L186" s="615">
        <v>85202500</v>
      </c>
      <c r="M186" s="615"/>
      <c r="N186" s="819"/>
      <c r="O186" s="819"/>
      <c r="P186" s="819"/>
      <c r="Q186" s="819"/>
      <c r="R186" s="615">
        <f t="shared" ref="R186:R247" si="15">L186+O186-Q186</f>
        <v>85202500</v>
      </c>
      <c r="S186" s="731"/>
      <c r="T186" s="539">
        <f t="shared" ref="T186:T202" si="16">D186-L186</f>
        <v>-77901250</v>
      </c>
    </row>
    <row r="187" spans="2:20" ht="15" x14ac:dyDescent="0.25">
      <c r="B187" s="762">
        <v>510112</v>
      </c>
      <c r="C187" s="549" t="s">
        <v>621</v>
      </c>
      <c r="D187" s="554">
        <v>30001930</v>
      </c>
      <c r="E187" s="607"/>
      <c r="F187" s="545"/>
      <c r="G187" s="552"/>
      <c r="H187" s="553"/>
      <c r="I187" s="552"/>
      <c r="J187" s="548">
        <f t="shared" si="14"/>
        <v>30001930</v>
      </c>
      <c r="K187" s="757"/>
      <c r="L187" s="615">
        <v>482203160</v>
      </c>
      <c r="M187" s="615"/>
      <c r="N187" s="819" t="s">
        <v>1026</v>
      </c>
      <c r="O187" s="819">
        <f>AJE!E97</f>
        <v>89377380</v>
      </c>
      <c r="P187" s="819" t="s">
        <v>982</v>
      </c>
      <c r="Q187" s="819">
        <f>AJE!F15+AJE!F45+AJE!F51</f>
        <v>232938600</v>
      </c>
      <c r="R187" s="615">
        <f t="shared" si="15"/>
        <v>338641940</v>
      </c>
      <c r="S187" s="731"/>
      <c r="T187" s="539">
        <f t="shared" si="16"/>
        <v>-452201230</v>
      </c>
    </row>
    <row r="188" spans="2:20" ht="15" x14ac:dyDescent="0.25">
      <c r="B188" s="762">
        <v>510114</v>
      </c>
      <c r="C188" s="549" t="s">
        <v>622</v>
      </c>
      <c r="D188" s="554">
        <v>11100000</v>
      </c>
      <c r="E188" s="607"/>
      <c r="F188" s="545"/>
      <c r="G188" s="552"/>
      <c r="H188" s="553"/>
      <c r="I188" s="552"/>
      <c r="J188" s="548">
        <f t="shared" si="14"/>
        <v>11100000</v>
      </c>
      <c r="K188" s="757"/>
      <c r="L188" s="615">
        <v>170550000</v>
      </c>
      <c r="M188" s="615"/>
      <c r="N188" s="819"/>
      <c r="O188" s="819"/>
      <c r="P188" s="819"/>
      <c r="Q188" s="819"/>
      <c r="R188" s="615">
        <f t="shared" si="15"/>
        <v>170550000</v>
      </c>
      <c r="S188" s="731"/>
      <c r="T188" s="539">
        <f t="shared" si="16"/>
        <v>-159450000</v>
      </c>
    </row>
    <row r="189" spans="2:20" ht="15" x14ac:dyDescent="0.25">
      <c r="B189" s="762">
        <v>510115</v>
      </c>
      <c r="C189" s="549" t="s">
        <v>623</v>
      </c>
      <c r="D189" s="554">
        <v>1522000</v>
      </c>
      <c r="E189" s="607"/>
      <c r="F189" s="545"/>
      <c r="G189" s="552"/>
      <c r="H189" s="553"/>
      <c r="I189" s="552"/>
      <c r="J189" s="548">
        <f t="shared" si="14"/>
        <v>1522000</v>
      </c>
      <c r="K189" s="757"/>
      <c r="L189" s="615">
        <v>22144300</v>
      </c>
      <c r="M189" s="615"/>
      <c r="N189" s="819"/>
      <c r="O189" s="819"/>
      <c r="P189" s="819"/>
      <c r="Q189" s="819"/>
      <c r="R189" s="615">
        <f t="shared" si="15"/>
        <v>22144300</v>
      </c>
      <c r="S189" s="731"/>
      <c r="T189" s="539">
        <f t="shared" si="16"/>
        <v>-20622300</v>
      </c>
    </row>
    <row r="190" spans="2:20" ht="15" x14ac:dyDescent="0.25">
      <c r="B190" s="762">
        <v>510117</v>
      </c>
      <c r="C190" s="549" t="s">
        <v>624</v>
      </c>
      <c r="D190" s="554">
        <v>6510000</v>
      </c>
      <c r="E190" s="607"/>
      <c r="F190" s="545"/>
      <c r="G190" s="552"/>
      <c r="H190" s="553"/>
      <c r="I190" s="552"/>
      <c r="J190" s="548">
        <f t="shared" si="14"/>
        <v>6510000</v>
      </c>
      <c r="K190" s="757"/>
      <c r="L190" s="615">
        <v>49940400</v>
      </c>
      <c r="M190" s="615"/>
      <c r="N190" s="819"/>
      <c r="O190" s="819"/>
      <c r="P190" s="819"/>
      <c r="Q190" s="819"/>
      <c r="R190" s="615">
        <f t="shared" si="15"/>
        <v>49940400</v>
      </c>
      <c r="S190" s="731"/>
      <c r="T190" s="539">
        <f t="shared" si="16"/>
        <v>-43430400</v>
      </c>
    </row>
    <row r="191" spans="2:20" ht="15" x14ac:dyDescent="0.25">
      <c r="B191" s="762">
        <v>510121</v>
      </c>
      <c r="C191" s="549" t="s">
        <v>625</v>
      </c>
      <c r="D191" s="554">
        <v>28028315</v>
      </c>
      <c r="E191" s="607"/>
      <c r="F191" s="545"/>
      <c r="G191" s="552"/>
      <c r="H191" s="553"/>
      <c r="I191" s="552"/>
      <c r="J191" s="548">
        <f t="shared" si="14"/>
        <v>28028315</v>
      </c>
      <c r="K191" s="757"/>
      <c r="L191" s="615">
        <v>318396278</v>
      </c>
      <c r="M191" s="615"/>
      <c r="N191" s="819"/>
      <c r="O191" s="819"/>
      <c r="P191" s="819"/>
      <c r="Q191" s="819"/>
      <c r="R191" s="615">
        <f t="shared" si="15"/>
        <v>318396278</v>
      </c>
      <c r="S191" s="731"/>
      <c r="T191" s="539">
        <f t="shared" si="16"/>
        <v>-290367963</v>
      </c>
    </row>
    <row r="192" spans="2:20" ht="15" x14ac:dyDescent="0.25">
      <c r="B192" s="762">
        <v>510122</v>
      </c>
      <c r="C192" s="549" t="s">
        <v>626</v>
      </c>
      <c r="D192" s="554">
        <v>1600000</v>
      </c>
      <c r="E192" s="607"/>
      <c r="F192" s="545"/>
      <c r="G192" s="552"/>
      <c r="H192" s="553"/>
      <c r="I192" s="552"/>
      <c r="J192" s="548">
        <f t="shared" si="14"/>
        <v>1600000</v>
      </c>
      <c r="K192" s="757"/>
      <c r="L192" s="615">
        <v>16800000</v>
      </c>
      <c r="M192" s="615"/>
      <c r="N192" s="819"/>
      <c r="O192" s="819"/>
      <c r="P192" s="819"/>
      <c r="Q192" s="819"/>
      <c r="R192" s="615">
        <f t="shared" si="15"/>
        <v>16800000</v>
      </c>
      <c r="S192" s="731"/>
      <c r="T192" s="539">
        <f t="shared" si="16"/>
        <v>-15200000</v>
      </c>
    </row>
    <row r="193" spans="2:20" ht="15" x14ac:dyDescent="0.25">
      <c r="B193" s="762">
        <v>510201</v>
      </c>
      <c r="C193" s="549" t="s">
        <v>627</v>
      </c>
      <c r="D193" s="554">
        <v>45087200</v>
      </c>
      <c r="E193" s="607"/>
      <c r="F193" s="545"/>
      <c r="G193" s="552"/>
      <c r="H193" s="553"/>
      <c r="I193" s="552"/>
      <c r="J193" s="548">
        <f t="shared" si="14"/>
        <v>45087200</v>
      </c>
      <c r="K193" s="757"/>
      <c r="L193" s="615">
        <v>250577650</v>
      </c>
      <c r="M193" s="615"/>
      <c r="N193" s="819"/>
      <c r="O193" s="819"/>
      <c r="P193" s="819"/>
      <c r="Q193" s="819"/>
      <c r="R193" s="615">
        <f t="shared" si="15"/>
        <v>250577650</v>
      </c>
      <c r="S193" s="731"/>
      <c r="T193" s="539">
        <f t="shared" si="16"/>
        <v>-205490450</v>
      </c>
    </row>
    <row r="194" spans="2:20" ht="15" x14ac:dyDescent="0.25">
      <c r="B194" s="762">
        <v>510203</v>
      </c>
      <c r="C194" s="549" t="s">
        <v>628</v>
      </c>
      <c r="D194" s="554">
        <v>15646500</v>
      </c>
      <c r="E194" s="607"/>
      <c r="F194" s="545"/>
      <c r="G194" s="552"/>
      <c r="H194" s="553"/>
      <c r="I194" s="552"/>
      <c r="J194" s="548">
        <f t="shared" si="14"/>
        <v>15646500</v>
      </c>
      <c r="K194" s="757"/>
      <c r="L194" s="615">
        <v>105868250</v>
      </c>
      <c r="M194" s="615"/>
      <c r="N194" s="819"/>
      <c r="O194" s="819"/>
      <c r="P194" s="819"/>
      <c r="Q194" s="820"/>
      <c r="R194" s="615">
        <f t="shared" si="15"/>
        <v>105868250</v>
      </c>
      <c r="S194" s="731"/>
      <c r="T194" s="539">
        <f t="shared" si="16"/>
        <v>-90221750</v>
      </c>
    </row>
    <row r="195" spans="2:20" ht="15" x14ac:dyDescent="0.25">
      <c r="B195" s="762">
        <v>510204</v>
      </c>
      <c r="C195" s="549" t="s">
        <v>629</v>
      </c>
      <c r="D195" s="554">
        <v>9619751</v>
      </c>
      <c r="E195" s="607"/>
      <c r="F195" s="545"/>
      <c r="G195" s="552"/>
      <c r="H195" s="553"/>
      <c r="I195" s="552"/>
      <c r="J195" s="548">
        <f t="shared" si="14"/>
        <v>9619751</v>
      </c>
      <c r="K195" s="757"/>
      <c r="L195" s="615">
        <v>47061364</v>
      </c>
      <c r="M195" s="615"/>
      <c r="N195" s="819"/>
      <c r="O195" s="819"/>
      <c r="P195" s="819"/>
      <c r="Q195" s="819"/>
      <c r="R195" s="615">
        <f t="shared" si="15"/>
        <v>47061364</v>
      </c>
      <c r="S195" s="731"/>
      <c r="T195" s="539">
        <f t="shared" si="16"/>
        <v>-37441613</v>
      </c>
    </row>
    <row r="196" spans="2:20" ht="15" x14ac:dyDescent="0.25">
      <c r="B196" s="762"/>
      <c r="C196" s="549" t="s">
        <v>778</v>
      </c>
      <c r="D196" s="554"/>
      <c r="E196" s="607"/>
      <c r="F196" s="545"/>
      <c r="G196" s="552"/>
      <c r="H196" s="553"/>
      <c r="I196" s="552"/>
      <c r="J196" s="548"/>
      <c r="K196" s="757"/>
      <c r="L196" s="615">
        <v>125422800</v>
      </c>
      <c r="M196" s="615"/>
      <c r="N196" s="819"/>
      <c r="O196" s="819"/>
      <c r="P196" s="819"/>
      <c r="Q196" s="819"/>
      <c r="R196" s="615">
        <f t="shared" si="15"/>
        <v>125422800</v>
      </c>
      <c r="S196" s="731"/>
      <c r="T196" s="539">
        <f t="shared" si="16"/>
        <v>-125422800</v>
      </c>
    </row>
    <row r="197" spans="2:20" ht="15" x14ac:dyDescent="0.25">
      <c r="B197" s="762"/>
      <c r="C197" s="549" t="s">
        <v>971</v>
      </c>
      <c r="D197" s="554"/>
      <c r="E197" s="607"/>
      <c r="F197" s="545"/>
      <c r="G197" s="552"/>
      <c r="H197" s="553"/>
      <c r="I197" s="552"/>
      <c r="J197" s="548"/>
      <c r="K197" s="757"/>
      <c r="L197" s="615">
        <v>296250000</v>
      </c>
      <c r="M197" s="615"/>
      <c r="N197" s="819"/>
      <c r="O197" s="819"/>
      <c r="P197" s="819"/>
      <c r="Q197" s="819"/>
      <c r="R197" s="615">
        <f t="shared" si="15"/>
        <v>296250000</v>
      </c>
      <c r="S197" s="731"/>
      <c r="T197" s="539">
        <f t="shared" si="16"/>
        <v>-296250000</v>
      </c>
    </row>
    <row r="198" spans="2:20" ht="15" x14ac:dyDescent="0.25">
      <c r="B198" s="762"/>
      <c r="C198" s="549" t="s">
        <v>808</v>
      </c>
      <c r="D198" s="554"/>
      <c r="E198" s="607"/>
      <c r="F198" s="545"/>
      <c r="G198" s="552"/>
      <c r="H198" s="553"/>
      <c r="I198" s="552"/>
      <c r="J198" s="548"/>
      <c r="K198" s="757"/>
      <c r="L198" s="615">
        <v>211985575</v>
      </c>
      <c r="M198" s="615"/>
      <c r="N198" s="819"/>
      <c r="O198" s="819"/>
      <c r="P198" s="819"/>
      <c r="Q198" s="819"/>
      <c r="R198" s="615">
        <f t="shared" si="15"/>
        <v>211985575</v>
      </c>
      <c r="S198" s="731"/>
      <c r="T198" s="539">
        <f t="shared" si="16"/>
        <v>-211985575</v>
      </c>
    </row>
    <row r="199" spans="2:20" ht="15" x14ac:dyDescent="0.25">
      <c r="B199" s="762"/>
      <c r="C199" s="549" t="s">
        <v>809</v>
      </c>
      <c r="D199" s="554"/>
      <c r="E199" s="607"/>
      <c r="F199" s="545"/>
      <c r="G199" s="552"/>
      <c r="H199" s="553"/>
      <c r="I199" s="552"/>
      <c r="J199" s="548"/>
      <c r="K199" s="757"/>
      <c r="L199" s="615">
        <v>409849786</v>
      </c>
      <c r="M199" s="615"/>
      <c r="N199" s="819"/>
      <c r="O199" s="819"/>
      <c r="P199" s="819"/>
      <c r="Q199" s="819"/>
      <c r="R199" s="615">
        <f t="shared" si="15"/>
        <v>409849786</v>
      </c>
      <c r="S199" s="731"/>
      <c r="T199" s="539">
        <f t="shared" si="16"/>
        <v>-409849786</v>
      </c>
    </row>
    <row r="200" spans="2:20" ht="15" x14ac:dyDescent="0.25">
      <c r="B200" s="762"/>
      <c r="C200" s="549" t="s">
        <v>810</v>
      </c>
      <c r="D200" s="554"/>
      <c r="E200" s="607"/>
      <c r="F200" s="545"/>
      <c r="G200" s="552"/>
      <c r="H200" s="553"/>
      <c r="I200" s="552"/>
      <c r="J200" s="548"/>
      <c r="K200" s="757"/>
      <c r="L200" s="615">
        <v>11717910</v>
      </c>
      <c r="M200" s="615"/>
      <c r="N200" s="819"/>
      <c r="O200" s="819"/>
      <c r="P200" s="819"/>
      <c r="Q200" s="819"/>
      <c r="R200" s="615">
        <f t="shared" si="15"/>
        <v>11717910</v>
      </c>
      <c r="S200" s="731"/>
      <c r="T200" s="539">
        <f t="shared" si="16"/>
        <v>-11717910</v>
      </c>
    </row>
    <row r="201" spans="2:20" ht="15" x14ac:dyDescent="0.25">
      <c r="B201" s="762"/>
      <c r="C201" s="549" t="s">
        <v>972</v>
      </c>
      <c r="D201" s="554"/>
      <c r="E201" s="607"/>
      <c r="F201" s="545"/>
      <c r="G201" s="552"/>
      <c r="H201" s="553"/>
      <c r="I201" s="552"/>
      <c r="J201" s="548"/>
      <c r="K201" s="757"/>
      <c r="L201" s="615">
        <v>7314000</v>
      </c>
      <c r="M201" s="615"/>
      <c r="N201" s="819"/>
      <c r="O201" s="819"/>
      <c r="P201" s="819"/>
      <c r="Q201" s="819"/>
      <c r="R201" s="615">
        <f t="shared" si="15"/>
        <v>7314000</v>
      </c>
      <c r="S201" s="731"/>
      <c r="T201" s="539">
        <f t="shared" si="16"/>
        <v>-7314000</v>
      </c>
    </row>
    <row r="202" spans="2:20" ht="15" x14ac:dyDescent="0.25">
      <c r="B202" s="762"/>
      <c r="C202" s="549" t="s">
        <v>812</v>
      </c>
      <c r="D202" s="554"/>
      <c r="E202" s="607"/>
      <c r="F202" s="545"/>
      <c r="G202" s="552"/>
      <c r="H202" s="553"/>
      <c r="I202" s="552"/>
      <c r="J202" s="548"/>
      <c r="K202" s="757"/>
      <c r="L202" s="615">
        <v>2009200</v>
      </c>
      <c r="M202" s="615"/>
      <c r="N202" s="819"/>
      <c r="O202" s="819"/>
      <c r="P202" s="819"/>
      <c r="Q202" s="819"/>
      <c r="R202" s="615">
        <f t="shared" si="15"/>
        <v>2009200</v>
      </c>
      <c r="S202" s="731"/>
      <c r="T202" s="539">
        <f t="shared" si="16"/>
        <v>-2009200</v>
      </c>
    </row>
    <row r="203" spans="2:20" ht="15" x14ac:dyDescent="0.25">
      <c r="B203" s="762"/>
      <c r="C203" s="549"/>
      <c r="D203" s="554"/>
      <c r="E203" s="607"/>
      <c r="F203" s="545"/>
      <c r="G203" s="552"/>
      <c r="H203" s="553"/>
      <c r="I203" s="552"/>
      <c r="J203" s="548"/>
      <c r="K203" s="757"/>
      <c r="L203" s="615"/>
      <c r="M203" s="615"/>
      <c r="N203" s="819"/>
      <c r="O203" s="819"/>
      <c r="P203" s="819"/>
      <c r="Q203" s="819"/>
      <c r="R203" s="615">
        <f t="shared" si="15"/>
        <v>0</v>
      </c>
      <c r="S203" s="731"/>
      <c r="T203" s="539"/>
    </row>
    <row r="204" spans="2:20" ht="15" x14ac:dyDescent="0.25">
      <c r="B204" s="762"/>
      <c r="C204" s="564" t="s">
        <v>709</v>
      </c>
      <c r="D204" s="554"/>
      <c r="E204" s="607"/>
      <c r="F204" s="545"/>
      <c r="G204" s="552"/>
      <c r="H204" s="553"/>
      <c r="I204" s="552"/>
      <c r="J204" s="548"/>
      <c r="K204" s="757"/>
      <c r="L204" s="615"/>
      <c r="M204" s="615"/>
      <c r="N204" s="819"/>
      <c r="O204" s="819"/>
      <c r="P204" s="819"/>
      <c r="Q204" s="819"/>
      <c r="R204" s="615">
        <f t="shared" si="15"/>
        <v>0</v>
      </c>
      <c r="S204" s="731"/>
      <c r="T204" s="539">
        <f>J204-R204</f>
        <v>0</v>
      </c>
    </row>
    <row r="205" spans="2:20" ht="15" x14ac:dyDescent="0.25">
      <c r="B205" s="762">
        <v>610101</v>
      </c>
      <c r="C205" s="549" t="s">
        <v>630</v>
      </c>
      <c r="D205" s="554">
        <v>15965664</v>
      </c>
      <c r="E205" s="607"/>
      <c r="F205" s="545"/>
      <c r="G205" s="552"/>
      <c r="H205" s="553"/>
      <c r="I205" s="552"/>
      <c r="J205" s="548">
        <f t="shared" ref="J205:J227" si="17">D205+G205-I205</f>
        <v>15965664</v>
      </c>
      <c r="K205" s="757"/>
      <c r="L205" s="615">
        <v>162051489</v>
      </c>
      <c r="M205" s="615"/>
      <c r="N205" s="819"/>
      <c r="O205" s="819"/>
      <c r="P205" s="819"/>
      <c r="Q205" s="819"/>
      <c r="R205" s="615">
        <f t="shared" si="15"/>
        <v>162051489</v>
      </c>
      <c r="S205" s="731"/>
      <c r="T205" s="539">
        <f>D205-L205</f>
        <v>-146085825</v>
      </c>
    </row>
    <row r="206" spans="2:20" ht="15" x14ac:dyDescent="0.25">
      <c r="B206" s="762">
        <v>610102</v>
      </c>
      <c r="C206" s="549" t="s">
        <v>631</v>
      </c>
      <c r="D206" s="554">
        <v>3520000</v>
      </c>
      <c r="E206" s="607"/>
      <c r="F206" s="545"/>
      <c r="G206" s="552"/>
      <c r="H206" s="553"/>
      <c r="I206" s="552"/>
      <c r="J206" s="548">
        <f t="shared" si="17"/>
        <v>3520000</v>
      </c>
      <c r="K206" s="757"/>
      <c r="L206" s="615">
        <v>38720000</v>
      </c>
      <c r="M206" s="615"/>
      <c r="N206" s="819"/>
      <c r="O206" s="819"/>
      <c r="P206" s="819"/>
      <c r="Q206" s="819"/>
      <c r="R206" s="615">
        <f t="shared" si="15"/>
        <v>38720000</v>
      </c>
      <c r="S206" s="731"/>
      <c r="T206" s="539">
        <f t="shared" ref="T206:T245" si="18">D206-L206</f>
        <v>-35200000</v>
      </c>
    </row>
    <row r="207" spans="2:20" ht="15" x14ac:dyDescent="0.25">
      <c r="B207" s="762">
        <v>610103</v>
      </c>
      <c r="C207" s="549" t="s">
        <v>632</v>
      </c>
      <c r="D207" s="554">
        <v>1200000</v>
      </c>
      <c r="E207" s="607"/>
      <c r="F207" s="545"/>
      <c r="G207" s="552"/>
      <c r="H207" s="553"/>
      <c r="I207" s="552"/>
      <c r="J207" s="548">
        <f t="shared" si="17"/>
        <v>1200000</v>
      </c>
      <c r="K207" s="757"/>
      <c r="L207" s="615">
        <v>12520000</v>
      </c>
      <c r="M207" s="615"/>
      <c r="N207" s="819"/>
      <c r="O207" s="819"/>
      <c r="P207" s="819"/>
      <c r="Q207" s="819"/>
      <c r="R207" s="615">
        <f t="shared" si="15"/>
        <v>12520000</v>
      </c>
      <c r="S207" s="731"/>
      <c r="T207" s="539">
        <f t="shared" si="18"/>
        <v>-11320000</v>
      </c>
    </row>
    <row r="208" spans="2:20" ht="15" x14ac:dyDescent="0.25">
      <c r="B208" s="762">
        <v>610104</v>
      </c>
      <c r="C208" s="549" t="s">
        <v>633</v>
      </c>
      <c r="D208" s="554">
        <v>35922748</v>
      </c>
      <c r="E208" s="607"/>
      <c r="F208" s="545"/>
      <c r="G208" s="552"/>
      <c r="H208" s="553"/>
      <c r="I208" s="552"/>
      <c r="J208" s="548">
        <f t="shared" si="17"/>
        <v>35922748</v>
      </c>
      <c r="K208" s="757"/>
      <c r="L208" s="615">
        <v>608738858</v>
      </c>
      <c r="M208" s="615"/>
      <c r="N208" s="819"/>
      <c r="O208" s="819"/>
      <c r="P208" s="819"/>
      <c r="Q208" s="819"/>
      <c r="R208" s="615">
        <f t="shared" si="15"/>
        <v>608738858</v>
      </c>
      <c r="S208" s="731"/>
      <c r="T208" s="539">
        <f t="shared" si="18"/>
        <v>-572816110</v>
      </c>
    </row>
    <row r="209" spans="2:20" ht="15" x14ac:dyDescent="0.25">
      <c r="B209" s="762">
        <v>610105</v>
      </c>
      <c r="C209" s="549" t="s">
        <v>634</v>
      </c>
      <c r="D209" s="554">
        <v>236750200</v>
      </c>
      <c r="E209" s="607"/>
      <c r="F209" s="545"/>
      <c r="G209" s="552"/>
      <c r="H209" s="553"/>
      <c r="I209" s="552"/>
      <c r="J209" s="548">
        <f t="shared" si="17"/>
        <v>236750200</v>
      </c>
      <c r="K209" s="757"/>
      <c r="L209" s="615">
        <v>2861472512</v>
      </c>
      <c r="M209" s="615"/>
      <c r="N209" s="819"/>
      <c r="O209" s="819"/>
      <c r="P209" s="819"/>
      <c r="Q209" s="819"/>
      <c r="R209" s="615">
        <f t="shared" si="15"/>
        <v>2861472512</v>
      </c>
      <c r="S209" s="731"/>
      <c r="T209" s="539">
        <f t="shared" si="18"/>
        <v>-2624722312</v>
      </c>
    </row>
    <row r="210" spans="2:20" ht="15" x14ac:dyDescent="0.25">
      <c r="B210" s="762">
        <v>610106</v>
      </c>
      <c r="C210" s="549" t="s">
        <v>635</v>
      </c>
      <c r="D210" s="554">
        <v>228912496</v>
      </c>
      <c r="E210" s="607"/>
      <c r="F210" s="545"/>
      <c r="G210" s="552"/>
      <c r="H210" s="553"/>
      <c r="I210" s="552"/>
      <c r="J210" s="548">
        <f t="shared" si="17"/>
        <v>228912496</v>
      </c>
      <c r="K210" s="757"/>
      <c r="L210" s="615">
        <v>2752077528</v>
      </c>
      <c r="M210" s="615"/>
      <c r="N210" s="819"/>
      <c r="O210" s="819"/>
      <c r="P210" s="819"/>
      <c r="Q210" s="819"/>
      <c r="R210" s="615">
        <f t="shared" si="15"/>
        <v>2752077528</v>
      </c>
      <c r="S210" s="731"/>
      <c r="T210" s="539">
        <f t="shared" si="18"/>
        <v>-2523165032</v>
      </c>
    </row>
    <row r="211" spans="2:20" ht="15" x14ac:dyDescent="0.25">
      <c r="B211" s="762">
        <v>610107</v>
      </c>
      <c r="C211" s="549" t="s">
        <v>636</v>
      </c>
      <c r="D211" s="554">
        <v>14899952</v>
      </c>
      <c r="E211" s="607"/>
      <c r="F211" s="545"/>
      <c r="G211" s="552"/>
      <c r="H211" s="553"/>
      <c r="I211" s="552"/>
      <c r="J211" s="548">
        <f t="shared" si="17"/>
        <v>14899952</v>
      </c>
      <c r="K211" s="757"/>
      <c r="L211" s="615">
        <v>204856192</v>
      </c>
      <c r="M211" s="615"/>
      <c r="N211" s="819"/>
      <c r="O211" s="819"/>
      <c r="P211" s="819"/>
      <c r="Q211" s="819"/>
      <c r="R211" s="615">
        <f t="shared" si="15"/>
        <v>204856192</v>
      </c>
      <c r="S211" s="731"/>
      <c r="T211" s="539">
        <f t="shared" si="18"/>
        <v>-189956240</v>
      </c>
    </row>
    <row r="212" spans="2:20" ht="15" x14ac:dyDescent="0.25">
      <c r="B212" s="762">
        <v>610109</v>
      </c>
      <c r="C212" s="549" t="s">
        <v>637</v>
      </c>
      <c r="D212" s="554">
        <v>7150000</v>
      </c>
      <c r="E212" s="607"/>
      <c r="F212" s="545"/>
      <c r="G212" s="552"/>
      <c r="H212" s="553"/>
      <c r="I212" s="552"/>
      <c r="J212" s="548">
        <f t="shared" si="17"/>
        <v>7150000</v>
      </c>
      <c r="K212" s="757"/>
      <c r="L212" s="615">
        <v>105100000</v>
      </c>
      <c r="M212" s="615"/>
      <c r="N212" s="819"/>
      <c r="O212" s="819"/>
      <c r="P212" s="819"/>
      <c r="Q212" s="819"/>
      <c r="R212" s="615">
        <f t="shared" si="15"/>
        <v>105100000</v>
      </c>
      <c r="S212" s="731"/>
      <c r="T212" s="539">
        <f t="shared" si="18"/>
        <v>-97950000</v>
      </c>
    </row>
    <row r="213" spans="2:20" ht="15" x14ac:dyDescent="0.25">
      <c r="B213" s="762">
        <v>610110</v>
      </c>
      <c r="C213" s="549" t="s">
        <v>638</v>
      </c>
      <c r="D213" s="554">
        <v>3240000</v>
      </c>
      <c r="E213" s="607"/>
      <c r="F213" s="545"/>
      <c r="G213" s="552"/>
      <c r="H213" s="553"/>
      <c r="I213" s="552"/>
      <c r="J213" s="548">
        <f t="shared" si="17"/>
        <v>3240000</v>
      </c>
      <c r="K213" s="757"/>
      <c r="L213" s="615">
        <v>54900000</v>
      </c>
      <c r="M213" s="615"/>
      <c r="N213" s="819"/>
      <c r="O213" s="819"/>
      <c r="P213" s="819"/>
      <c r="Q213" s="819"/>
      <c r="R213" s="615">
        <f t="shared" si="15"/>
        <v>54900000</v>
      </c>
      <c r="S213" s="731"/>
      <c r="T213" s="539">
        <f t="shared" si="18"/>
        <v>-51660000</v>
      </c>
    </row>
    <row r="214" spans="2:20" ht="15" x14ac:dyDescent="0.25">
      <c r="B214" s="762">
        <v>610111</v>
      </c>
      <c r="C214" s="549" t="s">
        <v>639</v>
      </c>
      <c r="D214" s="554">
        <v>9600000</v>
      </c>
      <c r="E214" s="607"/>
      <c r="F214" s="545"/>
      <c r="G214" s="552"/>
      <c r="H214" s="553"/>
      <c r="I214" s="552"/>
      <c r="J214" s="548">
        <f t="shared" si="17"/>
        <v>9600000</v>
      </c>
      <c r="K214" s="757"/>
      <c r="L214" s="615">
        <v>101100000</v>
      </c>
      <c r="M214" s="615"/>
      <c r="N214" s="819"/>
      <c r="O214" s="819"/>
      <c r="P214" s="819"/>
      <c r="Q214" s="819"/>
      <c r="R214" s="615">
        <f t="shared" si="15"/>
        <v>101100000</v>
      </c>
      <c r="S214" s="731"/>
      <c r="T214" s="539">
        <f t="shared" si="18"/>
        <v>-91500000</v>
      </c>
    </row>
    <row r="215" spans="2:20" ht="15" x14ac:dyDescent="0.25">
      <c r="B215" s="762">
        <v>610201</v>
      </c>
      <c r="C215" s="549" t="s">
        <v>640</v>
      </c>
      <c r="D215" s="554">
        <v>26942062</v>
      </c>
      <c r="E215" s="607"/>
      <c r="F215" s="545"/>
      <c r="G215" s="552"/>
      <c r="H215" s="553"/>
      <c r="I215" s="552"/>
      <c r="J215" s="548">
        <f t="shared" si="17"/>
        <v>26942062</v>
      </c>
      <c r="K215" s="757"/>
      <c r="L215" s="615">
        <v>456518266</v>
      </c>
      <c r="M215" s="615"/>
      <c r="N215" s="819"/>
      <c r="O215" s="819"/>
      <c r="P215" s="819"/>
      <c r="Q215" s="819"/>
      <c r="R215" s="615">
        <f t="shared" si="15"/>
        <v>456518266</v>
      </c>
      <c r="S215" s="731"/>
      <c r="T215" s="539">
        <f t="shared" si="18"/>
        <v>-429576204</v>
      </c>
    </row>
    <row r="216" spans="2:20" ht="15" x14ac:dyDescent="0.25">
      <c r="B216" s="762">
        <v>610202</v>
      </c>
      <c r="C216" s="549" t="s">
        <v>641</v>
      </c>
      <c r="D216" s="554">
        <v>16650000</v>
      </c>
      <c r="E216" s="607"/>
      <c r="F216" s="545"/>
      <c r="G216" s="552"/>
      <c r="H216" s="553"/>
      <c r="I216" s="552"/>
      <c r="J216" s="548">
        <f t="shared" si="17"/>
        <v>16650000</v>
      </c>
      <c r="K216" s="757"/>
      <c r="L216" s="615">
        <v>198750000</v>
      </c>
      <c r="M216" s="615"/>
      <c r="N216" s="819"/>
      <c r="O216" s="819"/>
      <c r="P216" s="819"/>
      <c r="Q216" s="819"/>
      <c r="R216" s="615">
        <f t="shared" si="15"/>
        <v>198750000</v>
      </c>
      <c r="S216" s="731"/>
      <c r="T216" s="539">
        <f t="shared" si="18"/>
        <v>-182100000</v>
      </c>
    </row>
    <row r="217" spans="2:20" ht="15" x14ac:dyDescent="0.25">
      <c r="B217" s="762">
        <v>610204</v>
      </c>
      <c r="C217" s="549" t="s">
        <v>642</v>
      </c>
      <c r="D217" s="554">
        <v>1000000</v>
      </c>
      <c r="E217" s="607"/>
      <c r="F217" s="545"/>
      <c r="G217" s="552"/>
      <c r="H217" s="553"/>
      <c r="I217" s="552"/>
      <c r="J217" s="548">
        <f t="shared" si="17"/>
        <v>1000000</v>
      </c>
      <c r="K217" s="757"/>
      <c r="L217" s="615">
        <v>14358000</v>
      </c>
      <c r="M217" s="615"/>
      <c r="N217" s="819"/>
      <c r="O217" s="819"/>
      <c r="P217" s="819"/>
      <c r="Q217" s="819"/>
      <c r="R217" s="615">
        <f t="shared" si="15"/>
        <v>14358000</v>
      </c>
      <c r="S217" s="731"/>
      <c r="T217" s="539">
        <f t="shared" si="18"/>
        <v>-13358000</v>
      </c>
    </row>
    <row r="218" spans="2:20" ht="15" x14ac:dyDescent="0.25">
      <c r="B218" s="762">
        <v>610205</v>
      </c>
      <c r="C218" s="549" t="s">
        <v>643</v>
      </c>
      <c r="D218" s="554">
        <v>22550000</v>
      </c>
      <c r="E218" s="607"/>
      <c r="F218" s="545"/>
      <c r="G218" s="552"/>
      <c r="H218" s="553"/>
      <c r="I218" s="552"/>
      <c r="J218" s="548">
        <f t="shared" si="17"/>
        <v>22550000</v>
      </c>
      <c r="K218" s="757"/>
      <c r="L218" s="615">
        <v>204825000</v>
      </c>
      <c r="M218" s="615"/>
      <c r="N218" s="819"/>
      <c r="O218" s="819"/>
      <c r="P218" s="819"/>
      <c r="Q218" s="819"/>
      <c r="R218" s="615">
        <f t="shared" si="15"/>
        <v>204825000</v>
      </c>
      <c r="S218" s="731"/>
      <c r="T218" s="539">
        <f t="shared" si="18"/>
        <v>-182275000</v>
      </c>
    </row>
    <row r="219" spans="2:20" ht="15" x14ac:dyDescent="0.25">
      <c r="B219" s="762">
        <v>610207</v>
      </c>
      <c r="C219" s="549" t="s">
        <v>644</v>
      </c>
      <c r="D219" s="554">
        <v>3299500</v>
      </c>
      <c r="E219" s="607"/>
      <c r="F219" s="545"/>
      <c r="G219" s="552"/>
      <c r="H219" s="553"/>
      <c r="I219" s="552"/>
      <c r="J219" s="548">
        <f t="shared" si="17"/>
        <v>3299500</v>
      </c>
      <c r="K219" s="757"/>
      <c r="L219" s="615">
        <v>34247100</v>
      </c>
      <c r="M219" s="615"/>
      <c r="N219" s="819"/>
      <c r="O219" s="819"/>
      <c r="P219" s="819"/>
      <c r="Q219" s="819"/>
      <c r="R219" s="615">
        <f t="shared" si="15"/>
        <v>34247100</v>
      </c>
      <c r="S219" s="731"/>
      <c r="T219" s="539">
        <f t="shared" si="18"/>
        <v>-30947600</v>
      </c>
    </row>
    <row r="220" spans="2:20" ht="15" x14ac:dyDescent="0.25">
      <c r="B220" s="762">
        <v>610210</v>
      </c>
      <c r="C220" s="549" t="s">
        <v>645</v>
      </c>
      <c r="D220" s="554">
        <v>350000</v>
      </c>
      <c r="E220" s="607"/>
      <c r="F220" s="545"/>
      <c r="G220" s="552"/>
      <c r="H220" s="553"/>
      <c r="I220" s="552"/>
      <c r="J220" s="548">
        <f t="shared" si="17"/>
        <v>350000</v>
      </c>
      <c r="K220" s="757"/>
      <c r="L220" s="615">
        <v>11580000</v>
      </c>
      <c r="M220" s="615"/>
      <c r="N220" s="819"/>
      <c r="O220" s="819"/>
      <c r="P220" s="819"/>
      <c r="Q220" s="819"/>
      <c r="R220" s="615">
        <f t="shared" si="15"/>
        <v>11580000</v>
      </c>
      <c r="S220" s="731"/>
      <c r="T220" s="539">
        <f t="shared" si="18"/>
        <v>-11230000</v>
      </c>
    </row>
    <row r="221" spans="2:20" ht="15" x14ac:dyDescent="0.25">
      <c r="B221" s="762">
        <v>610212</v>
      </c>
      <c r="C221" s="549" t="s">
        <v>646</v>
      </c>
      <c r="D221" s="554">
        <v>2001640</v>
      </c>
      <c r="E221" s="607"/>
      <c r="F221" s="545"/>
      <c r="G221" s="552"/>
      <c r="H221" s="553"/>
      <c r="I221" s="552"/>
      <c r="J221" s="548">
        <f t="shared" si="17"/>
        <v>2001640</v>
      </c>
      <c r="K221" s="757"/>
      <c r="L221" s="615">
        <v>24072680</v>
      </c>
      <c r="M221" s="615"/>
      <c r="N221" s="819"/>
      <c r="O221" s="819"/>
      <c r="P221" s="819"/>
      <c r="Q221" s="819"/>
      <c r="R221" s="615">
        <f t="shared" si="15"/>
        <v>24072680</v>
      </c>
      <c r="S221" s="731"/>
      <c r="T221" s="539">
        <f t="shared" si="18"/>
        <v>-22071040</v>
      </c>
    </row>
    <row r="222" spans="2:20" ht="15" x14ac:dyDescent="0.25">
      <c r="B222" s="762">
        <v>610213</v>
      </c>
      <c r="C222" s="549" t="s">
        <v>647</v>
      </c>
      <c r="D222" s="554">
        <v>4553916</v>
      </c>
      <c r="E222" s="607"/>
      <c r="F222" s="545"/>
      <c r="G222" s="552"/>
      <c r="H222" s="553"/>
      <c r="I222" s="552"/>
      <c r="J222" s="548">
        <f t="shared" si="17"/>
        <v>4553916</v>
      </c>
      <c r="K222" s="757"/>
      <c r="L222" s="615">
        <v>50988792</v>
      </c>
      <c r="M222" s="615"/>
      <c r="N222" s="819"/>
      <c r="O222" s="819"/>
      <c r="P222" s="819"/>
      <c r="Q222" s="819"/>
      <c r="R222" s="615">
        <f t="shared" si="15"/>
        <v>50988792</v>
      </c>
      <c r="S222" s="731"/>
      <c r="T222" s="539">
        <f t="shared" si="18"/>
        <v>-46434876</v>
      </c>
    </row>
    <row r="223" spans="2:20" ht="15" x14ac:dyDescent="0.25">
      <c r="B223" s="762">
        <v>610214</v>
      </c>
      <c r="C223" s="549" t="s">
        <v>648</v>
      </c>
      <c r="D223" s="554">
        <v>737000</v>
      </c>
      <c r="E223" s="607"/>
      <c r="F223" s="545"/>
      <c r="G223" s="552"/>
      <c r="H223" s="553"/>
      <c r="I223" s="552"/>
      <c r="J223" s="548">
        <f t="shared" si="17"/>
        <v>737000</v>
      </c>
      <c r="K223" s="757"/>
      <c r="L223" s="615">
        <v>8567950</v>
      </c>
      <c r="M223" s="615"/>
      <c r="N223" s="819"/>
      <c r="O223" s="819"/>
      <c r="P223" s="819"/>
      <c r="Q223" s="819"/>
      <c r="R223" s="615">
        <f t="shared" si="15"/>
        <v>8567950</v>
      </c>
      <c r="S223" s="731"/>
      <c r="T223" s="539">
        <f t="shared" si="18"/>
        <v>-7830950</v>
      </c>
    </row>
    <row r="224" spans="2:20" ht="15" x14ac:dyDescent="0.25">
      <c r="B224" s="762">
        <v>610215</v>
      </c>
      <c r="C224" s="549" t="s">
        <v>649</v>
      </c>
      <c r="D224" s="554">
        <v>2250000</v>
      </c>
      <c r="E224" s="607"/>
      <c r="F224" s="545"/>
      <c r="G224" s="552"/>
      <c r="H224" s="553"/>
      <c r="I224" s="552"/>
      <c r="J224" s="548">
        <f t="shared" si="17"/>
        <v>2250000</v>
      </c>
      <c r="K224" s="757"/>
      <c r="L224" s="615">
        <v>38125000</v>
      </c>
      <c r="M224" s="615"/>
      <c r="N224" s="819"/>
      <c r="O224" s="819"/>
      <c r="P224" s="819"/>
      <c r="Q224" s="819"/>
      <c r="R224" s="615">
        <f t="shared" si="15"/>
        <v>38125000</v>
      </c>
      <c r="S224" s="731"/>
      <c r="T224" s="539">
        <f t="shared" si="18"/>
        <v>-35875000</v>
      </c>
    </row>
    <row r="225" spans="2:20" ht="15" x14ac:dyDescent="0.25">
      <c r="B225" s="762">
        <v>610216</v>
      </c>
      <c r="C225" s="549" t="s">
        <v>545</v>
      </c>
      <c r="D225" s="554">
        <v>18562900</v>
      </c>
      <c r="E225" s="607"/>
      <c r="F225" s="545"/>
      <c r="G225" s="552"/>
      <c r="H225" s="553"/>
      <c r="I225" s="552"/>
      <c r="J225" s="548">
        <f t="shared" si="17"/>
        <v>18562900</v>
      </c>
      <c r="K225" s="757"/>
      <c r="L225" s="615">
        <v>76827626</v>
      </c>
      <c r="M225" s="615"/>
      <c r="N225" s="819"/>
      <c r="O225" s="819"/>
      <c r="P225" s="819"/>
      <c r="Q225" s="819"/>
      <c r="R225" s="615">
        <f t="shared" si="15"/>
        <v>76827626</v>
      </c>
      <c r="S225" s="731"/>
      <c r="T225" s="539">
        <f t="shared" si="18"/>
        <v>-58264726</v>
      </c>
    </row>
    <row r="226" spans="2:20" ht="15" x14ac:dyDescent="0.25">
      <c r="B226" s="762">
        <v>610217</v>
      </c>
      <c r="C226" s="549" t="s">
        <v>650</v>
      </c>
      <c r="D226" s="554">
        <v>2995500</v>
      </c>
      <c r="E226" s="607"/>
      <c r="F226" s="545"/>
      <c r="G226" s="552"/>
      <c r="H226" s="553"/>
      <c r="I226" s="552"/>
      <c r="J226" s="548">
        <f t="shared" si="17"/>
        <v>2995500</v>
      </c>
      <c r="K226" s="757"/>
      <c r="L226" s="615">
        <v>28235425</v>
      </c>
      <c r="M226" s="615"/>
      <c r="N226" s="819"/>
      <c r="O226" s="819"/>
      <c r="P226" s="819"/>
      <c r="Q226" s="819"/>
      <c r="R226" s="615">
        <f t="shared" si="15"/>
        <v>28235425</v>
      </c>
      <c r="S226" s="731"/>
      <c r="T226" s="539">
        <f t="shared" si="18"/>
        <v>-25239925</v>
      </c>
    </row>
    <row r="227" spans="2:20" ht="15" x14ac:dyDescent="0.25">
      <c r="B227" s="762">
        <v>610229</v>
      </c>
      <c r="C227" s="549" t="s">
        <v>651</v>
      </c>
      <c r="D227" s="554">
        <v>21302400</v>
      </c>
      <c r="E227" s="607"/>
      <c r="F227" s="545"/>
      <c r="G227" s="552"/>
      <c r="H227" s="553"/>
      <c r="I227" s="552"/>
      <c r="J227" s="548">
        <f t="shared" si="17"/>
        <v>21302400</v>
      </c>
      <c r="K227" s="757"/>
      <c r="L227" s="615">
        <v>210918800</v>
      </c>
      <c r="M227" s="615"/>
      <c r="N227" s="819"/>
      <c r="O227" s="819"/>
      <c r="P227" s="819"/>
      <c r="Q227" s="819"/>
      <c r="R227" s="615">
        <f t="shared" si="15"/>
        <v>210918800</v>
      </c>
      <c r="S227" s="731"/>
      <c r="T227" s="539">
        <f t="shared" si="18"/>
        <v>-189616400</v>
      </c>
    </row>
    <row r="228" spans="2:20" ht="15" x14ac:dyDescent="0.25">
      <c r="B228" s="762"/>
      <c r="C228" s="549" t="s">
        <v>780</v>
      </c>
      <c r="D228" s="554"/>
      <c r="E228" s="607"/>
      <c r="F228" s="545"/>
      <c r="G228" s="552"/>
      <c r="H228" s="553"/>
      <c r="I228" s="552"/>
      <c r="J228" s="548"/>
      <c r="K228" s="757"/>
      <c r="L228" s="615">
        <v>643782589</v>
      </c>
      <c r="M228" s="615"/>
      <c r="N228" s="819"/>
      <c r="O228" s="819"/>
      <c r="P228" s="819"/>
      <c r="Q228" s="819"/>
      <c r="R228" s="615">
        <f t="shared" si="15"/>
        <v>643782589</v>
      </c>
      <c r="S228" s="731"/>
      <c r="T228" s="539">
        <f t="shared" si="18"/>
        <v>-643782589</v>
      </c>
    </row>
    <row r="229" spans="2:20" ht="15" x14ac:dyDescent="0.25">
      <c r="B229" s="762"/>
      <c r="C229" s="549" t="s">
        <v>958</v>
      </c>
      <c r="D229" s="554"/>
      <c r="E229" s="607"/>
      <c r="F229" s="545"/>
      <c r="G229" s="552"/>
      <c r="H229" s="553"/>
      <c r="I229" s="552"/>
      <c r="J229" s="548"/>
      <c r="K229" s="757"/>
      <c r="L229" s="615">
        <v>25200000</v>
      </c>
      <c r="M229" s="615"/>
      <c r="N229" s="819"/>
      <c r="O229" s="819"/>
      <c r="P229" s="819"/>
      <c r="Q229" s="819"/>
      <c r="R229" s="615">
        <f t="shared" si="15"/>
        <v>25200000</v>
      </c>
      <c r="S229" s="731"/>
      <c r="T229" s="539">
        <f t="shared" si="18"/>
        <v>-25200000</v>
      </c>
    </row>
    <row r="230" spans="2:20" ht="15" x14ac:dyDescent="0.25">
      <c r="B230" s="762"/>
      <c r="C230" s="549" t="s">
        <v>959</v>
      </c>
      <c r="D230" s="554"/>
      <c r="E230" s="607"/>
      <c r="F230" s="545"/>
      <c r="G230" s="552"/>
      <c r="H230" s="553"/>
      <c r="I230" s="552"/>
      <c r="J230" s="548"/>
      <c r="K230" s="757"/>
      <c r="L230" s="615">
        <v>3390000</v>
      </c>
      <c r="M230" s="615"/>
      <c r="N230" s="819"/>
      <c r="O230" s="819"/>
      <c r="P230" s="819"/>
      <c r="Q230" s="819"/>
      <c r="R230" s="615">
        <f t="shared" si="15"/>
        <v>3390000</v>
      </c>
      <c r="S230" s="731"/>
      <c r="T230" s="539">
        <f t="shared" si="18"/>
        <v>-3390000</v>
      </c>
    </row>
    <row r="231" spans="2:20" ht="15" x14ac:dyDescent="0.25">
      <c r="B231" s="762"/>
      <c r="C231" s="549" t="s">
        <v>718</v>
      </c>
      <c r="D231" s="554"/>
      <c r="E231" s="607"/>
      <c r="F231" s="545"/>
      <c r="G231" s="552"/>
      <c r="H231" s="553"/>
      <c r="I231" s="552"/>
      <c r="J231" s="548"/>
      <c r="K231" s="757"/>
      <c r="L231" s="615">
        <v>94247411</v>
      </c>
      <c r="M231" s="615"/>
      <c r="N231" s="819"/>
      <c r="O231" s="819"/>
      <c r="P231" s="819"/>
      <c r="Q231" s="819"/>
      <c r="R231" s="615">
        <f t="shared" si="15"/>
        <v>94247411</v>
      </c>
      <c r="S231" s="731"/>
      <c r="T231" s="539">
        <f t="shared" si="18"/>
        <v>-94247411</v>
      </c>
    </row>
    <row r="232" spans="2:20" ht="15" x14ac:dyDescent="0.25">
      <c r="B232" s="762"/>
      <c r="C232" s="549" t="s">
        <v>960</v>
      </c>
      <c r="D232" s="554"/>
      <c r="E232" s="607"/>
      <c r="F232" s="545"/>
      <c r="G232" s="552"/>
      <c r="H232" s="553"/>
      <c r="I232" s="552"/>
      <c r="J232" s="548"/>
      <c r="K232" s="757"/>
      <c r="L232" s="615">
        <v>17626613</v>
      </c>
      <c r="M232" s="615"/>
      <c r="N232" s="819"/>
      <c r="O232" s="819"/>
      <c r="P232" s="819"/>
      <c r="Q232" s="819"/>
      <c r="R232" s="615">
        <f t="shared" si="15"/>
        <v>17626613</v>
      </c>
      <c r="S232" s="731"/>
      <c r="T232" s="539">
        <f t="shared" si="18"/>
        <v>-17626613</v>
      </c>
    </row>
    <row r="233" spans="2:20" ht="15" x14ac:dyDescent="0.25">
      <c r="B233" s="762"/>
      <c r="C233" s="549" t="s">
        <v>727</v>
      </c>
      <c r="D233" s="554"/>
      <c r="E233" s="607"/>
      <c r="F233" s="545"/>
      <c r="G233" s="552"/>
      <c r="H233" s="553"/>
      <c r="I233" s="552"/>
      <c r="J233" s="548"/>
      <c r="K233" s="757"/>
      <c r="L233" s="615">
        <v>97500000</v>
      </c>
      <c r="M233" s="615"/>
      <c r="N233" s="819"/>
      <c r="O233" s="819"/>
      <c r="P233" s="819"/>
      <c r="Q233" s="819"/>
      <c r="R233" s="615">
        <f t="shared" si="15"/>
        <v>97500000</v>
      </c>
      <c r="S233" s="731"/>
      <c r="T233" s="539">
        <f t="shared" si="18"/>
        <v>-97500000</v>
      </c>
    </row>
    <row r="234" spans="2:20" ht="15" x14ac:dyDescent="0.25">
      <c r="B234" s="762"/>
      <c r="C234" s="549" t="s">
        <v>720</v>
      </c>
      <c r="D234" s="554"/>
      <c r="E234" s="607"/>
      <c r="F234" s="545"/>
      <c r="G234" s="552"/>
      <c r="H234" s="553"/>
      <c r="I234" s="552"/>
      <c r="J234" s="548"/>
      <c r="K234" s="757"/>
      <c r="L234" s="615">
        <v>12359700</v>
      </c>
      <c r="M234" s="615"/>
      <c r="N234" s="819"/>
      <c r="O234" s="819"/>
      <c r="P234" s="819"/>
      <c r="Q234" s="819"/>
      <c r="R234" s="615">
        <f t="shared" si="15"/>
        <v>12359700</v>
      </c>
      <c r="S234" s="731"/>
      <c r="T234" s="539">
        <f t="shared" si="18"/>
        <v>-12359700</v>
      </c>
    </row>
    <row r="235" spans="2:20" ht="15" x14ac:dyDescent="0.25">
      <c r="B235" s="762"/>
      <c r="C235" s="549" t="s">
        <v>961</v>
      </c>
      <c r="D235" s="554"/>
      <c r="E235" s="607"/>
      <c r="F235" s="545"/>
      <c r="G235" s="552"/>
      <c r="H235" s="553"/>
      <c r="I235" s="552"/>
      <c r="J235" s="548"/>
      <c r="K235" s="757"/>
      <c r="L235" s="615">
        <v>134409597</v>
      </c>
      <c r="M235" s="615"/>
      <c r="N235" s="819"/>
      <c r="O235" s="819"/>
      <c r="P235" s="819" t="s">
        <v>1032</v>
      </c>
      <c r="Q235" s="819">
        <f>AJE!F111</f>
        <v>77402184</v>
      </c>
      <c r="R235" s="615">
        <f t="shared" si="15"/>
        <v>57007413</v>
      </c>
      <c r="S235" s="731"/>
      <c r="T235" s="539">
        <f t="shared" si="18"/>
        <v>-134409597</v>
      </c>
    </row>
    <row r="236" spans="2:20" ht="15" x14ac:dyDescent="0.25">
      <c r="B236" s="762">
        <v>610233</v>
      </c>
      <c r="C236" s="549" t="s">
        <v>652</v>
      </c>
      <c r="D236" s="554">
        <v>372327</v>
      </c>
      <c r="E236" s="607"/>
      <c r="F236" s="545"/>
      <c r="G236" s="552"/>
      <c r="H236" s="553"/>
      <c r="I236" s="552"/>
      <c r="J236" s="548">
        <f>D236+G236-I236</f>
        <v>372327</v>
      </c>
      <c r="K236" s="757"/>
      <c r="L236" s="615">
        <v>5937172</v>
      </c>
      <c r="M236" s="615"/>
      <c r="N236" s="819"/>
      <c r="O236" s="819"/>
      <c r="P236" s="819"/>
      <c r="Q236" s="819"/>
      <c r="R236" s="615">
        <f t="shared" si="15"/>
        <v>5937172</v>
      </c>
      <c r="S236" s="731"/>
      <c r="T236" s="539">
        <f t="shared" si="18"/>
        <v>-5564845</v>
      </c>
    </row>
    <row r="237" spans="2:20" ht="15" x14ac:dyDescent="0.25">
      <c r="B237" s="762"/>
      <c r="C237" s="549" t="s">
        <v>962</v>
      </c>
      <c r="D237" s="554"/>
      <c r="E237" s="607"/>
      <c r="F237" s="545"/>
      <c r="G237" s="552"/>
      <c r="H237" s="553"/>
      <c r="I237" s="552"/>
      <c r="J237" s="548"/>
      <c r="K237" s="757"/>
      <c r="L237" s="615">
        <v>42500000</v>
      </c>
      <c r="M237" s="615"/>
      <c r="N237" s="819"/>
      <c r="O237" s="819"/>
      <c r="P237" s="819"/>
      <c r="Q237" s="819"/>
      <c r="R237" s="615">
        <f t="shared" si="15"/>
        <v>42500000</v>
      </c>
      <c r="S237" s="731"/>
      <c r="T237" s="539">
        <f t="shared" si="18"/>
        <v>-42500000</v>
      </c>
    </row>
    <row r="238" spans="2:20" ht="15" x14ac:dyDescent="0.25">
      <c r="B238" s="762"/>
      <c r="C238" s="549" t="s">
        <v>782</v>
      </c>
      <c r="D238" s="554"/>
      <c r="E238" s="607"/>
      <c r="F238" s="545"/>
      <c r="G238" s="552"/>
      <c r="H238" s="553"/>
      <c r="I238" s="552"/>
      <c r="J238" s="548"/>
      <c r="K238" s="757"/>
      <c r="L238" s="615">
        <v>311303660</v>
      </c>
      <c r="M238" s="615"/>
      <c r="N238" s="819"/>
      <c r="O238" s="819"/>
      <c r="P238" s="819"/>
      <c r="Q238" s="819"/>
      <c r="R238" s="615">
        <f t="shared" si="15"/>
        <v>311303660</v>
      </c>
      <c r="S238" s="731"/>
      <c r="T238" s="539">
        <f t="shared" si="18"/>
        <v>-311303660</v>
      </c>
    </row>
    <row r="239" spans="2:20" ht="15" x14ac:dyDescent="0.25">
      <c r="B239" s="762"/>
      <c r="C239" s="549" t="s">
        <v>783</v>
      </c>
      <c r="D239" s="554"/>
      <c r="E239" s="607"/>
      <c r="F239" s="545"/>
      <c r="G239" s="552"/>
      <c r="H239" s="553"/>
      <c r="I239" s="552"/>
      <c r="J239" s="548"/>
      <c r="K239" s="757"/>
      <c r="L239" s="615">
        <v>33677508</v>
      </c>
      <c r="M239" s="615"/>
      <c r="N239" s="819"/>
      <c r="O239" s="819"/>
      <c r="P239" s="819"/>
      <c r="Q239" s="819"/>
      <c r="R239" s="615">
        <f t="shared" si="15"/>
        <v>33677508</v>
      </c>
      <c r="S239" s="731"/>
      <c r="T239" s="539">
        <f t="shared" si="18"/>
        <v>-33677508</v>
      </c>
    </row>
    <row r="240" spans="2:20" ht="15" x14ac:dyDescent="0.25">
      <c r="B240" s="762"/>
      <c r="C240" s="549" t="s">
        <v>734</v>
      </c>
      <c r="D240" s="554"/>
      <c r="E240" s="607"/>
      <c r="F240" s="545"/>
      <c r="G240" s="552"/>
      <c r="H240" s="553"/>
      <c r="I240" s="552"/>
      <c r="J240" s="548"/>
      <c r="K240" s="757"/>
      <c r="L240" s="615">
        <v>348383400</v>
      </c>
      <c r="M240" s="615"/>
      <c r="N240" s="819"/>
      <c r="O240" s="819"/>
      <c r="P240" s="819"/>
      <c r="Q240" s="819"/>
      <c r="R240" s="615">
        <f t="shared" si="15"/>
        <v>348383400</v>
      </c>
      <c r="S240" s="731"/>
      <c r="T240" s="539">
        <f t="shared" si="18"/>
        <v>-348383400</v>
      </c>
    </row>
    <row r="241" spans="2:22" ht="15" x14ac:dyDescent="0.25">
      <c r="B241" s="762"/>
      <c r="C241" s="549" t="s">
        <v>963</v>
      </c>
      <c r="D241" s="554"/>
      <c r="E241" s="607"/>
      <c r="F241" s="545"/>
      <c r="G241" s="552"/>
      <c r="H241" s="553"/>
      <c r="I241" s="552"/>
      <c r="J241" s="548"/>
      <c r="K241" s="757"/>
      <c r="L241" s="615">
        <v>500000</v>
      </c>
      <c r="M241" s="615"/>
      <c r="N241" s="819"/>
      <c r="O241" s="819"/>
      <c r="P241" s="819"/>
      <c r="Q241" s="819"/>
      <c r="R241" s="615">
        <f t="shared" si="15"/>
        <v>500000</v>
      </c>
      <c r="S241" s="731"/>
      <c r="T241" s="539">
        <f t="shared" si="18"/>
        <v>-500000</v>
      </c>
    </row>
    <row r="242" spans="2:22" ht="15" x14ac:dyDescent="0.25">
      <c r="B242" s="762"/>
      <c r="C242" s="549" t="s">
        <v>964</v>
      </c>
      <c r="D242" s="554"/>
      <c r="E242" s="607"/>
      <c r="F242" s="545"/>
      <c r="G242" s="552"/>
      <c r="H242" s="553"/>
      <c r="I242" s="552"/>
      <c r="J242" s="548"/>
      <c r="K242" s="757"/>
      <c r="L242" s="615">
        <v>67853920</v>
      </c>
      <c r="M242" s="615"/>
      <c r="N242" s="819"/>
      <c r="O242" s="819"/>
      <c r="P242" s="819"/>
      <c r="Q242" s="819"/>
      <c r="R242" s="615">
        <f t="shared" si="15"/>
        <v>67853920</v>
      </c>
      <c r="S242" s="731"/>
      <c r="T242" s="539">
        <f t="shared" si="18"/>
        <v>-67853920</v>
      </c>
    </row>
    <row r="243" spans="2:22" ht="15" x14ac:dyDescent="0.25">
      <c r="B243" s="762"/>
      <c r="C243" s="549" t="s">
        <v>965</v>
      </c>
      <c r="D243" s="554"/>
      <c r="E243" s="607"/>
      <c r="F243" s="545"/>
      <c r="G243" s="552"/>
      <c r="H243" s="553"/>
      <c r="I243" s="552"/>
      <c r="J243" s="548"/>
      <c r="K243" s="757"/>
      <c r="L243" s="615">
        <v>207902750</v>
      </c>
      <c r="M243" s="615"/>
      <c r="N243" s="819"/>
      <c r="O243" s="819"/>
      <c r="P243" s="819"/>
      <c r="Q243" s="819"/>
      <c r="R243" s="615">
        <f t="shared" si="15"/>
        <v>207902750</v>
      </c>
      <c r="S243" s="731"/>
      <c r="T243" s="539">
        <f t="shared" si="18"/>
        <v>-207902750</v>
      </c>
    </row>
    <row r="244" spans="2:22" ht="15" x14ac:dyDescent="0.25">
      <c r="B244" s="762"/>
      <c r="C244" s="549" t="s">
        <v>966</v>
      </c>
      <c r="D244" s="554"/>
      <c r="E244" s="607"/>
      <c r="F244" s="545"/>
      <c r="G244" s="552"/>
      <c r="H244" s="553"/>
      <c r="I244" s="552"/>
      <c r="J244" s="548"/>
      <c r="K244" s="757"/>
      <c r="L244" s="615">
        <v>174092000</v>
      </c>
      <c r="M244" s="615"/>
      <c r="N244" s="819"/>
      <c r="O244" s="819"/>
      <c r="P244" s="819" t="s">
        <v>985</v>
      </c>
      <c r="Q244" s="819">
        <f>AJE!F75</f>
        <v>174092000</v>
      </c>
      <c r="R244" s="615">
        <f t="shared" si="15"/>
        <v>0</v>
      </c>
      <c r="S244" s="731"/>
      <c r="T244" s="539">
        <f t="shared" si="18"/>
        <v>-174092000</v>
      </c>
      <c r="V244" s="539">
        <f>SUM(R205:R245)</f>
        <v>10382275021</v>
      </c>
    </row>
    <row r="245" spans="2:22" x14ac:dyDescent="0.2">
      <c r="B245" s="763"/>
      <c r="C245" s="614" t="s">
        <v>967</v>
      </c>
      <c r="D245" s="614"/>
      <c r="E245" s="614"/>
      <c r="F245" s="614"/>
      <c r="G245" s="614"/>
      <c r="H245" s="614"/>
      <c r="I245" s="764"/>
      <c r="J245" s="614"/>
      <c r="K245" s="614"/>
      <c r="L245" s="615">
        <v>161000500</v>
      </c>
      <c r="M245" s="615"/>
      <c r="N245" s="819"/>
      <c r="O245" s="819"/>
      <c r="P245" s="819" t="s">
        <v>985</v>
      </c>
      <c r="Q245" s="819">
        <f>AJE!F76</f>
        <v>7448833</v>
      </c>
      <c r="R245" s="615">
        <f t="shared" si="15"/>
        <v>153551667</v>
      </c>
      <c r="S245" s="731"/>
      <c r="T245" s="539">
        <f t="shared" si="18"/>
        <v>-161000500</v>
      </c>
      <c r="V245" s="525">
        <v>10635280866</v>
      </c>
    </row>
    <row r="246" spans="2:22" x14ac:dyDescent="0.2">
      <c r="B246" s="763"/>
      <c r="C246" s="614" t="s">
        <v>1084</v>
      </c>
      <c r="D246" s="614"/>
      <c r="E246" s="614"/>
      <c r="F246" s="614"/>
      <c r="G246" s="614"/>
      <c r="H246" s="614"/>
      <c r="I246" s="614"/>
      <c r="J246" s="614"/>
      <c r="K246" s="614"/>
      <c r="L246" s="615">
        <v>0</v>
      </c>
      <c r="M246" s="615"/>
      <c r="N246" s="819" t="s">
        <v>1100</v>
      </c>
      <c r="O246" s="819">
        <f>AJE!E37+AJE!E57+AJE!E103+AJE!E147</f>
        <v>193583100</v>
      </c>
      <c r="P246" s="819" t="s">
        <v>1005</v>
      </c>
      <c r="Q246" s="819">
        <f>AJE!F86+AJE!F123</f>
        <v>8867560</v>
      </c>
      <c r="R246" s="615">
        <f t="shared" si="15"/>
        <v>184715540</v>
      </c>
      <c r="S246" s="731"/>
      <c r="T246" s="539"/>
    </row>
    <row r="247" spans="2:22" ht="15" x14ac:dyDescent="0.25">
      <c r="B247" s="762"/>
      <c r="C247" s="549"/>
      <c r="D247" s="554"/>
      <c r="E247" s="607"/>
      <c r="F247" s="545"/>
      <c r="G247" s="552"/>
      <c r="H247" s="553"/>
      <c r="I247" s="552"/>
      <c r="J247" s="548"/>
      <c r="K247" s="757"/>
      <c r="L247" s="615"/>
      <c r="M247" s="615"/>
      <c r="N247" s="819"/>
      <c r="O247" s="819"/>
      <c r="P247" s="819"/>
      <c r="Q247" s="819"/>
      <c r="R247" s="615">
        <f t="shared" si="15"/>
        <v>0</v>
      </c>
      <c r="S247" s="731"/>
      <c r="V247" s="539">
        <f>V244-V245</f>
        <v>-253005845</v>
      </c>
    </row>
    <row r="248" spans="2:22" ht="15" x14ac:dyDescent="0.25">
      <c r="B248" s="762"/>
      <c r="C248" s="564" t="s">
        <v>677</v>
      </c>
      <c r="D248" s="607"/>
      <c r="E248" s="554"/>
      <c r="F248" s="545"/>
      <c r="G248" s="552"/>
      <c r="H248" s="553"/>
      <c r="I248" s="552"/>
      <c r="J248" s="567"/>
      <c r="K248" s="570"/>
      <c r="L248" s="615"/>
      <c r="M248" s="615"/>
      <c r="N248" s="819"/>
      <c r="O248" s="819"/>
      <c r="P248" s="819"/>
      <c r="Q248" s="819"/>
      <c r="R248" s="615">
        <f t="shared" ref="R248:R254" si="19">L248+O248-Q248</f>
        <v>0</v>
      </c>
      <c r="S248" s="731"/>
    </row>
    <row r="249" spans="2:22" ht="15" x14ac:dyDescent="0.25">
      <c r="B249" s="762"/>
      <c r="C249" s="564" t="s">
        <v>653</v>
      </c>
      <c r="D249" s="607"/>
      <c r="E249" s="554"/>
      <c r="F249" s="545"/>
      <c r="G249" s="552"/>
      <c r="H249" s="553"/>
      <c r="I249" s="552"/>
      <c r="J249" s="567"/>
      <c r="K249" s="570"/>
      <c r="L249" s="615"/>
      <c r="M249" s="615"/>
      <c r="N249" s="819"/>
      <c r="O249" s="819"/>
      <c r="P249" s="819"/>
      <c r="Q249" s="819"/>
      <c r="R249" s="615">
        <f t="shared" si="19"/>
        <v>0</v>
      </c>
      <c r="S249" s="731"/>
    </row>
    <row r="250" spans="2:22" ht="15" x14ac:dyDescent="0.25">
      <c r="B250" s="762">
        <v>710101</v>
      </c>
      <c r="C250" s="549" t="s">
        <v>230</v>
      </c>
      <c r="D250" s="607"/>
      <c r="E250" s="554">
        <v>2487724</v>
      </c>
      <c r="F250" s="545"/>
      <c r="G250" s="552"/>
      <c r="H250" s="553"/>
      <c r="I250" s="552"/>
      <c r="J250" s="567"/>
      <c r="K250" s="570">
        <f>E250+I250-G250</f>
        <v>2487724</v>
      </c>
      <c r="L250" s="614"/>
      <c r="M250" s="615">
        <v>15639781</v>
      </c>
      <c r="N250" s="819"/>
      <c r="O250" s="819"/>
      <c r="P250" s="819"/>
      <c r="Q250" s="819"/>
      <c r="R250" s="615">
        <f t="shared" si="19"/>
        <v>0</v>
      </c>
      <c r="S250" s="731">
        <f>M250+Q250-O250</f>
        <v>15639781</v>
      </c>
      <c r="T250" s="621">
        <f>E250-M250</f>
        <v>-13152057</v>
      </c>
    </row>
    <row r="251" spans="2:22" ht="15" x14ac:dyDescent="0.25">
      <c r="B251" s="762">
        <v>710103</v>
      </c>
      <c r="C251" s="549" t="s">
        <v>653</v>
      </c>
      <c r="D251" s="607"/>
      <c r="E251" s="554">
        <v>30078300</v>
      </c>
      <c r="F251" s="545"/>
      <c r="G251" s="552"/>
      <c r="H251" s="553"/>
      <c r="I251" s="552"/>
      <c r="J251" s="567"/>
      <c r="K251" s="570">
        <f>E251+I251-G251</f>
        <v>30078300</v>
      </c>
      <c r="L251" s="614"/>
      <c r="M251" s="615">
        <v>30298900</v>
      </c>
      <c r="N251" s="819"/>
      <c r="O251" s="819"/>
      <c r="P251" s="819" t="s">
        <v>1107</v>
      </c>
      <c r="Q251" s="819">
        <f>AJE!F143+AJE!F137+AJE!F131+AJE!F159+AJE!F165</f>
        <v>219190276</v>
      </c>
      <c r="R251" s="615"/>
      <c r="S251" s="731">
        <f>M251+Q251-O251</f>
        <v>249489176</v>
      </c>
      <c r="T251" s="621">
        <f>E251-M251</f>
        <v>-220600</v>
      </c>
    </row>
    <row r="252" spans="2:22" ht="15" x14ac:dyDescent="0.25">
      <c r="B252" s="762"/>
      <c r="C252" s="564" t="s">
        <v>678</v>
      </c>
      <c r="D252" s="607"/>
      <c r="E252" s="554"/>
      <c r="F252" s="545"/>
      <c r="G252" s="552"/>
      <c r="H252" s="553"/>
      <c r="I252" s="552"/>
      <c r="J252" s="567"/>
      <c r="K252" s="570"/>
      <c r="L252" s="615"/>
      <c r="M252" s="615"/>
      <c r="N252" s="819"/>
      <c r="O252" s="819"/>
      <c r="P252" s="819"/>
      <c r="Q252" s="819"/>
      <c r="R252" s="615">
        <f t="shared" si="19"/>
        <v>0</v>
      </c>
      <c r="S252" s="731"/>
    </row>
    <row r="253" spans="2:22" ht="15" x14ac:dyDescent="0.25">
      <c r="B253" s="762">
        <v>720102</v>
      </c>
      <c r="C253" s="549" t="s">
        <v>654</v>
      </c>
      <c r="D253" s="554">
        <v>430883</v>
      </c>
      <c r="E253" s="607"/>
      <c r="F253" s="545"/>
      <c r="G253" s="552"/>
      <c r="H253" s="553"/>
      <c r="I253" s="552"/>
      <c r="J253" s="548">
        <f>D253+G253-I253</f>
        <v>430883</v>
      </c>
      <c r="K253" s="757"/>
      <c r="L253" s="615">
        <v>2506807</v>
      </c>
      <c r="M253" s="615"/>
      <c r="N253" s="819"/>
      <c r="O253" s="819"/>
      <c r="P253" s="819"/>
      <c r="Q253" s="819"/>
      <c r="R253" s="615">
        <f t="shared" si="19"/>
        <v>2506807</v>
      </c>
      <c r="S253" s="731"/>
      <c r="T253" s="539">
        <f>D253-L253</f>
        <v>-2075924</v>
      </c>
    </row>
    <row r="254" spans="2:22" ht="15" x14ac:dyDescent="0.25">
      <c r="B254" s="762"/>
      <c r="C254" s="549" t="s">
        <v>908</v>
      </c>
      <c r="D254" s="554"/>
      <c r="E254" s="607"/>
      <c r="F254" s="545"/>
      <c r="G254" s="552"/>
      <c r="H254" s="553"/>
      <c r="I254" s="552"/>
      <c r="J254" s="548">
        <f>D254+G254-I254</f>
        <v>0</v>
      </c>
      <c r="K254" s="757"/>
      <c r="L254" s="615"/>
      <c r="M254" s="615"/>
      <c r="N254" s="819" t="s">
        <v>985</v>
      </c>
      <c r="O254" s="819">
        <f>AJE!E69+AJE!E91+AJE!E153</f>
        <v>447265833</v>
      </c>
      <c r="P254" s="819"/>
      <c r="Q254" s="819"/>
      <c r="R254" s="615">
        <f t="shared" si="19"/>
        <v>447265833</v>
      </c>
      <c r="S254" s="731"/>
      <c r="T254" s="539"/>
    </row>
    <row r="255" spans="2:22" ht="12.75" thickBot="1" x14ac:dyDescent="0.25">
      <c r="B255" s="793"/>
      <c r="C255" s="794"/>
      <c r="D255" s="794"/>
      <c r="E255" s="794"/>
      <c r="F255" s="794"/>
      <c r="G255" s="794"/>
      <c r="H255" s="794"/>
      <c r="I255" s="794"/>
      <c r="J255" s="794"/>
      <c r="K255" s="794"/>
      <c r="L255" s="794"/>
      <c r="M255" s="794"/>
      <c r="N255" s="821"/>
      <c r="O255" s="821"/>
      <c r="P255" s="821"/>
      <c r="Q255" s="821"/>
      <c r="R255" s="794"/>
      <c r="S255" s="795"/>
    </row>
    <row r="256" spans="2:22" ht="15.75" thickBot="1" x14ac:dyDescent="0.3">
      <c r="B256" s="783"/>
      <c r="C256" s="784" t="s">
        <v>17</v>
      </c>
      <c r="D256" s="796">
        <f>SUM(D171:D253)</f>
        <v>861244134</v>
      </c>
      <c r="E256" s="796">
        <f>SUM(E171:E253)</f>
        <v>1401511029</v>
      </c>
      <c r="F256" s="796">
        <f>SUM(F171:F253)</f>
        <v>0</v>
      </c>
      <c r="G256" s="796">
        <f>SUM(G8:G253)</f>
        <v>0</v>
      </c>
      <c r="H256" s="796"/>
      <c r="I256" s="796">
        <f>SUM(I8:I253)</f>
        <v>0</v>
      </c>
      <c r="J256" s="786">
        <f>SUM(J171:J253)</f>
        <v>861244134</v>
      </c>
      <c r="K256" s="796">
        <f>SUM(K171:K253)</f>
        <v>1401511029</v>
      </c>
      <c r="L256" s="797">
        <f>SUM(L171:L255)</f>
        <v>13505269568</v>
      </c>
      <c r="M256" s="797">
        <f>SUM(M171:M253)</f>
        <v>15059714851</v>
      </c>
      <c r="N256" s="822"/>
      <c r="O256" s="822"/>
      <c r="P256" s="822"/>
      <c r="Q256" s="822"/>
      <c r="R256" s="797">
        <f>SUM(R171:R255)</f>
        <v>13734746704</v>
      </c>
      <c r="S256" s="798">
        <f>SUM(S171:S253)</f>
        <v>14982634027</v>
      </c>
    </row>
    <row r="257" spans="2:19" ht="15" x14ac:dyDescent="0.25">
      <c r="B257" s="782"/>
      <c r="C257" s="602" t="s">
        <v>544</v>
      </c>
      <c r="D257" s="603">
        <f>E256-D256</f>
        <v>540266895</v>
      </c>
      <c r="E257" s="604"/>
      <c r="F257" s="598"/>
      <c r="G257" s="599"/>
      <c r="H257" s="600"/>
      <c r="I257" s="599"/>
      <c r="J257" s="609">
        <f>K256-J256</f>
        <v>540266895</v>
      </c>
      <c r="K257" s="601"/>
      <c r="L257" s="619">
        <f>M256-L256</f>
        <v>1554445283</v>
      </c>
      <c r="M257" s="619"/>
      <c r="N257" s="823"/>
      <c r="O257" s="823"/>
      <c r="P257" s="823"/>
      <c r="Q257" s="823"/>
      <c r="R257" s="619">
        <f>S256-R256</f>
        <v>1247887323</v>
      </c>
      <c r="S257" s="733"/>
    </row>
    <row r="258" spans="2:19" ht="15" x14ac:dyDescent="0.25">
      <c r="B258" s="762"/>
      <c r="C258" s="549"/>
      <c r="D258" s="554"/>
      <c r="E258" s="554"/>
      <c r="F258" s="545"/>
      <c r="G258" s="552"/>
      <c r="H258" s="553"/>
      <c r="I258" s="552"/>
      <c r="J258" s="548"/>
      <c r="K258" s="570"/>
      <c r="L258" s="615"/>
      <c r="M258" s="615"/>
      <c r="N258" s="819"/>
      <c r="O258" s="819"/>
      <c r="P258" s="819"/>
      <c r="Q258" s="819"/>
      <c r="R258" s="615"/>
      <c r="S258" s="731"/>
    </row>
    <row r="259" spans="2:19" ht="15" x14ac:dyDescent="0.25">
      <c r="B259" s="780"/>
      <c r="C259" s="589" t="s">
        <v>910</v>
      </c>
      <c r="D259" s="591"/>
      <c r="E259" s="591"/>
      <c r="F259" s="592"/>
      <c r="G259" s="593"/>
      <c r="H259" s="594"/>
      <c r="I259" s="593"/>
      <c r="J259" s="590"/>
      <c r="K259" s="781"/>
      <c r="L259" s="832">
        <v>0</v>
      </c>
      <c r="M259" s="794"/>
      <c r="N259" s="821" t="s">
        <v>1028</v>
      </c>
      <c r="O259" s="854">
        <f>AJE!E115</f>
        <v>391589000</v>
      </c>
      <c r="P259" s="821"/>
      <c r="Q259" s="821"/>
      <c r="R259" s="853">
        <f>L259-O259-Q259</f>
        <v>-391589000</v>
      </c>
      <c r="S259" s="795"/>
    </row>
    <row r="260" spans="2:19" ht="15.75" thickBot="1" x14ac:dyDescent="0.3">
      <c r="B260" s="809"/>
      <c r="C260" s="589"/>
      <c r="D260" s="591"/>
      <c r="E260" s="591"/>
      <c r="F260" s="592"/>
      <c r="G260" s="593"/>
      <c r="H260" s="594"/>
      <c r="I260" s="593"/>
      <c r="J260" s="590"/>
      <c r="K260" s="781"/>
      <c r="L260" s="794"/>
      <c r="M260" s="794"/>
      <c r="N260" s="821"/>
      <c r="O260" s="821"/>
      <c r="P260" s="821"/>
      <c r="Q260" s="821"/>
      <c r="R260" s="794"/>
      <c r="S260" s="794"/>
    </row>
    <row r="261" spans="2:19" ht="15.75" thickBot="1" x14ac:dyDescent="0.3">
      <c r="B261" s="788"/>
      <c r="C261" s="784" t="s">
        <v>911</v>
      </c>
      <c r="D261" s="806"/>
      <c r="E261" s="806"/>
      <c r="F261" s="789"/>
      <c r="G261" s="790"/>
      <c r="H261" s="791"/>
      <c r="I261" s="790"/>
      <c r="J261" s="786"/>
      <c r="K261" s="787"/>
      <c r="L261" s="792">
        <f>L257+L259</f>
        <v>1554445283</v>
      </c>
      <c r="M261" s="807"/>
      <c r="N261" s="824"/>
      <c r="O261" s="824"/>
      <c r="P261" s="824"/>
      <c r="Q261" s="824"/>
      <c r="R261" s="792">
        <f>R257+R259</f>
        <v>856298323</v>
      </c>
      <c r="S261" s="808"/>
    </row>
    <row r="262" spans="2:19" hidden="1" x14ac:dyDescent="0.2">
      <c r="B262" s="799"/>
      <c r="C262" s="800"/>
      <c r="D262" s="801" t="e">
        <f>SUM(#REF!)</f>
        <v>#REF!</v>
      </c>
      <c r="E262" s="801" t="e">
        <f>SUM(#REF!)</f>
        <v>#REF!</v>
      </c>
      <c r="F262" s="802"/>
      <c r="G262" s="803"/>
      <c r="H262" s="804"/>
      <c r="I262" s="803"/>
      <c r="J262" s="801" t="e">
        <f>SUM(#REF!)</f>
        <v>#REF!</v>
      </c>
      <c r="K262" s="801" t="e">
        <f>SUM(#REF!)</f>
        <v>#REF!</v>
      </c>
      <c r="L262" s="800"/>
      <c r="M262" s="800"/>
      <c r="N262" s="825"/>
      <c r="O262" s="825"/>
      <c r="P262" s="825"/>
      <c r="Q262" s="825"/>
      <c r="R262" s="800"/>
      <c r="S262" s="805"/>
    </row>
    <row r="263" spans="2:19" hidden="1" x14ac:dyDescent="0.2">
      <c r="B263" s="758"/>
      <c r="C263" s="614"/>
      <c r="D263" s="765"/>
      <c r="E263" s="765"/>
      <c r="F263" s="766"/>
      <c r="G263" s="767"/>
      <c r="H263" s="768"/>
      <c r="I263" s="767"/>
      <c r="J263" s="769"/>
      <c r="K263" s="769"/>
      <c r="L263" s="614"/>
      <c r="M263" s="614"/>
      <c r="N263" s="826"/>
      <c r="O263" s="826"/>
      <c r="P263" s="826"/>
      <c r="Q263" s="826"/>
      <c r="R263" s="614"/>
      <c r="S263" s="735"/>
    </row>
    <row r="264" spans="2:19" hidden="1" x14ac:dyDescent="0.2">
      <c r="B264" s="758"/>
      <c r="C264" s="614"/>
      <c r="D264" s="765"/>
      <c r="E264" s="765" t="e">
        <f>-SUM(D262-E262)</f>
        <v>#REF!</v>
      </c>
      <c r="F264" s="766"/>
      <c r="G264" s="767"/>
      <c r="H264" s="768"/>
      <c r="I264" s="767"/>
      <c r="J264" s="769"/>
      <c r="K264" s="765" t="e">
        <f>-SUM(J262-K262)</f>
        <v>#REF!</v>
      </c>
      <c r="L264" s="614"/>
      <c r="M264" s="614"/>
      <c r="N264" s="826"/>
      <c r="O264" s="826"/>
      <c r="P264" s="826"/>
      <c r="Q264" s="826"/>
      <c r="R264" s="614"/>
      <c r="S264" s="735"/>
    </row>
    <row r="265" spans="2:19" hidden="1" x14ac:dyDescent="0.2">
      <c r="B265" s="758"/>
      <c r="C265" s="614"/>
      <c r="D265" s="615"/>
      <c r="E265" s="615"/>
      <c r="F265" s="759"/>
      <c r="G265" s="760"/>
      <c r="H265" s="761"/>
      <c r="I265" s="760"/>
      <c r="J265" s="615"/>
      <c r="K265" s="614"/>
      <c r="L265" s="614"/>
      <c r="M265" s="614"/>
      <c r="N265" s="826"/>
      <c r="O265" s="826"/>
      <c r="P265" s="826"/>
      <c r="Q265" s="826"/>
      <c r="R265" s="614"/>
      <c r="S265" s="735"/>
    </row>
    <row r="266" spans="2:19" hidden="1" x14ac:dyDescent="0.2">
      <c r="B266" s="758"/>
      <c r="C266" s="614"/>
      <c r="D266" s="615"/>
      <c r="E266" s="615"/>
      <c r="F266" s="759"/>
      <c r="G266" s="760"/>
      <c r="H266" s="761"/>
      <c r="I266" s="760"/>
      <c r="J266" s="614"/>
      <c r="K266" s="614"/>
      <c r="L266" s="614"/>
      <c r="M266" s="614"/>
      <c r="N266" s="826"/>
      <c r="O266" s="826"/>
      <c r="P266" s="826"/>
      <c r="Q266" s="826"/>
      <c r="R266" s="614"/>
      <c r="S266" s="735"/>
    </row>
    <row r="267" spans="2:19" hidden="1" x14ac:dyDescent="0.2">
      <c r="B267" s="758"/>
      <c r="C267" s="614"/>
      <c r="D267" s="615"/>
      <c r="E267" s="615"/>
      <c r="F267" s="759"/>
      <c r="G267" s="770">
        <f>SUM(G10:G266)</f>
        <v>0</v>
      </c>
      <c r="H267" s="771"/>
      <c r="I267" s="770">
        <f>SUM(I10:I266)</f>
        <v>0</v>
      </c>
      <c r="J267" s="614"/>
      <c r="K267" s="614"/>
      <c r="L267" s="614"/>
      <c r="M267" s="614"/>
      <c r="N267" s="826"/>
      <c r="O267" s="826"/>
      <c r="P267" s="826"/>
      <c r="Q267" s="826"/>
      <c r="R267" s="614"/>
      <c r="S267" s="735"/>
    </row>
    <row r="268" spans="2:19" x14ac:dyDescent="0.2">
      <c r="B268" s="758"/>
      <c r="C268" s="614"/>
      <c r="D268" s="615"/>
      <c r="E268" s="615"/>
      <c r="F268" s="759"/>
      <c r="G268" s="760"/>
      <c r="H268" s="761"/>
      <c r="I268" s="760"/>
      <c r="J268" s="614"/>
      <c r="K268" s="614"/>
      <c r="L268" s="614"/>
      <c r="M268" s="614"/>
      <c r="N268" s="826"/>
      <c r="O268" s="826"/>
      <c r="P268" s="826"/>
      <c r="Q268" s="826"/>
      <c r="R268" s="614"/>
      <c r="S268" s="735"/>
    </row>
    <row r="269" spans="2:19" ht="12.75" thickBot="1" x14ac:dyDescent="0.25">
      <c r="B269" s="772"/>
      <c r="C269" s="773"/>
      <c r="D269" s="774"/>
      <c r="E269" s="774"/>
      <c r="F269" s="775"/>
      <c r="G269" s="776"/>
      <c r="H269" s="777"/>
      <c r="I269" s="776"/>
      <c r="J269" s="773"/>
      <c r="K269" s="773"/>
      <c r="L269" s="773"/>
      <c r="M269" s="773"/>
      <c r="N269" s="827"/>
      <c r="O269" s="827"/>
      <c r="P269" s="827"/>
      <c r="Q269" s="827"/>
      <c r="R269" s="773"/>
      <c r="S269" s="778"/>
    </row>
  </sheetData>
  <mergeCells count="16">
    <mergeCell ref="B5:B6"/>
    <mergeCell ref="C5:C6"/>
    <mergeCell ref="D5:E5"/>
    <mergeCell ref="F5:I5"/>
    <mergeCell ref="J5:K5"/>
    <mergeCell ref="L5:M5"/>
    <mergeCell ref="N5:Q5"/>
    <mergeCell ref="R5:S5"/>
    <mergeCell ref="D2:E2"/>
    <mergeCell ref="G2:I2"/>
    <mergeCell ref="J2:K2"/>
    <mergeCell ref="L2:M2"/>
    <mergeCell ref="O2:Q2"/>
    <mergeCell ref="R2:S2"/>
    <mergeCell ref="N3:O3"/>
    <mergeCell ref="P3:Q3"/>
  </mergeCells>
  <pageMargins left="0.45" right="0.2" top="0.5" bottom="0.25" header="0.05" footer="0.05"/>
  <pageSetup paperSize="9" scale="53" orientation="landscape" horizontalDpi="4294967293" r:id="rId1"/>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0" verticalDpi="0" r:id="rId1"/>
  <headerFooter alignWithMargins="0">
    <oddHeader>&amp;A</oddHeader>
    <oddFoote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B1:R1048470"/>
  <sheetViews>
    <sheetView view="pageBreakPreview" zoomScale="90" zoomScaleNormal="80" zoomScaleSheetLayoutView="90" workbookViewId="0">
      <pane ySplit="4" topLeftCell="A95" activePane="bottomLeft" state="frozen"/>
      <selection pane="bottomLeft" activeCell="N118" sqref="N118"/>
    </sheetView>
  </sheetViews>
  <sheetFormatPr defaultColWidth="8.85546875" defaultRowHeight="12.75" x14ac:dyDescent="0.2"/>
  <cols>
    <col min="1" max="1" width="1.7109375" style="171" customWidth="1"/>
    <col min="2" max="2" width="5.7109375" style="170" customWidth="1"/>
    <col min="3" max="3" width="5.7109375" style="171" customWidth="1"/>
    <col min="4" max="4" width="55" style="171" customWidth="1"/>
    <col min="5" max="6" width="19.7109375" style="837" customWidth="1"/>
    <col min="7" max="7" width="32.140625" style="1043" customWidth="1"/>
    <col min="8" max="9" width="4.42578125" style="171" customWidth="1"/>
    <col min="10" max="10" width="10.85546875" style="170" customWidth="1"/>
    <col min="11" max="11" width="5.7109375" style="171" customWidth="1"/>
    <col min="12" max="12" width="38.42578125" style="171" bestFit="1" customWidth="1"/>
    <col min="13" max="13" width="20.140625" style="176" bestFit="1" customWidth="1"/>
    <col min="14" max="14" width="19.42578125" style="176" customWidth="1"/>
    <col min="15" max="15" width="32.28515625" style="171" customWidth="1"/>
    <col min="16" max="16" width="9.140625" style="171"/>
    <col min="17" max="17" width="19" style="171" bestFit="1" customWidth="1"/>
    <col min="18" max="18" width="16" style="172" bestFit="1" customWidth="1"/>
    <col min="19" max="256" width="9.140625" style="171"/>
    <col min="257" max="257" width="1.7109375" style="171" customWidth="1"/>
    <col min="258" max="258" width="4.7109375" style="171" customWidth="1"/>
    <col min="259" max="259" width="3.28515625" style="171" customWidth="1"/>
    <col min="260" max="260" width="46.42578125" style="171" bestFit="1" customWidth="1"/>
    <col min="261" max="262" width="19.7109375" style="171" customWidth="1"/>
    <col min="263" max="263" width="32.140625" style="171" customWidth="1"/>
    <col min="264" max="266" width="4.42578125" style="171" customWidth="1"/>
    <col min="267" max="267" width="4.28515625" style="171" customWidth="1"/>
    <col min="268" max="268" width="38.42578125" style="171" bestFit="1" customWidth="1"/>
    <col min="269" max="269" width="20.140625" style="171" bestFit="1" customWidth="1"/>
    <col min="270" max="270" width="19.42578125" style="171" customWidth="1"/>
    <col min="271" max="271" width="32.28515625" style="171" customWidth="1"/>
    <col min="272" max="272" width="9.140625" style="171"/>
    <col min="273" max="273" width="19" style="171" bestFit="1" customWidth="1"/>
    <col min="274" max="274" width="16" style="171" bestFit="1" customWidth="1"/>
    <col min="275" max="512" width="9.140625" style="171"/>
    <col min="513" max="513" width="1.7109375" style="171" customWidth="1"/>
    <col min="514" max="514" width="4.7109375" style="171" customWidth="1"/>
    <col min="515" max="515" width="3.28515625" style="171" customWidth="1"/>
    <col min="516" max="516" width="46.42578125" style="171" bestFit="1" customWidth="1"/>
    <col min="517" max="518" width="19.7109375" style="171" customWidth="1"/>
    <col min="519" max="519" width="32.140625" style="171" customWidth="1"/>
    <col min="520" max="522" width="4.42578125" style="171" customWidth="1"/>
    <col min="523" max="523" width="4.28515625" style="171" customWidth="1"/>
    <col min="524" max="524" width="38.42578125" style="171" bestFit="1" customWidth="1"/>
    <col min="525" max="525" width="20.140625" style="171" bestFit="1" customWidth="1"/>
    <col min="526" max="526" width="19.42578125" style="171" customWidth="1"/>
    <col min="527" max="527" width="32.28515625" style="171" customWidth="1"/>
    <col min="528" max="528" width="9.140625" style="171"/>
    <col min="529" max="529" width="19" style="171" bestFit="1" customWidth="1"/>
    <col min="530" max="530" width="16" style="171" bestFit="1" customWidth="1"/>
    <col min="531" max="768" width="9.140625" style="171"/>
    <col min="769" max="769" width="1.7109375" style="171" customWidth="1"/>
    <col min="770" max="770" width="4.7109375" style="171" customWidth="1"/>
    <col min="771" max="771" width="3.28515625" style="171" customWidth="1"/>
    <col min="772" max="772" width="46.42578125" style="171" bestFit="1" customWidth="1"/>
    <col min="773" max="774" width="19.7109375" style="171" customWidth="1"/>
    <col min="775" max="775" width="32.140625" style="171" customWidth="1"/>
    <col min="776" max="778" width="4.42578125" style="171" customWidth="1"/>
    <col min="779" max="779" width="4.28515625" style="171" customWidth="1"/>
    <col min="780" max="780" width="38.42578125" style="171" bestFit="1" customWidth="1"/>
    <col min="781" max="781" width="20.140625" style="171" bestFit="1" customWidth="1"/>
    <col min="782" max="782" width="19.42578125" style="171" customWidth="1"/>
    <col min="783" max="783" width="32.28515625" style="171" customWidth="1"/>
    <col min="784" max="784" width="9.140625" style="171"/>
    <col min="785" max="785" width="19" style="171" bestFit="1" customWidth="1"/>
    <col min="786" max="786" width="16" style="171" bestFit="1" customWidth="1"/>
    <col min="787" max="1024" width="9.140625" style="171"/>
    <col min="1025" max="1025" width="1.7109375" style="171" customWidth="1"/>
    <col min="1026" max="1026" width="4.7109375" style="171" customWidth="1"/>
    <col min="1027" max="1027" width="3.28515625" style="171" customWidth="1"/>
    <col min="1028" max="1028" width="46.42578125" style="171" bestFit="1" customWidth="1"/>
    <col min="1029" max="1030" width="19.7109375" style="171" customWidth="1"/>
    <col min="1031" max="1031" width="32.140625" style="171" customWidth="1"/>
    <col min="1032" max="1034" width="4.42578125" style="171" customWidth="1"/>
    <col min="1035" max="1035" width="4.28515625" style="171" customWidth="1"/>
    <col min="1036" max="1036" width="38.42578125" style="171" bestFit="1" customWidth="1"/>
    <col min="1037" max="1037" width="20.140625" style="171" bestFit="1" customWidth="1"/>
    <col min="1038" max="1038" width="19.42578125" style="171" customWidth="1"/>
    <col min="1039" max="1039" width="32.28515625" style="171" customWidth="1"/>
    <col min="1040" max="1040" width="9.140625" style="171"/>
    <col min="1041" max="1041" width="19" style="171" bestFit="1" customWidth="1"/>
    <col min="1042" max="1042" width="16" style="171" bestFit="1" customWidth="1"/>
    <col min="1043" max="1280" width="9.140625" style="171"/>
    <col min="1281" max="1281" width="1.7109375" style="171" customWidth="1"/>
    <col min="1282" max="1282" width="4.7109375" style="171" customWidth="1"/>
    <col min="1283" max="1283" width="3.28515625" style="171" customWidth="1"/>
    <col min="1284" max="1284" width="46.42578125" style="171" bestFit="1" customWidth="1"/>
    <col min="1285" max="1286" width="19.7109375" style="171" customWidth="1"/>
    <col min="1287" max="1287" width="32.140625" style="171" customWidth="1"/>
    <col min="1288" max="1290" width="4.42578125" style="171" customWidth="1"/>
    <col min="1291" max="1291" width="4.28515625" style="171" customWidth="1"/>
    <col min="1292" max="1292" width="38.42578125" style="171" bestFit="1" customWidth="1"/>
    <col min="1293" max="1293" width="20.140625" style="171" bestFit="1" customWidth="1"/>
    <col min="1294" max="1294" width="19.42578125" style="171" customWidth="1"/>
    <col min="1295" max="1295" width="32.28515625" style="171" customWidth="1"/>
    <col min="1296" max="1296" width="9.140625" style="171"/>
    <col min="1297" max="1297" width="19" style="171" bestFit="1" customWidth="1"/>
    <col min="1298" max="1298" width="16" style="171" bestFit="1" customWidth="1"/>
    <col min="1299" max="1536" width="9.140625" style="171"/>
    <col min="1537" max="1537" width="1.7109375" style="171" customWidth="1"/>
    <col min="1538" max="1538" width="4.7109375" style="171" customWidth="1"/>
    <col min="1539" max="1539" width="3.28515625" style="171" customWidth="1"/>
    <col min="1540" max="1540" width="46.42578125" style="171" bestFit="1" customWidth="1"/>
    <col min="1541" max="1542" width="19.7109375" style="171" customWidth="1"/>
    <col min="1543" max="1543" width="32.140625" style="171" customWidth="1"/>
    <col min="1544" max="1546" width="4.42578125" style="171" customWidth="1"/>
    <col min="1547" max="1547" width="4.28515625" style="171" customWidth="1"/>
    <col min="1548" max="1548" width="38.42578125" style="171" bestFit="1" customWidth="1"/>
    <col min="1549" max="1549" width="20.140625" style="171" bestFit="1" customWidth="1"/>
    <col min="1550" max="1550" width="19.42578125" style="171" customWidth="1"/>
    <col min="1551" max="1551" width="32.28515625" style="171" customWidth="1"/>
    <col min="1552" max="1552" width="9.140625" style="171"/>
    <col min="1553" max="1553" width="19" style="171" bestFit="1" customWidth="1"/>
    <col min="1554" max="1554" width="16" style="171" bestFit="1" customWidth="1"/>
    <col min="1555" max="1792" width="9.140625" style="171"/>
    <col min="1793" max="1793" width="1.7109375" style="171" customWidth="1"/>
    <col min="1794" max="1794" width="4.7109375" style="171" customWidth="1"/>
    <col min="1795" max="1795" width="3.28515625" style="171" customWidth="1"/>
    <col min="1796" max="1796" width="46.42578125" style="171" bestFit="1" customWidth="1"/>
    <col min="1797" max="1798" width="19.7109375" style="171" customWidth="1"/>
    <col min="1799" max="1799" width="32.140625" style="171" customWidth="1"/>
    <col min="1800" max="1802" width="4.42578125" style="171" customWidth="1"/>
    <col min="1803" max="1803" width="4.28515625" style="171" customWidth="1"/>
    <col min="1804" max="1804" width="38.42578125" style="171" bestFit="1" customWidth="1"/>
    <col min="1805" max="1805" width="20.140625" style="171" bestFit="1" customWidth="1"/>
    <col min="1806" max="1806" width="19.42578125" style="171" customWidth="1"/>
    <col min="1807" max="1807" width="32.28515625" style="171" customWidth="1"/>
    <col min="1808" max="1808" width="9.140625" style="171"/>
    <col min="1809" max="1809" width="19" style="171" bestFit="1" customWidth="1"/>
    <col min="1810" max="1810" width="16" style="171" bestFit="1" customWidth="1"/>
    <col min="1811" max="2048" width="9.140625" style="171"/>
    <col min="2049" max="2049" width="1.7109375" style="171" customWidth="1"/>
    <col min="2050" max="2050" width="4.7109375" style="171" customWidth="1"/>
    <col min="2051" max="2051" width="3.28515625" style="171" customWidth="1"/>
    <col min="2052" max="2052" width="46.42578125" style="171" bestFit="1" customWidth="1"/>
    <col min="2053" max="2054" width="19.7109375" style="171" customWidth="1"/>
    <col min="2055" max="2055" width="32.140625" style="171" customWidth="1"/>
    <col min="2056" max="2058" width="4.42578125" style="171" customWidth="1"/>
    <col min="2059" max="2059" width="4.28515625" style="171" customWidth="1"/>
    <col min="2060" max="2060" width="38.42578125" style="171" bestFit="1" customWidth="1"/>
    <col min="2061" max="2061" width="20.140625" style="171" bestFit="1" customWidth="1"/>
    <col min="2062" max="2062" width="19.42578125" style="171" customWidth="1"/>
    <col min="2063" max="2063" width="32.28515625" style="171" customWidth="1"/>
    <col min="2064" max="2064" width="9.140625" style="171"/>
    <col min="2065" max="2065" width="19" style="171" bestFit="1" customWidth="1"/>
    <col min="2066" max="2066" width="16" style="171" bestFit="1" customWidth="1"/>
    <col min="2067" max="2304" width="9.140625" style="171"/>
    <col min="2305" max="2305" width="1.7109375" style="171" customWidth="1"/>
    <col min="2306" max="2306" width="4.7109375" style="171" customWidth="1"/>
    <col min="2307" max="2307" width="3.28515625" style="171" customWidth="1"/>
    <col min="2308" max="2308" width="46.42578125" style="171" bestFit="1" customWidth="1"/>
    <col min="2309" max="2310" width="19.7109375" style="171" customWidth="1"/>
    <col min="2311" max="2311" width="32.140625" style="171" customWidth="1"/>
    <col min="2312" max="2314" width="4.42578125" style="171" customWidth="1"/>
    <col min="2315" max="2315" width="4.28515625" style="171" customWidth="1"/>
    <col min="2316" max="2316" width="38.42578125" style="171" bestFit="1" customWidth="1"/>
    <col min="2317" max="2317" width="20.140625" style="171" bestFit="1" customWidth="1"/>
    <col min="2318" max="2318" width="19.42578125" style="171" customWidth="1"/>
    <col min="2319" max="2319" width="32.28515625" style="171" customWidth="1"/>
    <col min="2320" max="2320" width="9.140625" style="171"/>
    <col min="2321" max="2321" width="19" style="171" bestFit="1" customWidth="1"/>
    <col min="2322" max="2322" width="16" style="171" bestFit="1" customWidth="1"/>
    <col min="2323" max="2560" width="9.140625" style="171"/>
    <col min="2561" max="2561" width="1.7109375" style="171" customWidth="1"/>
    <col min="2562" max="2562" width="4.7109375" style="171" customWidth="1"/>
    <col min="2563" max="2563" width="3.28515625" style="171" customWidth="1"/>
    <col min="2564" max="2564" width="46.42578125" style="171" bestFit="1" customWidth="1"/>
    <col min="2565" max="2566" width="19.7109375" style="171" customWidth="1"/>
    <col min="2567" max="2567" width="32.140625" style="171" customWidth="1"/>
    <col min="2568" max="2570" width="4.42578125" style="171" customWidth="1"/>
    <col min="2571" max="2571" width="4.28515625" style="171" customWidth="1"/>
    <col min="2572" max="2572" width="38.42578125" style="171" bestFit="1" customWidth="1"/>
    <col min="2573" max="2573" width="20.140625" style="171" bestFit="1" customWidth="1"/>
    <col min="2574" max="2574" width="19.42578125" style="171" customWidth="1"/>
    <col min="2575" max="2575" width="32.28515625" style="171" customWidth="1"/>
    <col min="2576" max="2576" width="9.140625" style="171"/>
    <col min="2577" max="2577" width="19" style="171" bestFit="1" customWidth="1"/>
    <col min="2578" max="2578" width="16" style="171" bestFit="1" customWidth="1"/>
    <col min="2579" max="2816" width="9.140625" style="171"/>
    <col min="2817" max="2817" width="1.7109375" style="171" customWidth="1"/>
    <col min="2818" max="2818" width="4.7109375" style="171" customWidth="1"/>
    <col min="2819" max="2819" width="3.28515625" style="171" customWidth="1"/>
    <col min="2820" max="2820" width="46.42578125" style="171" bestFit="1" customWidth="1"/>
    <col min="2821" max="2822" width="19.7109375" style="171" customWidth="1"/>
    <col min="2823" max="2823" width="32.140625" style="171" customWidth="1"/>
    <col min="2824" max="2826" width="4.42578125" style="171" customWidth="1"/>
    <col min="2827" max="2827" width="4.28515625" style="171" customWidth="1"/>
    <col min="2828" max="2828" width="38.42578125" style="171" bestFit="1" customWidth="1"/>
    <col min="2829" max="2829" width="20.140625" style="171" bestFit="1" customWidth="1"/>
    <col min="2830" max="2830" width="19.42578125" style="171" customWidth="1"/>
    <col min="2831" max="2831" width="32.28515625" style="171" customWidth="1"/>
    <col min="2832" max="2832" width="9.140625" style="171"/>
    <col min="2833" max="2833" width="19" style="171" bestFit="1" customWidth="1"/>
    <col min="2834" max="2834" width="16" style="171" bestFit="1" customWidth="1"/>
    <col min="2835" max="3072" width="9.140625" style="171"/>
    <col min="3073" max="3073" width="1.7109375" style="171" customWidth="1"/>
    <col min="3074" max="3074" width="4.7109375" style="171" customWidth="1"/>
    <col min="3075" max="3075" width="3.28515625" style="171" customWidth="1"/>
    <col min="3076" max="3076" width="46.42578125" style="171" bestFit="1" customWidth="1"/>
    <col min="3077" max="3078" width="19.7109375" style="171" customWidth="1"/>
    <col min="3079" max="3079" width="32.140625" style="171" customWidth="1"/>
    <col min="3080" max="3082" width="4.42578125" style="171" customWidth="1"/>
    <col min="3083" max="3083" width="4.28515625" style="171" customWidth="1"/>
    <col min="3084" max="3084" width="38.42578125" style="171" bestFit="1" customWidth="1"/>
    <col min="3085" max="3085" width="20.140625" style="171" bestFit="1" customWidth="1"/>
    <col min="3086" max="3086" width="19.42578125" style="171" customWidth="1"/>
    <col min="3087" max="3087" width="32.28515625" style="171" customWidth="1"/>
    <col min="3088" max="3088" width="9.140625" style="171"/>
    <col min="3089" max="3089" width="19" style="171" bestFit="1" customWidth="1"/>
    <col min="3090" max="3090" width="16" style="171" bestFit="1" customWidth="1"/>
    <col min="3091" max="3328" width="9.140625" style="171"/>
    <col min="3329" max="3329" width="1.7109375" style="171" customWidth="1"/>
    <col min="3330" max="3330" width="4.7109375" style="171" customWidth="1"/>
    <col min="3331" max="3331" width="3.28515625" style="171" customWidth="1"/>
    <col min="3332" max="3332" width="46.42578125" style="171" bestFit="1" customWidth="1"/>
    <col min="3333" max="3334" width="19.7109375" style="171" customWidth="1"/>
    <col min="3335" max="3335" width="32.140625" style="171" customWidth="1"/>
    <col min="3336" max="3338" width="4.42578125" style="171" customWidth="1"/>
    <col min="3339" max="3339" width="4.28515625" style="171" customWidth="1"/>
    <col min="3340" max="3340" width="38.42578125" style="171" bestFit="1" customWidth="1"/>
    <col min="3341" max="3341" width="20.140625" style="171" bestFit="1" customWidth="1"/>
    <col min="3342" max="3342" width="19.42578125" style="171" customWidth="1"/>
    <col min="3343" max="3343" width="32.28515625" style="171" customWidth="1"/>
    <col min="3344" max="3344" width="9.140625" style="171"/>
    <col min="3345" max="3345" width="19" style="171" bestFit="1" customWidth="1"/>
    <col min="3346" max="3346" width="16" style="171" bestFit="1" customWidth="1"/>
    <col min="3347" max="3584" width="9.140625" style="171"/>
    <col min="3585" max="3585" width="1.7109375" style="171" customWidth="1"/>
    <col min="3586" max="3586" width="4.7109375" style="171" customWidth="1"/>
    <col min="3587" max="3587" width="3.28515625" style="171" customWidth="1"/>
    <col min="3588" max="3588" width="46.42578125" style="171" bestFit="1" customWidth="1"/>
    <col min="3589" max="3590" width="19.7109375" style="171" customWidth="1"/>
    <col min="3591" max="3591" width="32.140625" style="171" customWidth="1"/>
    <col min="3592" max="3594" width="4.42578125" style="171" customWidth="1"/>
    <col min="3595" max="3595" width="4.28515625" style="171" customWidth="1"/>
    <col min="3596" max="3596" width="38.42578125" style="171" bestFit="1" customWidth="1"/>
    <col min="3597" max="3597" width="20.140625" style="171" bestFit="1" customWidth="1"/>
    <col min="3598" max="3598" width="19.42578125" style="171" customWidth="1"/>
    <col min="3599" max="3599" width="32.28515625" style="171" customWidth="1"/>
    <col min="3600" max="3600" width="9.140625" style="171"/>
    <col min="3601" max="3601" width="19" style="171" bestFit="1" customWidth="1"/>
    <col min="3602" max="3602" width="16" style="171" bestFit="1" customWidth="1"/>
    <col min="3603" max="3840" width="9.140625" style="171"/>
    <col min="3841" max="3841" width="1.7109375" style="171" customWidth="1"/>
    <col min="3842" max="3842" width="4.7109375" style="171" customWidth="1"/>
    <col min="3843" max="3843" width="3.28515625" style="171" customWidth="1"/>
    <col min="3844" max="3844" width="46.42578125" style="171" bestFit="1" customWidth="1"/>
    <col min="3845" max="3846" width="19.7109375" style="171" customWidth="1"/>
    <col min="3847" max="3847" width="32.140625" style="171" customWidth="1"/>
    <col min="3848" max="3850" width="4.42578125" style="171" customWidth="1"/>
    <col min="3851" max="3851" width="4.28515625" style="171" customWidth="1"/>
    <col min="3852" max="3852" width="38.42578125" style="171" bestFit="1" customWidth="1"/>
    <col min="3853" max="3853" width="20.140625" style="171" bestFit="1" customWidth="1"/>
    <col min="3854" max="3854" width="19.42578125" style="171" customWidth="1"/>
    <col min="3855" max="3855" width="32.28515625" style="171" customWidth="1"/>
    <col min="3856" max="3856" width="9.140625" style="171"/>
    <col min="3857" max="3857" width="19" style="171" bestFit="1" customWidth="1"/>
    <col min="3858" max="3858" width="16" style="171" bestFit="1" customWidth="1"/>
    <col min="3859" max="4096" width="9.140625" style="171"/>
    <col min="4097" max="4097" width="1.7109375" style="171" customWidth="1"/>
    <col min="4098" max="4098" width="4.7109375" style="171" customWidth="1"/>
    <col min="4099" max="4099" width="3.28515625" style="171" customWidth="1"/>
    <col min="4100" max="4100" width="46.42578125" style="171" bestFit="1" customWidth="1"/>
    <col min="4101" max="4102" width="19.7109375" style="171" customWidth="1"/>
    <col min="4103" max="4103" width="32.140625" style="171" customWidth="1"/>
    <col min="4104" max="4106" width="4.42578125" style="171" customWidth="1"/>
    <col min="4107" max="4107" width="4.28515625" style="171" customWidth="1"/>
    <col min="4108" max="4108" width="38.42578125" style="171" bestFit="1" customWidth="1"/>
    <col min="4109" max="4109" width="20.140625" style="171" bestFit="1" customWidth="1"/>
    <col min="4110" max="4110" width="19.42578125" style="171" customWidth="1"/>
    <col min="4111" max="4111" width="32.28515625" style="171" customWidth="1"/>
    <col min="4112" max="4112" width="9.140625" style="171"/>
    <col min="4113" max="4113" width="19" style="171" bestFit="1" customWidth="1"/>
    <col min="4114" max="4114" width="16" style="171" bestFit="1" customWidth="1"/>
    <col min="4115" max="4352" width="9.140625" style="171"/>
    <col min="4353" max="4353" width="1.7109375" style="171" customWidth="1"/>
    <col min="4354" max="4354" width="4.7109375" style="171" customWidth="1"/>
    <col min="4355" max="4355" width="3.28515625" style="171" customWidth="1"/>
    <col min="4356" max="4356" width="46.42578125" style="171" bestFit="1" customWidth="1"/>
    <col min="4357" max="4358" width="19.7109375" style="171" customWidth="1"/>
    <col min="4359" max="4359" width="32.140625" style="171" customWidth="1"/>
    <col min="4360" max="4362" width="4.42578125" style="171" customWidth="1"/>
    <col min="4363" max="4363" width="4.28515625" style="171" customWidth="1"/>
    <col min="4364" max="4364" width="38.42578125" style="171" bestFit="1" customWidth="1"/>
    <col min="4365" max="4365" width="20.140625" style="171" bestFit="1" customWidth="1"/>
    <col min="4366" max="4366" width="19.42578125" style="171" customWidth="1"/>
    <col min="4367" max="4367" width="32.28515625" style="171" customWidth="1"/>
    <col min="4368" max="4368" width="9.140625" style="171"/>
    <col min="4369" max="4369" width="19" style="171" bestFit="1" customWidth="1"/>
    <col min="4370" max="4370" width="16" style="171" bestFit="1" customWidth="1"/>
    <col min="4371" max="4608" width="9.140625" style="171"/>
    <col min="4609" max="4609" width="1.7109375" style="171" customWidth="1"/>
    <col min="4610" max="4610" width="4.7109375" style="171" customWidth="1"/>
    <col min="4611" max="4611" width="3.28515625" style="171" customWidth="1"/>
    <col min="4612" max="4612" width="46.42578125" style="171" bestFit="1" customWidth="1"/>
    <col min="4613" max="4614" width="19.7109375" style="171" customWidth="1"/>
    <col min="4615" max="4615" width="32.140625" style="171" customWidth="1"/>
    <col min="4616" max="4618" width="4.42578125" style="171" customWidth="1"/>
    <col min="4619" max="4619" width="4.28515625" style="171" customWidth="1"/>
    <col min="4620" max="4620" width="38.42578125" style="171" bestFit="1" customWidth="1"/>
    <col min="4621" max="4621" width="20.140625" style="171" bestFit="1" customWidth="1"/>
    <col min="4622" max="4622" width="19.42578125" style="171" customWidth="1"/>
    <col min="4623" max="4623" width="32.28515625" style="171" customWidth="1"/>
    <col min="4624" max="4624" width="9.140625" style="171"/>
    <col min="4625" max="4625" width="19" style="171" bestFit="1" customWidth="1"/>
    <col min="4626" max="4626" width="16" style="171" bestFit="1" customWidth="1"/>
    <col min="4627" max="4864" width="9.140625" style="171"/>
    <col min="4865" max="4865" width="1.7109375" style="171" customWidth="1"/>
    <col min="4866" max="4866" width="4.7109375" style="171" customWidth="1"/>
    <col min="4867" max="4867" width="3.28515625" style="171" customWidth="1"/>
    <col min="4868" max="4868" width="46.42578125" style="171" bestFit="1" customWidth="1"/>
    <col min="4869" max="4870" width="19.7109375" style="171" customWidth="1"/>
    <col min="4871" max="4871" width="32.140625" style="171" customWidth="1"/>
    <col min="4872" max="4874" width="4.42578125" style="171" customWidth="1"/>
    <col min="4875" max="4875" width="4.28515625" style="171" customWidth="1"/>
    <col min="4876" max="4876" width="38.42578125" style="171" bestFit="1" customWidth="1"/>
    <col min="4877" max="4877" width="20.140625" style="171" bestFit="1" customWidth="1"/>
    <col min="4878" max="4878" width="19.42578125" style="171" customWidth="1"/>
    <col min="4879" max="4879" width="32.28515625" style="171" customWidth="1"/>
    <col min="4880" max="4880" width="9.140625" style="171"/>
    <col min="4881" max="4881" width="19" style="171" bestFit="1" customWidth="1"/>
    <col min="4882" max="4882" width="16" style="171" bestFit="1" customWidth="1"/>
    <col min="4883" max="5120" width="9.140625" style="171"/>
    <col min="5121" max="5121" width="1.7109375" style="171" customWidth="1"/>
    <col min="5122" max="5122" width="4.7109375" style="171" customWidth="1"/>
    <col min="5123" max="5123" width="3.28515625" style="171" customWidth="1"/>
    <col min="5124" max="5124" width="46.42578125" style="171" bestFit="1" customWidth="1"/>
    <col min="5125" max="5126" width="19.7109375" style="171" customWidth="1"/>
    <col min="5127" max="5127" width="32.140625" style="171" customWidth="1"/>
    <col min="5128" max="5130" width="4.42578125" style="171" customWidth="1"/>
    <col min="5131" max="5131" width="4.28515625" style="171" customWidth="1"/>
    <col min="5132" max="5132" width="38.42578125" style="171" bestFit="1" customWidth="1"/>
    <col min="5133" max="5133" width="20.140625" style="171" bestFit="1" customWidth="1"/>
    <col min="5134" max="5134" width="19.42578125" style="171" customWidth="1"/>
    <col min="5135" max="5135" width="32.28515625" style="171" customWidth="1"/>
    <col min="5136" max="5136" width="9.140625" style="171"/>
    <col min="5137" max="5137" width="19" style="171" bestFit="1" customWidth="1"/>
    <col min="5138" max="5138" width="16" style="171" bestFit="1" customWidth="1"/>
    <col min="5139" max="5376" width="9.140625" style="171"/>
    <col min="5377" max="5377" width="1.7109375" style="171" customWidth="1"/>
    <col min="5378" max="5378" width="4.7109375" style="171" customWidth="1"/>
    <col min="5379" max="5379" width="3.28515625" style="171" customWidth="1"/>
    <col min="5380" max="5380" width="46.42578125" style="171" bestFit="1" customWidth="1"/>
    <col min="5381" max="5382" width="19.7109375" style="171" customWidth="1"/>
    <col min="5383" max="5383" width="32.140625" style="171" customWidth="1"/>
    <col min="5384" max="5386" width="4.42578125" style="171" customWidth="1"/>
    <col min="5387" max="5387" width="4.28515625" style="171" customWidth="1"/>
    <col min="5388" max="5388" width="38.42578125" style="171" bestFit="1" customWidth="1"/>
    <col min="5389" max="5389" width="20.140625" style="171" bestFit="1" customWidth="1"/>
    <col min="5390" max="5390" width="19.42578125" style="171" customWidth="1"/>
    <col min="5391" max="5391" width="32.28515625" style="171" customWidth="1"/>
    <col min="5392" max="5392" width="9.140625" style="171"/>
    <col min="5393" max="5393" width="19" style="171" bestFit="1" customWidth="1"/>
    <col min="5394" max="5394" width="16" style="171" bestFit="1" customWidth="1"/>
    <col min="5395" max="5632" width="9.140625" style="171"/>
    <col min="5633" max="5633" width="1.7109375" style="171" customWidth="1"/>
    <col min="5634" max="5634" width="4.7109375" style="171" customWidth="1"/>
    <col min="5635" max="5635" width="3.28515625" style="171" customWidth="1"/>
    <col min="5636" max="5636" width="46.42578125" style="171" bestFit="1" customWidth="1"/>
    <col min="5637" max="5638" width="19.7109375" style="171" customWidth="1"/>
    <col min="5639" max="5639" width="32.140625" style="171" customWidth="1"/>
    <col min="5640" max="5642" width="4.42578125" style="171" customWidth="1"/>
    <col min="5643" max="5643" width="4.28515625" style="171" customWidth="1"/>
    <col min="5644" max="5644" width="38.42578125" style="171" bestFit="1" customWidth="1"/>
    <col min="5645" max="5645" width="20.140625" style="171" bestFit="1" customWidth="1"/>
    <col min="5646" max="5646" width="19.42578125" style="171" customWidth="1"/>
    <col min="5647" max="5647" width="32.28515625" style="171" customWidth="1"/>
    <col min="5648" max="5648" width="9.140625" style="171"/>
    <col min="5649" max="5649" width="19" style="171" bestFit="1" customWidth="1"/>
    <col min="5650" max="5650" width="16" style="171" bestFit="1" customWidth="1"/>
    <col min="5651" max="5888" width="9.140625" style="171"/>
    <col min="5889" max="5889" width="1.7109375" style="171" customWidth="1"/>
    <col min="5890" max="5890" width="4.7109375" style="171" customWidth="1"/>
    <col min="5891" max="5891" width="3.28515625" style="171" customWidth="1"/>
    <col min="5892" max="5892" width="46.42578125" style="171" bestFit="1" customWidth="1"/>
    <col min="5893" max="5894" width="19.7109375" style="171" customWidth="1"/>
    <col min="5895" max="5895" width="32.140625" style="171" customWidth="1"/>
    <col min="5896" max="5898" width="4.42578125" style="171" customWidth="1"/>
    <col min="5899" max="5899" width="4.28515625" style="171" customWidth="1"/>
    <col min="5900" max="5900" width="38.42578125" style="171" bestFit="1" customWidth="1"/>
    <col min="5901" max="5901" width="20.140625" style="171" bestFit="1" customWidth="1"/>
    <col min="5902" max="5902" width="19.42578125" style="171" customWidth="1"/>
    <col min="5903" max="5903" width="32.28515625" style="171" customWidth="1"/>
    <col min="5904" max="5904" width="9.140625" style="171"/>
    <col min="5905" max="5905" width="19" style="171" bestFit="1" customWidth="1"/>
    <col min="5906" max="5906" width="16" style="171" bestFit="1" customWidth="1"/>
    <col min="5907" max="6144" width="9.140625" style="171"/>
    <col min="6145" max="6145" width="1.7109375" style="171" customWidth="1"/>
    <col min="6146" max="6146" width="4.7109375" style="171" customWidth="1"/>
    <col min="6147" max="6147" width="3.28515625" style="171" customWidth="1"/>
    <col min="6148" max="6148" width="46.42578125" style="171" bestFit="1" customWidth="1"/>
    <col min="6149" max="6150" width="19.7109375" style="171" customWidth="1"/>
    <col min="6151" max="6151" width="32.140625" style="171" customWidth="1"/>
    <col min="6152" max="6154" width="4.42578125" style="171" customWidth="1"/>
    <col min="6155" max="6155" width="4.28515625" style="171" customWidth="1"/>
    <col min="6156" max="6156" width="38.42578125" style="171" bestFit="1" customWidth="1"/>
    <col min="6157" max="6157" width="20.140625" style="171" bestFit="1" customWidth="1"/>
    <col min="6158" max="6158" width="19.42578125" style="171" customWidth="1"/>
    <col min="6159" max="6159" width="32.28515625" style="171" customWidth="1"/>
    <col min="6160" max="6160" width="9.140625" style="171"/>
    <col min="6161" max="6161" width="19" style="171" bestFit="1" customWidth="1"/>
    <col min="6162" max="6162" width="16" style="171" bestFit="1" customWidth="1"/>
    <col min="6163" max="6400" width="9.140625" style="171"/>
    <col min="6401" max="6401" width="1.7109375" style="171" customWidth="1"/>
    <col min="6402" max="6402" width="4.7109375" style="171" customWidth="1"/>
    <col min="6403" max="6403" width="3.28515625" style="171" customWidth="1"/>
    <col min="6404" max="6404" width="46.42578125" style="171" bestFit="1" customWidth="1"/>
    <col min="6405" max="6406" width="19.7109375" style="171" customWidth="1"/>
    <col min="6407" max="6407" width="32.140625" style="171" customWidth="1"/>
    <col min="6408" max="6410" width="4.42578125" style="171" customWidth="1"/>
    <col min="6411" max="6411" width="4.28515625" style="171" customWidth="1"/>
    <col min="6412" max="6412" width="38.42578125" style="171" bestFit="1" customWidth="1"/>
    <col min="6413" max="6413" width="20.140625" style="171" bestFit="1" customWidth="1"/>
    <col min="6414" max="6414" width="19.42578125" style="171" customWidth="1"/>
    <col min="6415" max="6415" width="32.28515625" style="171" customWidth="1"/>
    <col min="6416" max="6416" width="9.140625" style="171"/>
    <col min="6417" max="6417" width="19" style="171" bestFit="1" customWidth="1"/>
    <col min="6418" max="6418" width="16" style="171" bestFit="1" customWidth="1"/>
    <col min="6419" max="6656" width="9.140625" style="171"/>
    <col min="6657" max="6657" width="1.7109375" style="171" customWidth="1"/>
    <col min="6658" max="6658" width="4.7109375" style="171" customWidth="1"/>
    <col min="6659" max="6659" width="3.28515625" style="171" customWidth="1"/>
    <col min="6660" max="6660" width="46.42578125" style="171" bestFit="1" customWidth="1"/>
    <col min="6661" max="6662" width="19.7109375" style="171" customWidth="1"/>
    <col min="6663" max="6663" width="32.140625" style="171" customWidth="1"/>
    <col min="6664" max="6666" width="4.42578125" style="171" customWidth="1"/>
    <col min="6667" max="6667" width="4.28515625" style="171" customWidth="1"/>
    <col min="6668" max="6668" width="38.42578125" style="171" bestFit="1" customWidth="1"/>
    <col min="6669" max="6669" width="20.140625" style="171" bestFit="1" customWidth="1"/>
    <col min="6670" max="6670" width="19.42578125" style="171" customWidth="1"/>
    <col min="6671" max="6671" width="32.28515625" style="171" customWidth="1"/>
    <col min="6672" max="6672" width="9.140625" style="171"/>
    <col min="6673" max="6673" width="19" style="171" bestFit="1" customWidth="1"/>
    <col min="6674" max="6674" width="16" style="171" bestFit="1" customWidth="1"/>
    <col min="6675" max="6912" width="9.140625" style="171"/>
    <col min="6913" max="6913" width="1.7109375" style="171" customWidth="1"/>
    <col min="6914" max="6914" width="4.7109375" style="171" customWidth="1"/>
    <col min="6915" max="6915" width="3.28515625" style="171" customWidth="1"/>
    <col min="6916" max="6916" width="46.42578125" style="171" bestFit="1" customWidth="1"/>
    <col min="6917" max="6918" width="19.7109375" style="171" customWidth="1"/>
    <col min="6919" max="6919" width="32.140625" style="171" customWidth="1"/>
    <col min="6920" max="6922" width="4.42578125" style="171" customWidth="1"/>
    <col min="6923" max="6923" width="4.28515625" style="171" customWidth="1"/>
    <col min="6924" max="6924" width="38.42578125" style="171" bestFit="1" customWidth="1"/>
    <col min="6925" max="6925" width="20.140625" style="171" bestFit="1" customWidth="1"/>
    <col min="6926" max="6926" width="19.42578125" style="171" customWidth="1"/>
    <col min="6927" max="6927" width="32.28515625" style="171" customWidth="1"/>
    <col min="6928" max="6928" width="9.140625" style="171"/>
    <col min="6929" max="6929" width="19" style="171" bestFit="1" customWidth="1"/>
    <col min="6930" max="6930" width="16" style="171" bestFit="1" customWidth="1"/>
    <col min="6931" max="7168" width="9.140625" style="171"/>
    <col min="7169" max="7169" width="1.7109375" style="171" customWidth="1"/>
    <col min="7170" max="7170" width="4.7109375" style="171" customWidth="1"/>
    <col min="7171" max="7171" width="3.28515625" style="171" customWidth="1"/>
    <col min="7172" max="7172" width="46.42578125" style="171" bestFit="1" customWidth="1"/>
    <col min="7173" max="7174" width="19.7109375" style="171" customWidth="1"/>
    <col min="7175" max="7175" width="32.140625" style="171" customWidth="1"/>
    <col min="7176" max="7178" width="4.42578125" style="171" customWidth="1"/>
    <col min="7179" max="7179" width="4.28515625" style="171" customWidth="1"/>
    <col min="7180" max="7180" width="38.42578125" style="171" bestFit="1" customWidth="1"/>
    <col min="7181" max="7181" width="20.140625" style="171" bestFit="1" customWidth="1"/>
    <col min="7182" max="7182" width="19.42578125" style="171" customWidth="1"/>
    <col min="7183" max="7183" width="32.28515625" style="171" customWidth="1"/>
    <col min="7184" max="7184" width="9.140625" style="171"/>
    <col min="7185" max="7185" width="19" style="171" bestFit="1" customWidth="1"/>
    <col min="7186" max="7186" width="16" style="171" bestFit="1" customWidth="1"/>
    <col min="7187" max="7424" width="9.140625" style="171"/>
    <col min="7425" max="7425" width="1.7109375" style="171" customWidth="1"/>
    <col min="7426" max="7426" width="4.7109375" style="171" customWidth="1"/>
    <col min="7427" max="7427" width="3.28515625" style="171" customWidth="1"/>
    <col min="7428" max="7428" width="46.42578125" style="171" bestFit="1" customWidth="1"/>
    <col min="7429" max="7430" width="19.7109375" style="171" customWidth="1"/>
    <col min="7431" max="7431" width="32.140625" style="171" customWidth="1"/>
    <col min="7432" max="7434" width="4.42578125" style="171" customWidth="1"/>
    <col min="7435" max="7435" width="4.28515625" style="171" customWidth="1"/>
    <col min="7436" max="7436" width="38.42578125" style="171" bestFit="1" customWidth="1"/>
    <col min="7437" max="7437" width="20.140625" style="171" bestFit="1" customWidth="1"/>
    <col min="7438" max="7438" width="19.42578125" style="171" customWidth="1"/>
    <col min="7439" max="7439" width="32.28515625" style="171" customWidth="1"/>
    <col min="7440" max="7440" width="9.140625" style="171"/>
    <col min="7441" max="7441" width="19" style="171" bestFit="1" customWidth="1"/>
    <col min="7442" max="7442" width="16" style="171" bestFit="1" customWidth="1"/>
    <col min="7443" max="7680" width="9.140625" style="171"/>
    <col min="7681" max="7681" width="1.7109375" style="171" customWidth="1"/>
    <col min="7682" max="7682" width="4.7109375" style="171" customWidth="1"/>
    <col min="7683" max="7683" width="3.28515625" style="171" customWidth="1"/>
    <col min="7684" max="7684" width="46.42578125" style="171" bestFit="1" customWidth="1"/>
    <col min="7685" max="7686" width="19.7109375" style="171" customWidth="1"/>
    <col min="7687" max="7687" width="32.140625" style="171" customWidth="1"/>
    <col min="7688" max="7690" width="4.42578125" style="171" customWidth="1"/>
    <col min="7691" max="7691" width="4.28515625" style="171" customWidth="1"/>
    <col min="7692" max="7692" width="38.42578125" style="171" bestFit="1" customWidth="1"/>
    <col min="7693" max="7693" width="20.140625" style="171" bestFit="1" customWidth="1"/>
    <col min="7694" max="7694" width="19.42578125" style="171" customWidth="1"/>
    <col min="7695" max="7695" width="32.28515625" style="171" customWidth="1"/>
    <col min="7696" max="7696" width="9.140625" style="171"/>
    <col min="7697" max="7697" width="19" style="171" bestFit="1" customWidth="1"/>
    <col min="7698" max="7698" width="16" style="171" bestFit="1" customWidth="1"/>
    <col min="7699" max="7936" width="9.140625" style="171"/>
    <col min="7937" max="7937" width="1.7109375" style="171" customWidth="1"/>
    <col min="7938" max="7938" width="4.7109375" style="171" customWidth="1"/>
    <col min="7939" max="7939" width="3.28515625" style="171" customWidth="1"/>
    <col min="7940" max="7940" width="46.42578125" style="171" bestFit="1" customWidth="1"/>
    <col min="7941" max="7942" width="19.7109375" style="171" customWidth="1"/>
    <col min="7943" max="7943" width="32.140625" style="171" customWidth="1"/>
    <col min="7944" max="7946" width="4.42578125" style="171" customWidth="1"/>
    <col min="7947" max="7947" width="4.28515625" style="171" customWidth="1"/>
    <col min="7948" max="7948" width="38.42578125" style="171" bestFit="1" customWidth="1"/>
    <col min="7949" max="7949" width="20.140625" style="171" bestFit="1" customWidth="1"/>
    <col min="7950" max="7950" width="19.42578125" style="171" customWidth="1"/>
    <col min="7951" max="7951" width="32.28515625" style="171" customWidth="1"/>
    <col min="7952" max="7952" width="9.140625" style="171"/>
    <col min="7953" max="7953" width="19" style="171" bestFit="1" customWidth="1"/>
    <col min="7954" max="7954" width="16" style="171" bestFit="1" customWidth="1"/>
    <col min="7955" max="8192" width="9.140625" style="171"/>
    <col min="8193" max="8193" width="1.7109375" style="171" customWidth="1"/>
    <col min="8194" max="8194" width="4.7109375" style="171" customWidth="1"/>
    <col min="8195" max="8195" width="3.28515625" style="171" customWidth="1"/>
    <col min="8196" max="8196" width="46.42578125" style="171" bestFit="1" customWidth="1"/>
    <col min="8197" max="8198" width="19.7109375" style="171" customWidth="1"/>
    <col min="8199" max="8199" width="32.140625" style="171" customWidth="1"/>
    <col min="8200" max="8202" width="4.42578125" style="171" customWidth="1"/>
    <col min="8203" max="8203" width="4.28515625" style="171" customWidth="1"/>
    <col min="8204" max="8204" width="38.42578125" style="171" bestFit="1" customWidth="1"/>
    <col min="8205" max="8205" width="20.140625" style="171" bestFit="1" customWidth="1"/>
    <col min="8206" max="8206" width="19.42578125" style="171" customWidth="1"/>
    <col min="8207" max="8207" width="32.28515625" style="171" customWidth="1"/>
    <col min="8208" max="8208" width="9.140625" style="171"/>
    <col min="8209" max="8209" width="19" style="171" bestFit="1" customWidth="1"/>
    <col min="8210" max="8210" width="16" style="171" bestFit="1" customWidth="1"/>
    <col min="8211" max="8448" width="9.140625" style="171"/>
    <col min="8449" max="8449" width="1.7109375" style="171" customWidth="1"/>
    <col min="8450" max="8450" width="4.7109375" style="171" customWidth="1"/>
    <col min="8451" max="8451" width="3.28515625" style="171" customWidth="1"/>
    <col min="8452" max="8452" width="46.42578125" style="171" bestFit="1" customWidth="1"/>
    <col min="8453" max="8454" width="19.7109375" style="171" customWidth="1"/>
    <col min="8455" max="8455" width="32.140625" style="171" customWidth="1"/>
    <col min="8456" max="8458" width="4.42578125" style="171" customWidth="1"/>
    <col min="8459" max="8459" width="4.28515625" style="171" customWidth="1"/>
    <col min="8460" max="8460" width="38.42578125" style="171" bestFit="1" customWidth="1"/>
    <col min="8461" max="8461" width="20.140625" style="171" bestFit="1" customWidth="1"/>
    <col min="8462" max="8462" width="19.42578125" style="171" customWidth="1"/>
    <col min="8463" max="8463" width="32.28515625" style="171" customWidth="1"/>
    <col min="8464" max="8464" width="9.140625" style="171"/>
    <col min="8465" max="8465" width="19" style="171" bestFit="1" customWidth="1"/>
    <col min="8466" max="8466" width="16" style="171" bestFit="1" customWidth="1"/>
    <col min="8467" max="8704" width="9.140625" style="171"/>
    <col min="8705" max="8705" width="1.7109375" style="171" customWidth="1"/>
    <col min="8706" max="8706" width="4.7109375" style="171" customWidth="1"/>
    <col min="8707" max="8707" width="3.28515625" style="171" customWidth="1"/>
    <col min="8708" max="8708" width="46.42578125" style="171" bestFit="1" customWidth="1"/>
    <col min="8709" max="8710" width="19.7109375" style="171" customWidth="1"/>
    <col min="8711" max="8711" width="32.140625" style="171" customWidth="1"/>
    <col min="8712" max="8714" width="4.42578125" style="171" customWidth="1"/>
    <col min="8715" max="8715" width="4.28515625" style="171" customWidth="1"/>
    <col min="8716" max="8716" width="38.42578125" style="171" bestFit="1" customWidth="1"/>
    <col min="8717" max="8717" width="20.140625" style="171" bestFit="1" customWidth="1"/>
    <col min="8718" max="8718" width="19.42578125" style="171" customWidth="1"/>
    <col min="8719" max="8719" width="32.28515625" style="171" customWidth="1"/>
    <col min="8720" max="8720" width="9.140625" style="171"/>
    <col min="8721" max="8721" width="19" style="171" bestFit="1" customWidth="1"/>
    <col min="8722" max="8722" width="16" style="171" bestFit="1" customWidth="1"/>
    <col min="8723" max="8960" width="9.140625" style="171"/>
    <col min="8961" max="8961" width="1.7109375" style="171" customWidth="1"/>
    <col min="8962" max="8962" width="4.7109375" style="171" customWidth="1"/>
    <col min="8963" max="8963" width="3.28515625" style="171" customWidth="1"/>
    <col min="8964" max="8964" width="46.42578125" style="171" bestFit="1" customWidth="1"/>
    <col min="8965" max="8966" width="19.7109375" style="171" customWidth="1"/>
    <col min="8967" max="8967" width="32.140625" style="171" customWidth="1"/>
    <col min="8968" max="8970" width="4.42578125" style="171" customWidth="1"/>
    <col min="8971" max="8971" width="4.28515625" style="171" customWidth="1"/>
    <col min="8972" max="8972" width="38.42578125" style="171" bestFit="1" customWidth="1"/>
    <col min="8973" max="8973" width="20.140625" style="171" bestFit="1" customWidth="1"/>
    <col min="8974" max="8974" width="19.42578125" style="171" customWidth="1"/>
    <col min="8975" max="8975" width="32.28515625" style="171" customWidth="1"/>
    <col min="8976" max="8976" width="9.140625" style="171"/>
    <col min="8977" max="8977" width="19" style="171" bestFit="1" customWidth="1"/>
    <col min="8978" max="8978" width="16" style="171" bestFit="1" customWidth="1"/>
    <col min="8979" max="9216" width="9.140625" style="171"/>
    <col min="9217" max="9217" width="1.7109375" style="171" customWidth="1"/>
    <col min="9218" max="9218" width="4.7109375" style="171" customWidth="1"/>
    <col min="9219" max="9219" width="3.28515625" style="171" customWidth="1"/>
    <col min="9220" max="9220" width="46.42578125" style="171" bestFit="1" customWidth="1"/>
    <col min="9221" max="9222" width="19.7109375" style="171" customWidth="1"/>
    <col min="9223" max="9223" width="32.140625" style="171" customWidth="1"/>
    <col min="9224" max="9226" width="4.42578125" style="171" customWidth="1"/>
    <col min="9227" max="9227" width="4.28515625" style="171" customWidth="1"/>
    <col min="9228" max="9228" width="38.42578125" style="171" bestFit="1" customWidth="1"/>
    <col min="9229" max="9229" width="20.140625" style="171" bestFit="1" customWidth="1"/>
    <col min="9230" max="9230" width="19.42578125" style="171" customWidth="1"/>
    <col min="9231" max="9231" width="32.28515625" style="171" customWidth="1"/>
    <col min="9232" max="9232" width="9.140625" style="171"/>
    <col min="9233" max="9233" width="19" style="171" bestFit="1" customWidth="1"/>
    <col min="9234" max="9234" width="16" style="171" bestFit="1" customWidth="1"/>
    <col min="9235" max="9472" width="9.140625" style="171"/>
    <col min="9473" max="9473" width="1.7109375" style="171" customWidth="1"/>
    <col min="9474" max="9474" width="4.7109375" style="171" customWidth="1"/>
    <col min="9475" max="9475" width="3.28515625" style="171" customWidth="1"/>
    <col min="9476" max="9476" width="46.42578125" style="171" bestFit="1" customWidth="1"/>
    <col min="9477" max="9478" width="19.7109375" style="171" customWidth="1"/>
    <col min="9479" max="9479" width="32.140625" style="171" customWidth="1"/>
    <col min="9480" max="9482" width="4.42578125" style="171" customWidth="1"/>
    <col min="9483" max="9483" width="4.28515625" style="171" customWidth="1"/>
    <col min="9484" max="9484" width="38.42578125" style="171" bestFit="1" customWidth="1"/>
    <col min="9485" max="9485" width="20.140625" style="171" bestFit="1" customWidth="1"/>
    <col min="9486" max="9486" width="19.42578125" style="171" customWidth="1"/>
    <col min="9487" max="9487" width="32.28515625" style="171" customWidth="1"/>
    <col min="9488" max="9488" width="9.140625" style="171"/>
    <col min="9489" max="9489" width="19" style="171" bestFit="1" customWidth="1"/>
    <col min="9490" max="9490" width="16" style="171" bestFit="1" customWidth="1"/>
    <col min="9491" max="9728" width="9.140625" style="171"/>
    <col min="9729" max="9729" width="1.7109375" style="171" customWidth="1"/>
    <col min="9730" max="9730" width="4.7109375" style="171" customWidth="1"/>
    <col min="9731" max="9731" width="3.28515625" style="171" customWidth="1"/>
    <col min="9732" max="9732" width="46.42578125" style="171" bestFit="1" customWidth="1"/>
    <col min="9733" max="9734" width="19.7109375" style="171" customWidth="1"/>
    <col min="9735" max="9735" width="32.140625" style="171" customWidth="1"/>
    <col min="9736" max="9738" width="4.42578125" style="171" customWidth="1"/>
    <col min="9739" max="9739" width="4.28515625" style="171" customWidth="1"/>
    <col min="9740" max="9740" width="38.42578125" style="171" bestFit="1" customWidth="1"/>
    <col min="9741" max="9741" width="20.140625" style="171" bestFit="1" customWidth="1"/>
    <col min="9742" max="9742" width="19.42578125" style="171" customWidth="1"/>
    <col min="9743" max="9743" width="32.28515625" style="171" customWidth="1"/>
    <col min="9744" max="9744" width="9.140625" style="171"/>
    <col min="9745" max="9745" width="19" style="171" bestFit="1" customWidth="1"/>
    <col min="9746" max="9746" width="16" style="171" bestFit="1" customWidth="1"/>
    <col min="9747" max="9984" width="9.140625" style="171"/>
    <col min="9985" max="9985" width="1.7109375" style="171" customWidth="1"/>
    <col min="9986" max="9986" width="4.7109375" style="171" customWidth="1"/>
    <col min="9987" max="9987" width="3.28515625" style="171" customWidth="1"/>
    <col min="9988" max="9988" width="46.42578125" style="171" bestFit="1" customWidth="1"/>
    <col min="9989" max="9990" width="19.7109375" style="171" customWidth="1"/>
    <col min="9991" max="9991" width="32.140625" style="171" customWidth="1"/>
    <col min="9992" max="9994" width="4.42578125" style="171" customWidth="1"/>
    <col min="9995" max="9995" width="4.28515625" style="171" customWidth="1"/>
    <col min="9996" max="9996" width="38.42578125" style="171" bestFit="1" customWidth="1"/>
    <col min="9997" max="9997" width="20.140625" style="171" bestFit="1" customWidth="1"/>
    <col min="9998" max="9998" width="19.42578125" style="171" customWidth="1"/>
    <col min="9999" max="9999" width="32.28515625" style="171" customWidth="1"/>
    <col min="10000" max="10000" width="9.140625" style="171"/>
    <col min="10001" max="10001" width="19" style="171" bestFit="1" customWidth="1"/>
    <col min="10002" max="10002" width="16" style="171" bestFit="1" customWidth="1"/>
    <col min="10003" max="10240" width="9.140625" style="171"/>
    <col min="10241" max="10241" width="1.7109375" style="171" customWidth="1"/>
    <col min="10242" max="10242" width="4.7109375" style="171" customWidth="1"/>
    <col min="10243" max="10243" width="3.28515625" style="171" customWidth="1"/>
    <col min="10244" max="10244" width="46.42578125" style="171" bestFit="1" customWidth="1"/>
    <col min="10245" max="10246" width="19.7109375" style="171" customWidth="1"/>
    <col min="10247" max="10247" width="32.140625" style="171" customWidth="1"/>
    <col min="10248" max="10250" width="4.42578125" style="171" customWidth="1"/>
    <col min="10251" max="10251" width="4.28515625" style="171" customWidth="1"/>
    <col min="10252" max="10252" width="38.42578125" style="171" bestFit="1" customWidth="1"/>
    <col min="10253" max="10253" width="20.140625" style="171" bestFit="1" customWidth="1"/>
    <col min="10254" max="10254" width="19.42578125" style="171" customWidth="1"/>
    <col min="10255" max="10255" width="32.28515625" style="171" customWidth="1"/>
    <col min="10256" max="10256" width="9.140625" style="171"/>
    <col min="10257" max="10257" width="19" style="171" bestFit="1" customWidth="1"/>
    <col min="10258" max="10258" width="16" style="171" bestFit="1" customWidth="1"/>
    <col min="10259" max="10496" width="9.140625" style="171"/>
    <col min="10497" max="10497" width="1.7109375" style="171" customWidth="1"/>
    <col min="10498" max="10498" width="4.7109375" style="171" customWidth="1"/>
    <col min="10499" max="10499" width="3.28515625" style="171" customWidth="1"/>
    <col min="10500" max="10500" width="46.42578125" style="171" bestFit="1" customWidth="1"/>
    <col min="10501" max="10502" width="19.7109375" style="171" customWidth="1"/>
    <col min="10503" max="10503" width="32.140625" style="171" customWidth="1"/>
    <col min="10504" max="10506" width="4.42578125" style="171" customWidth="1"/>
    <col min="10507" max="10507" width="4.28515625" style="171" customWidth="1"/>
    <col min="10508" max="10508" width="38.42578125" style="171" bestFit="1" customWidth="1"/>
    <col min="10509" max="10509" width="20.140625" style="171" bestFit="1" customWidth="1"/>
    <col min="10510" max="10510" width="19.42578125" style="171" customWidth="1"/>
    <col min="10511" max="10511" width="32.28515625" style="171" customWidth="1"/>
    <col min="10512" max="10512" width="9.140625" style="171"/>
    <col min="10513" max="10513" width="19" style="171" bestFit="1" customWidth="1"/>
    <col min="10514" max="10514" width="16" style="171" bestFit="1" customWidth="1"/>
    <col min="10515" max="10752" width="9.140625" style="171"/>
    <col min="10753" max="10753" width="1.7109375" style="171" customWidth="1"/>
    <col min="10754" max="10754" width="4.7109375" style="171" customWidth="1"/>
    <col min="10755" max="10755" width="3.28515625" style="171" customWidth="1"/>
    <col min="10756" max="10756" width="46.42578125" style="171" bestFit="1" customWidth="1"/>
    <col min="10757" max="10758" width="19.7109375" style="171" customWidth="1"/>
    <col min="10759" max="10759" width="32.140625" style="171" customWidth="1"/>
    <col min="10760" max="10762" width="4.42578125" style="171" customWidth="1"/>
    <col min="10763" max="10763" width="4.28515625" style="171" customWidth="1"/>
    <col min="10764" max="10764" width="38.42578125" style="171" bestFit="1" customWidth="1"/>
    <col min="10765" max="10765" width="20.140625" style="171" bestFit="1" customWidth="1"/>
    <col min="10766" max="10766" width="19.42578125" style="171" customWidth="1"/>
    <col min="10767" max="10767" width="32.28515625" style="171" customWidth="1"/>
    <col min="10768" max="10768" width="9.140625" style="171"/>
    <col min="10769" max="10769" width="19" style="171" bestFit="1" customWidth="1"/>
    <col min="10770" max="10770" width="16" style="171" bestFit="1" customWidth="1"/>
    <col min="10771" max="11008" width="9.140625" style="171"/>
    <col min="11009" max="11009" width="1.7109375" style="171" customWidth="1"/>
    <col min="11010" max="11010" width="4.7109375" style="171" customWidth="1"/>
    <col min="11011" max="11011" width="3.28515625" style="171" customWidth="1"/>
    <col min="11012" max="11012" width="46.42578125" style="171" bestFit="1" customWidth="1"/>
    <col min="11013" max="11014" width="19.7109375" style="171" customWidth="1"/>
    <col min="11015" max="11015" width="32.140625" style="171" customWidth="1"/>
    <col min="11016" max="11018" width="4.42578125" style="171" customWidth="1"/>
    <col min="11019" max="11019" width="4.28515625" style="171" customWidth="1"/>
    <col min="11020" max="11020" width="38.42578125" style="171" bestFit="1" customWidth="1"/>
    <col min="11021" max="11021" width="20.140625" style="171" bestFit="1" customWidth="1"/>
    <col min="11022" max="11022" width="19.42578125" style="171" customWidth="1"/>
    <col min="11023" max="11023" width="32.28515625" style="171" customWidth="1"/>
    <col min="11024" max="11024" width="9.140625" style="171"/>
    <col min="11025" max="11025" width="19" style="171" bestFit="1" customWidth="1"/>
    <col min="11026" max="11026" width="16" style="171" bestFit="1" customWidth="1"/>
    <col min="11027" max="11264" width="9.140625" style="171"/>
    <col min="11265" max="11265" width="1.7109375" style="171" customWidth="1"/>
    <col min="11266" max="11266" width="4.7109375" style="171" customWidth="1"/>
    <col min="11267" max="11267" width="3.28515625" style="171" customWidth="1"/>
    <col min="11268" max="11268" width="46.42578125" style="171" bestFit="1" customWidth="1"/>
    <col min="11269" max="11270" width="19.7109375" style="171" customWidth="1"/>
    <col min="11271" max="11271" width="32.140625" style="171" customWidth="1"/>
    <col min="11272" max="11274" width="4.42578125" style="171" customWidth="1"/>
    <col min="11275" max="11275" width="4.28515625" style="171" customWidth="1"/>
    <col min="11276" max="11276" width="38.42578125" style="171" bestFit="1" customWidth="1"/>
    <col min="11277" max="11277" width="20.140625" style="171" bestFit="1" customWidth="1"/>
    <col min="11278" max="11278" width="19.42578125" style="171" customWidth="1"/>
    <col min="11279" max="11279" width="32.28515625" style="171" customWidth="1"/>
    <col min="11280" max="11280" width="9.140625" style="171"/>
    <col min="11281" max="11281" width="19" style="171" bestFit="1" customWidth="1"/>
    <col min="11282" max="11282" width="16" style="171" bestFit="1" customWidth="1"/>
    <col min="11283" max="11520" width="9.140625" style="171"/>
    <col min="11521" max="11521" width="1.7109375" style="171" customWidth="1"/>
    <col min="11522" max="11522" width="4.7109375" style="171" customWidth="1"/>
    <col min="11523" max="11523" width="3.28515625" style="171" customWidth="1"/>
    <col min="11524" max="11524" width="46.42578125" style="171" bestFit="1" customWidth="1"/>
    <col min="11525" max="11526" width="19.7109375" style="171" customWidth="1"/>
    <col min="11527" max="11527" width="32.140625" style="171" customWidth="1"/>
    <col min="11528" max="11530" width="4.42578125" style="171" customWidth="1"/>
    <col min="11531" max="11531" width="4.28515625" style="171" customWidth="1"/>
    <col min="11532" max="11532" width="38.42578125" style="171" bestFit="1" customWidth="1"/>
    <col min="11533" max="11533" width="20.140625" style="171" bestFit="1" customWidth="1"/>
    <col min="11534" max="11534" width="19.42578125" style="171" customWidth="1"/>
    <col min="11535" max="11535" width="32.28515625" style="171" customWidth="1"/>
    <col min="11536" max="11536" width="9.140625" style="171"/>
    <col min="11537" max="11537" width="19" style="171" bestFit="1" customWidth="1"/>
    <col min="11538" max="11538" width="16" style="171" bestFit="1" customWidth="1"/>
    <col min="11539" max="11776" width="9.140625" style="171"/>
    <col min="11777" max="11777" width="1.7109375" style="171" customWidth="1"/>
    <col min="11778" max="11778" width="4.7109375" style="171" customWidth="1"/>
    <col min="11779" max="11779" width="3.28515625" style="171" customWidth="1"/>
    <col min="11780" max="11780" width="46.42578125" style="171" bestFit="1" customWidth="1"/>
    <col min="11781" max="11782" width="19.7109375" style="171" customWidth="1"/>
    <col min="11783" max="11783" width="32.140625" style="171" customWidth="1"/>
    <col min="11784" max="11786" width="4.42578125" style="171" customWidth="1"/>
    <col min="11787" max="11787" width="4.28515625" style="171" customWidth="1"/>
    <col min="11788" max="11788" width="38.42578125" style="171" bestFit="1" customWidth="1"/>
    <col min="11789" max="11789" width="20.140625" style="171" bestFit="1" customWidth="1"/>
    <col min="11790" max="11790" width="19.42578125" style="171" customWidth="1"/>
    <col min="11791" max="11791" width="32.28515625" style="171" customWidth="1"/>
    <col min="11792" max="11792" width="9.140625" style="171"/>
    <col min="11793" max="11793" width="19" style="171" bestFit="1" customWidth="1"/>
    <col min="11794" max="11794" width="16" style="171" bestFit="1" customWidth="1"/>
    <col min="11795" max="12032" width="9.140625" style="171"/>
    <col min="12033" max="12033" width="1.7109375" style="171" customWidth="1"/>
    <col min="12034" max="12034" width="4.7109375" style="171" customWidth="1"/>
    <col min="12035" max="12035" width="3.28515625" style="171" customWidth="1"/>
    <col min="12036" max="12036" width="46.42578125" style="171" bestFit="1" customWidth="1"/>
    <col min="12037" max="12038" width="19.7109375" style="171" customWidth="1"/>
    <col min="12039" max="12039" width="32.140625" style="171" customWidth="1"/>
    <col min="12040" max="12042" width="4.42578125" style="171" customWidth="1"/>
    <col min="12043" max="12043" width="4.28515625" style="171" customWidth="1"/>
    <col min="12044" max="12044" width="38.42578125" style="171" bestFit="1" customWidth="1"/>
    <col min="12045" max="12045" width="20.140625" style="171" bestFit="1" customWidth="1"/>
    <col min="12046" max="12046" width="19.42578125" style="171" customWidth="1"/>
    <col min="12047" max="12047" width="32.28515625" style="171" customWidth="1"/>
    <col min="12048" max="12048" width="9.140625" style="171"/>
    <col min="12049" max="12049" width="19" style="171" bestFit="1" customWidth="1"/>
    <col min="12050" max="12050" width="16" style="171" bestFit="1" customWidth="1"/>
    <col min="12051" max="12288" width="9.140625" style="171"/>
    <col min="12289" max="12289" width="1.7109375" style="171" customWidth="1"/>
    <col min="12290" max="12290" width="4.7109375" style="171" customWidth="1"/>
    <col min="12291" max="12291" width="3.28515625" style="171" customWidth="1"/>
    <col min="12292" max="12292" width="46.42578125" style="171" bestFit="1" customWidth="1"/>
    <col min="12293" max="12294" width="19.7109375" style="171" customWidth="1"/>
    <col min="12295" max="12295" width="32.140625" style="171" customWidth="1"/>
    <col min="12296" max="12298" width="4.42578125" style="171" customWidth="1"/>
    <col min="12299" max="12299" width="4.28515625" style="171" customWidth="1"/>
    <col min="12300" max="12300" width="38.42578125" style="171" bestFit="1" customWidth="1"/>
    <col min="12301" max="12301" width="20.140625" style="171" bestFit="1" customWidth="1"/>
    <col min="12302" max="12302" width="19.42578125" style="171" customWidth="1"/>
    <col min="12303" max="12303" width="32.28515625" style="171" customWidth="1"/>
    <col min="12304" max="12304" width="9.140625" style="171"/>
    <col min="12305" max="12305" width="19" style="171" bestFit="1" customWidth="1"/>
    <col min="12306" max="12306" width="16" style="171" bestFit="1" customWidth="1"/>
    <col min="12307" max="12544" width="9.140625" style="171"/>
    <col min="12545" max="12545" width="1.7109375" style="171" customWidth="1"/>
    <col min="12546" max="12546" width="4.7109375" style="171" customWidth="1"/>
    <col min="12547" max="12547" width="3.28515625" style="171" customWidth="1"/>
    <col min="12548" max="12548" width="46.42578125" style="171" bestFit="1" customWidth="1"/>
    <col min="12549" max="12550" width="19.7109375" style="171" customWidth="1"/>
    <col min="12551" max="12551" width="32.140625" style="171" customWidth="1"/>
    <col min="12552" max="12554" width="4.42578125" style="171" customWidth="1"/>
    <col min="12555" max="12555" width="4.28515625" style="171" customWidth="1"/>
    <col min="12556" max="12556" width="38.42578125" style="171" bestFit="1" customWidth="1"/>
    <col min="12557" max="12557" width="20.140625" style="171" bestFit="1" customWidth="1"/>
    <col min="12558" max="12558" width="19.42578125" style="171" customWidth="1"/>
    <col min="12559" max="12559" width="32.28515625" style="171" customWidth="1"/>
    <col min="12560" max="12560" width="9.140625" style="171"/>
    <col min="12561" max="12561" width="19" style="171" bestFit="1" customWidth="1"/>
    <col min="12562" max="12562" width="16" style="171" bestFit="1" customWidth="1"/>
    <col min="12563" max="12800" width="9.140625" style="171"/>
    <col min="12801" max="12801" width="1.7109375" style="171" customWidth="1"/>
    <col min="12802" max="12802" width="4.7109375" style="171" customWidth="1"/>
    <col min="12803" max="12803" width="3.28515625" style="171" customWidth="1"/>
    <col min="12804" max="12804" width="46.42578125" style="171" bestFit="1" customWidth="1"/>
    <col min="12805" max="12806" width="19.7109375" style="171" customWidth="1"/>
    <col min="12807" max="12807" width="32.140625" style="171" customWidth="1"/>
    <col min="12808" max="12810" width="4.42578125" style="171" customWidth="1"/>
    <col min="12811" max="12811" width="4.28515625" style="171" customWidth="1"/>
    <col min="12812" max="12812" width="38.42578125" style="171" bestFit="1" customWidth="1"/>
    <col min="12813" max="12813" width="20.140625" style="171" bestFit="1" customWidth="1"/>
    <col min="12814" max="12814" width="19.42578125" style="171" customWidth="1"/>
    <col min="12815" max="12815" width="32.28515625" style="171" customWidth="1"/>
    <col min="12816" max="12816" width="9.140625" style="171"/>
    <col min="12817" max="12817" width="19" style="171" bestFit="1" customWidth="1"/>
    <col min="12818" max="12818" width="16" style="171" bestFit="1" customWidth="1"/>
    <col min="12819" max="13056" width="9.140625" style="171"/>
    <col min="13057" max="13057" width="1.7109375" style="171" customWidth="1"/>
    <col min="13058" max="13058" width="4.7109375" style="171" customWidth="1"/>
    <col min="13059" max="13059" width="3.28515625" style="171" customWidth="1"/>
    <col min="13060" max="13060" width="46.42578125" style="171" bestFit="1" customWidth="1"/>
    <col min="13061" max="13062" width="19.7109375" style="171" customWidth="1"/>
    <col min="13063" max="13063" width="32.140625" style="171" customWidth="1"/>
    <col min="13064" max="13066" width="4.42578125" style="171" customWidth="1"/>
    <col min="13067" max="13067" width="4.28515625" style="171" customWidth="1"/>
    <col min="13068" max="13068" width="38.42578125" style="171" bestFit="1" customWidth="1"/>
    <col min="13069" max="13069" width="20.140625" style="171" bestFit="1" customWidth="1"/>
    <col min="13070" max="13070" width="19.42578125" style="171" customWidth="1"/>
    <col min="13071" max="13071" width="32.28515625" style="171" customWidth="1"/>
    <col min="13072" max="13072" width="9.140625" style="171"/>
    <col min="13073" max="13073" width="19" style="171" bestFit="1" customWidth="1"/>
    <col min="13074" max="13074" width="16" style="171" bestFit="1" customWidth="1"/>
    <col min="13075" max="13312" width="9.140625" style="171"/>
    <col min="13313" max="13313" width="1.7109375" style="171" customWidth="1"/>
    <col min="13314" max="13314" width="4.7109375" style="171" customWidth="1"/>
    <col min="13315" max="13315" width="3.28515625" style="171" customWidth="1"/>
    <col min="13316" max="13316" width="46.42578125" style="171" bestFit="1" customWidth="1"/>
    <col min="13317" max="13318" width="19.7109375" style="171" customWidth="1"/>
    <col min="13319" max="13319" width="32.140625" style="171" customWidth="1"/>
    <col min="13320" max="13322" width="4.42578125" style="171" customWidth="1"/>
    <col min="13323" max="13323" width="4.28515625" style="171" customWidth="1"/>
    <col min="13324" max="13324" width="38.42578125" style="171" bestFit="1" customWidth="1"/>
    <col min="13325" max="13325" width="20.140625" style="171" bestFit="1" customWidth="1"/>
    <col min="13326" max="13326" width="19.42578125" style="171" customWidth="1"/>
    <col min="13327" max="13327" width="32.28515625" style="171" customWidth="1"/>
    <col min="13328" max="13328" width="9.140625" style="171"/>
    <col min="13329" max="13329" width="19" style="171" bestFit="1" customWidth="1"/>
    <col min="13330" max="13330" width="16" style="171" bestFit="1" customWidth="1"/>
    <col min="13331" max="13568" width="9.140625" style="171"/>
    <col min="13569" max="13569" width="1.7109375" style="171" customWidth="1"/>
    <col min="13570" max="13570" width="4.7109375" style="171" customWidth="1"/>
    <col min="13571" max="13571" width="3.28515625" style="171" customWidth="1"/>
    <col min="13572" max="13572" width="46.42578125" style="171" bestFit="1" customWidth="1"/>
    <col min="13573" max="13574" width="19.7109375" style="171" customWidth="1"/>
    <col min="13575" max="13575" width="32.140625" style="171" customWidth="1"/>
    <col min="13576" max="13578" width="4.42578125" style="171" customWidth="1"/>
    <col min="13579" max="13579" width="4.28515625" style="171" customWidth="1"/>
    <col min="13580" max="13580" width="38.42578125" style="171" bestFit="1" customWidth="1"/>
    <col min="13581" max="13581" width="20.140625" style="171" bestFit="1" customWidth="1"/>
    <col min="13582" max="13582" width="19.42578125" style="171" customWidth="1"/>
    <col min="13583" max="13583" width="32.28515625" style="171" customWidth="1"/>
    <col min="13584" max="13584" width="9.140625" style="171"/>
    <col min="13585" max="13585" width="19" style="171" bestFit="1" customWidth="1"/>
    <col min="13586" max="13586" width="16" style="171" bestFit="1" customWidth="1"/>
    <col min="13587" max="13824" width="9.140625" style="171"/>
    <col min="13825" max="13825" width="1.7109375" style="171" customWidth="1"/>
    <col min="13826" max="13826" width="4.7109375" style="171" customWidth="1"/>
    <col min="13827" max="13827" width="3.28515625" style="171" customWidth="1"/>
    <col min="13828" max="13828" width="46.42578125" style="171" bestFit="1" customWidth="1"/>
    <col min="13829" max="13830" width="19.7109375" style="171" customWidth="1"/>
    <col min="13831" max="13831" width="32.140625" style="171" customWidth="1"/>
    <col min="13832" max="13834" width="4.42578125" style="171" customWidth="1"/>
    <col min="13835" max="13835" width="4.28515625" style="171" customWidth="1"/>
    <col min="13836" max="13836" width="38.42578125" style="171" bestFit="1" customWidth="1"/>
    <col min="13837" max="13837" width="20.140625" style="171" bestFit="1" customWidth="1"/>
    <col min="13838" max="13838" width="19.42578125" style="171" customWidth="1"/>
    <col min="13839" max="13839" width="32.28515625" style="171" customWidth="1"/>
    <col min="13840" max="13840" width="9.140625" style="171"/>
    <col min="13841" max="13841" width="19" style="171" bestFit="1" customWidth="1"/>
    <col min="13842" max="13842" width="16" style="171" bestFit="1" customWidth="1"/>
    <col min="13843" max="14080" width="9.140625" style="171"/>
    <col min="14081" max="14081" width="1.7109375" style="171" customWidth="1"/>
    <col min="14082" max="14082" width="4.7109375" style="171" customWidth="1"/>
    <col min="14083" max="14083" width="3.28515625" style="171" customWidth="1"/>
    <col min="14084" max="14084" width="46.42578125" style="171" bestFit="1" customWidth="1"/>
    <col min="14085" max="14086" width="19.7109375" style="171" customWidth="1"/>
    <col min="14087" max="14087" width="32.140625" style="171" customWidth="1"/>
    <col min="14088" max="14090" width="4.42578125" style="171" customWidth="1"/>
    <col min="14091" max="14091" width="4.28515625" style="171" customWidth="1"/>
    <col min="14092" max="14092" width="38.42578125" style="171" bestFit="1" customWidth="1"/>
    <col min="14093" max="14093" width="20.140625" style="171" bestFit="1" customWidth="1"/>
    <col min="14094" max="14094" width="19.42578125" style="171" customWidth="1"/>
    <col min="14095" max="14095" width="32.28515625" style="171" customWidth="1"/>
    <col min="14096" max="14096" width="9.140625" style="171"/>
    <col min="14097" max="14097" width="19" style="171" bestFit="1" customWidth="1"/>
    <col min="14098" max="14098" width="16" style="171" bestFit="1" customWidth="1"/>
    <col min="14099" max="14336" width="9.140625" style="171"/>
    <col min="14337" max="14337" width="1.7109375" style="171" customWidth="1"/>
    <col min="14338" max="14338" width="4.7109375" style="171" customWidth="1"/>
    <col min="14339" max="14339" width="3.28515625" style="171" customWidth="1"/>
    <col min="14340" max="14340" width="46.42578125" style="171" bestFit="1" customWidth="1"/>
    <col min="14341" max="14342" width="19.7109375" style="171" customWidth="1"/>
    <col min="14343" max="14343" width="32.140625" style="171" customWidth="1"/>
    <col min="14344" max="14346" width="4.42578125" style="171" customWidth="1"/>
    <col min="14347" max="14347" width="4.28515625" style="171" customWidth="1"/>
    <col min="14348" max="14348" width="38.42578125" style="171" bestFit="1" customWidth="1"/>
    <col min="14349" max="14349" width="20.140625" style="171" bestFit="1" customWidth="1"/>
    <col min="14350" max="14350" width="19.42578125" style="171" customWidth="1"/>
    <col min="14351" max="14351" width="32.28515625" style="171" customWidth="1"/>
    <col min="14352" max="14352" width="9.140625" style="171"/>
    <col min="14353" max="14353" width="19" style="171" bestFit="1" customWidth="1"/>
    <col min="14354" max="14354" width="16" style="171" bestFit="1" customWidth="1"/>
    <col min="14355" max="14592" width="9.140625" style="171"/>
    <col min="14593" max="14593" width="1.7109375" style="171" customWidth="1"/>
    <col min="14594" max="14594" width="4.7109375" style="171" customWidth="1"/>
    <col min="14595" max="14595" width="3.28515625" style="171" customWidth="1"/>
    <col min="14596" max="14596" width="46.42578125" style="171" bestFit="1" customWidth="1"/>
    <col min="14597" max="14598" width="19.7109375" style="171" customWidth="1"/>
    <col min="14599" max="14599" width="32.140625" style="171" customWidth="1"/>
    <col min="14600" max="14602" width="4.42578125" style="171" customWidth="1"/>
    <col min="14603" max="14603" width="4.28515625" style="171" customWidth="1"/>
    <col min="14604" max="14604" width="38.42578125" style="171" bestFit="1" customWidth="1"/>
    <col min="14605" max="14605" width="20.140625" style="171" bestFit="1" customWidth="1"/>
    <col min="14606" max="14606" width="19.42578125" style="171" customWidth="1"/>
    <col min="14607" max="14607" width="32.28515625" style="171" customWidth="1"/>
    <col min="14608" max="14608" width="9.140625" style="171"/>
    <col min="14609" max="14609" width="19" style="171" bestFit="1" customWidth="1"/>
    <col min="14610" max="14610" width="16" style="171" bestFit="1" customWidth="1"/>
    <col min="14611" max="14848" width="9.140625" style="171"/>
    <col min="14849" max="14849" width="1.7109375" style="171" customWidth="1"/>
    <col min="14850" max="14850" width="4.7109375" style="171" customWidth="1"/>
    <col min="14851" max="14851" width="3.28515625" style="171" customWidth="1"/>
    <col min="14852" max="14852" width="46.42578125" style="171" bestFit="1" customWidth="1"/>
    <col min="14853" max="14854" width="19.7109375" style="171" customWidth="1"/>
    <col min="14855" max="14855" width="32.140625" style="171" customWidth="1"/>
    <col min="14856" max="14858" width="4.42578125" style="171" customWidth="1"/>
    <col min="14859" max="14859" width="4.28515625" style="171" customWidth="1"/>
    <col min="14860" max="14860" width="38.42578125" style="171" bestFit="1" customWidth="1"/>
    <col min="14861" max="14861" width="20.140625" style="171" bestFit="1" customWidth="1"/>
    <col min="14862" max="14862" width="19.42578125" style="171" customWidth="1"/>
    <col min="14863" max="14863" width="32.28515625" style="171" customWidth="1"/>
    <col min="14864" max="14864" width="9.140625" style="171"/>
    <col min="14865" max="14865" width="19" style="171" bestFit="1" customWidth="1"/>
    <col min="14866" max="14866" width="16" style="171" bestFit="1" customWidth="1"/>
    <col min="14867" max="15104" width="9.140625" style="171"/>
    <col min="15105" max="15105" width="1.7109375" style="171" customWidth="1"/>
    <col min="15106" max="15106" width="4.7109375" style="171" customWidth="1"/>
    <col min="15107" max="15107" width="3.28515625" style="171" customWidth="1"/>
    <col min="15108" max="15108" width="46.42578125" style="171" bestFit="1" customWidth="1"/>
    <col min="15109" max="15110" width="19.7109375" style="171" customWidth="1"/>
    <col min="15111" max="15111" width="32.140625" style="171" customWidth="1"/>
    <col min="15112" max="15114" width="4.42578125" style="171" customWidth="1"/>
    <col min="15115" max="15115" width="4.28515625" style="171" customWidth="1"/>
    <col min="15116" max="15116" width="38.42578125" style="171" bestFit="1" customWidth="1"/>
    <col min="15117" max="15117" width="20.140625" style="171" bestFit="1" customWidth="1"/>
    <col min="15118" max="15118" width="19.42578125" style="171" customWidth="1"/>
    <col min="15119" max="15119" width="32.28515625" style="171" customWidth="1"/>
    <col min="15120" max="15120" width="9.140625" style="171"/>
    <col min="15121" max="15121" width="19" style="171" bestFit="1" customWidth="1"/>
    <col min="15122" max="15122" width="16" style="171" bestFit="1" customWidth="1"/>
    <col min="15123" max="15360" width="9.140625" style="171"/>
    <col min="15361" max="15361" width="1.7109375" style="171" customWidth="1"/>
    <col min="15362" max="15362" width="4.7109375" style="171" customWidth="1"/>
    <col min="15363" max="15363" width="3.28515625" style="171" customWidth="1"/>
    <col min="15364" max="15364" width="46.42578125" style="171" bestFit="1" customWidth="1"/>
    <col min="15365" max="15366" width="19.7109375" style="171" customWidth="1"/>
    <col min="15367" max="15367" width="32.140625" style="171" customWidth="1"/>
    <col min="15368" max="15370" width="4.42578125" style="171" customWidth="1"/>
    <col min="15371" max="15371" width="4.28515625" style="171" customWidth="1"/>
    <col min="15372" max="15372" width="38.42578125" style="171" bestFit="1" customWidth="1"/>
    <col min="15373" max="15373" width="20.140625" style="171" bestFit="1" customWidth="1"/>
    <col min="15374" max="15374" width="19.42578125" style="171" customWidth="1"/>
    <col min="15375" max="15375" width="32.28515625" style="171" customWidth="1"/>
    <col min="15376" max="15376" width="9.140625" style="171"/>
    <col min="15377" max="15377" width="19" style="171" bestFit="1" customWidth="1"/>
    <col min="15378" max="15378" width="16" style="171" bestFit="1" customWidth="1"/>
    <col min="15379" max="15616" width="9.140625" style="171"/>
    <col min="15617" max="15617" width="1.7109375" style="171" customWidth="1"/>
    <col min="15618" max="15618" width="4.7109375" style="171" customWidth="1"/>
    <col min="15619" max="15619" width="3.28515625" style="171" customWidth="1"/>
    <col min="15620" max="15620" width="46.42578125" style="171" bestFit="1" customWidth="1"/>
    <col min="15621" max="15622" width="19.7109375" style="171" customWidth="1"/>
    <col min="15623" max="15623" width="32.140625" style="171" customWidth="1"/>
    <col min="15624" max="15626" width="4.42578125" style="171" customWidth="1"/>
    <col min="15627" max="15627" width="4.28515625" style="171" customWidth="1"/>
    <col min="15628" max="15628" width="38.42578125" style="171" bestFit="1" customWidth="1"/>
    <col min="15629" max="15629" width="20.140625" style="171" bestFit="1" customWidth="1"/>
    <col min="15630" max="15630" width="19.42578125" style="171" customWidth="1"/>
    <col min="15631" max="15631" width="32.28515625" style="171" customWidth="1"/>
    <col min="15632" max="15632" width="9.140625" style="171"/>
    <col min="15633" max="15633" width="19" style="171" bestFit="1" customWidth="1"/>
    <col min="15634" max="15634" width="16" style="171" bestFit="1" customWidth="1"/>
    <col min="15635" max="15872" width="9.140625" style="171"/>
    <col min="15873" max="15873" width="1.7109375" style="171" customWidth="1"/>
    <col min="15874" max="15874" width="4.7109375" style="171" customWidth="1"/>
    <col min="15875" max="15875" width="3.28515625" style="171" customWidth="1"/>
    <col min="15876" max="15876" width="46.42578125" style="171" bestFit="1" customWidth="1"/>
    <col min="15877" max="15878" width="19.7109375" style="171" customWidth="1"/>
    <col min="15879" max="15879" width="32.140625" style="171" customWidth="1"/>
    <col min="15880" max="15882" width="4.42578125" style="171" customWidth="1"/>
    <col min="15883" max="15883" width="4.28515625" style="171" customWidth="1"/>
    <col min="15884" max="15884" width="38.42578125" style="171" bestFit="1" customWidth="1"/>
    <col min="15885" max="15885" width="20.140625" style="171" bestFit="1" customWidth="1"/>
    <col min="15886" max="15886" width="19.42578125" style="171" customWidth="1"/>
    <col min="15887" max="15887" width="32.28515625" style="171" customWidth="1"/>
    <col min="15888" max="15888" width="9.140625" style="171"/>
    <col min="15889" max="15889" width="19" style="171" bestFit="1" customWidth="1"/>
    <col min="15890" max="15890" width="16" style="171" bestFit="1" customWidth="1"/>
    <col min="15891" max="16128" width="9.140625" style="171"/>
    <col min="16129" max="16129" width="1.7109375" style="171" customWidth="1"/>
    <col min="16130" max="16130" width="4.7109375" style="171" customWidth="1"/>
    <col min="16131" max="16131" width="3.28515625" style="171" customWidth="1"/>
    <col min="16132" max="16132" width="46.42578125" style="171" bestFit="1" customWidth="1"/>
    <col min="16133" max="16134" width="19.7109375" style="171" customWidth="1"/>
    <col min="16135" max="16135" width="32.140625" style="171" customWidth="1"/>
    <col min="16136" max="16138" width="4.42578125" style="171" customWidth="1"/>
    <col min="16139" max="16139" width="4.28515625" style="171" customWidth="1"/>
    <col min="16140" max="16140" width="38.42578125" style="171" bestFit="1" customWidth="1"/>
    <col min="16141" max="16141" width="20.140625" style="171" bestFit="1" customWidth="1"/>
    <col min="16142" max="16142" width="19.42578125" style="171" customWidth="1"/>
    <col min="16143" max="16143" width="32.28515625" style="171" customWidth="1"/>
    <col min="16144" max="16144" width="9.140625" style="171"/>
    <col min="16145" max="16145" width="19" style="171" bestFit="1" customWidth="1"/>
    <col min="16146" max="16146" width="16" style="171" bestFit="1" customWidth="1"/>
    <col min="16147" max="16384" width="9.140625" style="171"/>
  </cols>
  <sheetData>
    <row r="1" spans="2:15" x14ac:dyDescent="0.2">
      <c r="E1" s="836">
        <f>SUM(E5:E177)</f>
        <v>2214863633</v>
      </c>
      <c r="F1" s="836">
        <f>SUM(F5:F177)</f>
        <v>2214863633</v>
      </c>
      <c r="G1" s="1042">
        <f>E1-F1</f>
        <v>0</v>
      </c>
    </row>
    <row r="2" spans="2:15" x14ac:dyDescent="0.2">
      <c r="B2" s="1223" t="s">
        <v>168</v>
      </c>
      <c r="C2" s="1223"/>
      <c r="D2" s="1223"/>
      <c r="E2" s="1223"/>
      <c r="F2" s="1223"/>
      <c r="G2" s="1224"/>
      <c r="H2" s="170"/>
      <c r="J2" s="1233" t="s">
        <v>169</v>
      </c>
      <c r="K2" s="1233"/>
      <c r="L2" s="1233"/>
      <c r="M2" s="1233"/>
      <c r="N2" s="1233"/>
      <c r="O2" s="1233"/>
    </row>
    <row r="3" spans="2:15" ht="15" customHeight="1" x14ac:dyDescent="0.2">
      <c r="B3" s="1225" t="s">
        <v>170</v>
      </c>
      <c r="C3" s="1225" t="s">
        <v>171</v>
      </c>
      <c r="D3" s="1225"/>
      <c r="E3" s="1227" t="s">
        <v>172</v>
      </c>
      <c r="F3" s="1227" t="s">
        <v>145</v>
      </c>
      <c r="G3" s="1230" t="s">
        <v>171</v>
      </c>
      <c r="H3" s="173"/>
      <c r="I3" s="174"/>
      <c r="J3" s="1225" t="s">
        <v>170</v>
      </c>
      <c r="K3" s="1225" t="s">
        <v>171</v>
      </c>
      <c r="L3" s="1225"/>
      <c r="M3" s="1234" t="s">
        <v>172</v>
      </c>
      <c r="N3" s="1234" t="s">
        <v>145</v>
      </c>
      <c r="O3" s="1225" t="s">
        <v>171</v>
      </c>
    </row>
    <row r="4" spans="2:15" ht="13.5" thickBot="1" x14ac:dyDescent="0.25">
      <c r="B4" s="1226"/>
      <c r="C4" s="1226"/>
      <c r="D4" s="1226"/>
      <c r="E4" s="1228"/>
      <c r="F4" s="1229"/>
      <c r="G4" s="1231"/>
      <c r="H4" s="173"/>
      <c r="I4" s="174"/>
      <c r="J4" s="1226"/>
      <c r="K4" s="1226"/>
      <c r="L4" s="1226"/>
      <c r="M4" s="1235"/>
      <c r="N4" s="1235"/>
      <c r="O4" s="1226"/>
    </row>
    <row r="5" spans="2:15" ht="13.5" thickTop="1" x14ac:dyDescent="0.2"/>
    <row r="6" spans="2:15" x14ac:dyDescent="0.2">
      <c r="B6" s="170">
        <v>1</v>
      </c>
      <c r="C6" s="174" t="s">
        <v>542</v>
      </c>
      <c r="G6" s="1218" t="s">
        <v>968</v>
      </c>
      <c r="K6" s="180"/>
      <c r="L6" s="177"/>
      <c r="M6" s="178"/>
      <c r="N6" s="205"/>
      <c r="O6" s="184"/>
    </row>
    <row r="7" spans="2:15" ht="14.25" x14ac:dyDescent="0.2">
      <c r="B7" s="175"/>
      <c r="C7" s="171" t="s">
        <v>897</v>
      </c>
      <c r="D7" s="174"/>
      <c r="E7" s="838">
        <v>59394500</v>
      </c>
      <c r="G7" s="1218"/>
      <c r="K7" s="180"/>
      <c r="L7" s="181"/>
      <c r="M7" s="178"/>
      <c r="N7" s="178"/>
      <c r="O7" s="194"/>
    </row>
    <row r="8" spans="2:15" x14ac:dyDescent="0.2">
      <c r="B8" s="175"/>
      <c r="C8" s="83"/>
      <c r="D8" s="174" t="s">
        <v>536</v>
      </c>
      <c r="E8" s="839"/>
      <c r="F8" s="839"/>
      <c r="G8" s="1218"/>
      <c r="K8" s="180"/>
      <c r="L8" s="181"/>
      <c r="M8" s="178"/>
      <c r="N8" s="178"/>
      <c r="O8" s="194"/>
    </row>
    <row r="9" spans="2:15" x14ac:dyDescent="0.2">
      <c r="B9" s="175"/>
      <c r="C9" s="83"/>
      <c r="D9" s="171" t="s">
        <v>671</v>
      </c>
      <c r="F9" s="837">
        <f>E7</f>
        <v>59394500</v>
      </c>
      <c r="G9" s="1218"/>
      <c r="K9" s="180"/>
      <c r="L9" s="181"/>
      <c r="M9" s="178"/>
      <c r="N9" s="178"/>
      <c r="O9" s="194"/>
    </row>
    <row r="10" spans="2:15" x14ac:dyDescent="0.2">
      <c r="B10" s="810"/>
      <c r="C10" s="811"/>
      <c r="D10" s="189"/>
      <c r="E10" s="840"/>
      <c r="F10" s="840"/>
      <c r="G10" s="1039"/>
      <c r="K10" s="180"/>
      <c r="L10" s="181"/>
      <c r="M10" s="178"/>
      <c r="N10" s="178"/>
      <c r="O10" s="194"/>
    </row>
    <row r="11" spans="2:15" x14ac:dyDescent="0.2">
      <c r="B11" s="175"/>
      <c r="C11" s="83"/>
      <c r="G11" s="1038"/>
      <c r="K11" s="180"/>
      <c r="L11" s="181"/>
      <c r="M11" s="178"/>
      <c r="N11" s="178"/>
      <c r="O11" s="194"/>
    </row>
    <row r="12" spans="2:15" x14ac:dyDescent="0.2">
      <c r="B12" s="170">
        <f>B6+1</f>
        <v>2</v>
      </c>
      <c r="C12" s="83" t="s">
        <v>707</v>
      </c>
      <c r="G12" s="1218" t="s">
        <v>969</v>
      </c>
      <c r="K12" s="180"/>
      <c r="L12" s="181"/>
      <c r="M12" s="178"/>
      <c r="N12" s="178"/>
      <c r="O12" s="194"/>
    </row>
    <row r="13" spans="2:15" x14ac:dyDescent="0.2">
      <c r="B13" s="175"/>
      <c r="C13" s="171" t="s">
        <v>703</v>
      </c>
      <c r="E13" s="839">
        <v>86229500</v>
      </c>
      <c r="G13" s="1218"/>
      <c r="K13" s="180"/>
      <c r="L13" s="181"/>
      <c r="M13" s="178"/>
      <c r="N13" s="178"/>
      <c r="O13" s="194"/>
    </row>
    <row r="14" spans="2:15" x14ac:dyDescent="0.2">
      <c r="B14" s="175"/>
      <c r="C14" s="83"/>
      <c r="D14" s="174" t="s">
        <v>543</v>
      </c>
      <c r="G14" s="1218"/>
      <c r="K14" s="180"/>
      <c r="L14" s="181"/>
      <c r="M14" s="178"/>
      <c r="N14" s="178"/>
      <c r="O14" s="194"/>
    </row>
    <row r="15" spans="2:15" x14ac:dyDescent="0.2">
      <c r="C15" s="83"/>
      <c r="D15" s="171" t="s">
        <v>621</v>
      </c>
      <c r="F15" s="837">
        <f>E13</f>
        <v>86229500</v>
      </c>
      <c r="G15" s="1218"/>
      <c r="K15" s="180"/>
      <c r="L15" s="181"/>
      <c r="M15" s="178"/>
      <c r="N15" s="178"/>
      <c r="O15" s="194"/>
    </row>
    <row r="16" spans="2:15" x14ac:dyDescent="0.2">
      <c r="B16" s="195"/>
      <c r="C16" s="811"/>
      <c r="D16" s="189"/>
      <c r="E16" s="840"/>
      <c r="F16" s="840"/>
      <c r="G16" s="1039"/>
      <c r="K16" s="180"/>
      <c r="L16" s="181"/>
      <c r="M16" s="178"/>
      <c r="N16" s="178"/>
      <c r="O16" s="194"/>
    </row>
    <row r="17" spans="2:17" x14ac:dyDescent="0.2">
      <c r="C17" s="83"/>
      <c r="G17" s="1038"/>
      <c r="K17" s="180"/>
      <c r="L17" s="181"/>
      <c r="M17" s="178"/>
      <c r="N17" s="178"/>
      <c r="O17" s="194"/>
    </row>
    <row r="18" spans="2:17" x14ac:dyDescent="0.2">
      <c r="B18" s="170">
        <f>B12+1</f>
        <v>3</v>
      </c>
      <c r="C18" s="83" t="s">
        <v>536</v>
      </c>
      <c r="G18" s="1218" t="s">
        <v>970</v>
      </c>
      <c r="K18" s="180"/>
      <c r="L18" s="181"/>
      <c r="M18" s="178"/>
      <c r="N18" s="178"/>
      <c r="O18" s="194"/>
    </row>
    <row r="19" spans="2:17" x14ac:dyDescent="0.2">
      <c r="B19" s="175"/>
      <c r="C19" s="171" t="s">
        <v>898</v>
      </c>
      <c r="E19" s="837">
        <v>100000</v>
      </c>
      <c r="G19" s="1218"/>
      <c r="K19" s="174"/>
      <c r="L19" s="181"/>
      <c r="M19" s="178"/>
      <c r="N19" s="178"/>
      <c r="O19" s="1232"/>
    </row>
    <row r="20" spans="2:17" x14ac:dyDescent="0.2">
      <c r="B20" s="175"/>
      <c r="D20" s="174" t="s">
        <v>707</v>
      </c>
      <c r="G20" s="1218"/>
      <c r="K20" s="174"/>
      <c r="L20" s="181"/>
      <c r="M20" s="178"/>
      <c r="N20" s="178"/>
      <c r="O20" s="1232"/>
    </row>
    <row r="21" spans="2:17" x14ac:dyDescent="0.2">
      <c r="D21" s="171" t="s">
        <v>899</v>
      </c>
      <c r="F21" s="837">
        <f>E19</f>
        <v>100000</v>
      </c>
      <c r="G21" s="1218"/>
      <c r="L21" s="181"/>
      <c r="N21" s="178"/>
      <c r="O21" s="1232"/>
    </row>
    <row r="22" spans="2:17" x14ac:dyDescent="0.2">
      <c r="B22" s="195"/>
      <c r="C22" s="189"/>
      <c r="D22" s="812"/>
      <c r="E22" s="840"/>
      <c r="F22" s="840"/>
      <c r="G22" s="1039"/>
      <c r="L22" s="181"/>
      <c r="N22" s="178"/>
      <c r="O22" s="1232"/>
    </row>
    <row r="23" spans="2:17" x14ac:dyDescent="0.2">
      <c r="G23" s="1038"/>
      <c r="L23" s="182"/>
      <c r="N23" s="178"/>
      <c r="O23" s="1232"/>
    </row>
    <row r="24" spans="2:17" x14ac:dyDescent="0.2">
      <c r="B24" s="170">
        <f>B18+1</f>
        <v>4</v>
      </c>
      <c r="C24" s="83" t="s">
        <v>536</v>
      </c>
      <c r="E24" s="839"/>
      <c r="F24" s="839"/>
      <c r="G24" s="1218" t="s">
        <v>970</v>
      </c>
      <c r="L24" s="183"/>
      <c r="N24" s="178"/>
      <c r="O24" s="1232"/>
    </row>
    <row r="25" spans="2:17" x14ac:dyDescent="0.2">
      <c r="B25" s="175"/>
      <c r="C25" s="171" t="s">
        <v>898</v>
      </c>
      <c r="E25" s="839">
        <v>142609100</v>
      </c>
      <c r="F25" s="839"/>
      <c r="G25" s="1218"/>
      <c r="L25" s="181"/>
      <c r="N25" s="178"/>
      <c r="O25" s="1232"/>
    </row>
    <row r="26" spans="2:17" x14ac:dyDescent="0.2">
      <c r="D26" s="174" t="s">
        <v>707</v>
      </c>
      <c r="G26" s="1218"/>
      <c r="O26" s="1232"/>
    </row>
    <row r="27" spans="2:17" x14ac:dyDescent="0.2">
      <c r="D27" s="171" t="s">
        <v>899</v>
      </c>
      <c r="F27" s="837">
        <f>E25</f>
        <v>142609100</v>
      </c>
      <c r="G27" s="1218"/>
      <c r="L27" s="179"/>
      <c r="O27" s="1232"/>
    </row>
    <row r="28" spans="2:17" x14ac:dyDescent="0.2">
      <c r="B28" s="195"/>
      <c r="C28" s="189"/>
      <c r="D28" s="189"/>
      <c r="E28" s="840"/>
      <c r="F28" s="840"/>
      <c r="G28" s="1039"/>
      <c r="H28" s="184"/>
      <c r="K28" s="174"/>
      <c r="L28" s="180"/>
      <c r="O28" s="1232"/>
    </row>
    <row r="29" spans="2:17" x14ac:dyDescent="0.2">
      <c r="C29" s="174"/>
      <c r="H29" s="184"/>
      <c r="L29" s="180"/>
      <c r="O29" s="1232"/>
      <c r="Q29" s="172"/>
    </row>
    <row r="30" spans="2:17" x14ac:dyDescent="0.2">
      <c r="B30" s="170">
        <f>B24+1</f>
        <v>5</v>
      </c>
      <c r="C30" s="174" t="s">
        <v>542</v>
      </c>
      <c r="G30" s="1218" t="s">
        <v>970</v>
      </c>
      <c r="H30" s="184"/>
      <c r="L30" s="167"/>
      <c r="O30" s="1232"/>
      <c r="Q30" s="172"/>
    </row>
    <row r="31" spans="2:17" x14ac:dyDescent="0.2">
      <c r="B31" s="171"/>
      <c r="C31" s="171" t="s">
        <v>901</v>
      </c>
      <c r="E31" s="837">
        <f>E25</f>
        <v>142609100</v>
      </c>
      <c r="G31" s="1218"/>
      <c r="H31" s="184"/>
      <c r="K31" s="185"/>
      <c r="L31" s="167"/>
      <c r="O31" s="1232"/>
      <c r="Q31" s="172"/>
    </row>
    <row r="32" spans="2:17" x14ac:dyDescent="0.2">
      <c r="D32" s="83" t="s">
        <v>536</v>
      </c>
      <c r="G32" s="1218"/>
      <c r="H32" s="184"/>
      <c r="J32" s="186"/>
      <c r="K32" s="175"/>
      <c r="L32" s="167"/>
      <c r="O32" s="1232"/>
      <c r="Q32" s="172"/>
    </row>
    <row r="33" spans="2:17" x14ac:dyDescent="0.2">
      <c r="D33" s="76" t="s">
        <v>898</v>
      </c>
      <c r="F33" s="837">
        <f>E31</f>
        <v>142609100</v>
      </c>
      <c r="G33" s="1218"/>
      <c r="K33" s="187"/>
      <c r="O33" s="188"/>
      <c r="Q33" s="172"/>
    </row>
    <row r="34" spans="2:17" x14ac:dyDescent="0.2">
      <c r="B34" s="195"/>
      <c r="C34" s="813"/>
      <c r="D34" s="812"/>
      <c r="E34" s="840"/>
      <c r="F34" s="840"/>
      <c r="G34" s="1039"/>
      <c r="K34" s="187"/>
      <c r="O34" s="188"/>
      <c r="Q34" s="172"/>
    </row>
    <row r="35" spans="2:17" x14ac:dyDescent="0.2">
      <c r="C35" s="174"/>
      <c r="G35" s="1038"/>
      <c r="K35" s="206"/>
      <c r="L35" s="202"/>
      <c r="M35" s="202"/>
      <c r="N35" s="202"/>
      <c r="O35" s="668"/>
      <c r="Q35" s="172"/>
    </row>
    <row r="36" spans="2:17" x14ac:dyDescent="0.2">
      <c r="B36" s="170">
        <f>B30+1</f>
        <v>6</v>
      </c>
      <c r="C36" s="174" t="s">
        <v>709</v>
      </c>
      <c r="G36" s="1218" t="s">
        <v>970</v>
      </c>
      <c r="K36" s="206"/>
      <c r="L36" s="202"/>
      <c r="M36" s="202"/>
      <c r="N36" s="202"/>
      <c r="O36" s="668"/>
      <c r="Q36" s="172"/>
    </row>
    <row r="37" spans="2:17" ht="15" customHeight="1" x14ac:dyDescent="0.2">
      <c r="C37" s="171" t="s">
        <v>1084</v>
      </c>
      <c r="D37" s="193"/>
      <c r="E37" s="837">
        <v>147109100</v>
      </c>
      <c r="F37" s="841"/>
      <c r="G37" s="1218"/>
      <c r="H37" s="184"/>
      <c r="K37" s="162"/>
      <c r="O37" s="270"/>
    </row>
    <row r="38" spans="2:17" ht="15" customHeight="1" x14ac:dyDescent="0.2">
      <c r="B38" s="208"/>
      <c r="C38" s="198"/>
      <c r="D38" s="174" t="s">
        <v>536</v>
      </c>
      <c r="E38" s="841"/>
      <c r="F38" s="841"/>
      <c r="G38" s="1218"/>
      <c r="H38" s="184"/>
      <c r="K38" s="162"/>
      <c r="O38" s="270"/>
    </row>
    <row r="39" spans="2:17" x14ac:dyDescent="0.2">
      <c r="C39" s="174"/>
      <c r="D39" s="171" t="s">
        <v>898</v>
      </c>
      <c r="F39" s="837">
        <f>E37</f>
        <v>147109100</v>
      </c>
      <c r="G39" s="1218"/>
      <c r="H39" s="184"/>
      <c r="K39" s="193"/>
      <c r="L39" s="193"/>
      <c r="M39" s="202"/>
      <c r="N39" s="203"/>
      <c r="O39" s="1237"/>
    </row>
    <row r="40" spans="2:17" x14ac:dyDescent="0.2">
      <c r="B40" s="195"/>
      <c r="C40" s="814"/>
      <c r="D40" s="189"/>
      <c r="E40" s="842"/>
      <c r="F40" s="840"/>
      <c r="G40" s="1039"/>
      <c r="H40" s="184"/>
      <c r="K40" s="193"/>
      <c r="L40" s="193"/>
      <c r="M40" s="202"/>
      <c r="N40" s="203"/>
      <c r="O40" s="1237"/>
    </row>
    <row r="41" spans="2:17" x14ac:dyDescent="0.2">
      <c r="C41" s="78"/>
      <c r="D41" s="174"/>
      <c r="G41" s="1038"/>
      <c r="H41" s="184"/>
      <c r="K41" s="193"/>
      <c r="L41" s="193"/>
      <c r="M41" s="202"/>
      <c r="N41" s="203"/>
      <c r="O41" s="1237"/>
    </row>
    <row r="42" spans="2:17" x14ac:dyDescent="0.2">
      <c r="B42" s="170">
        <f>B36+1</f>
        <v>7</v>
      </c>
      <c r="C42" s="174" t="s">
        <v>707</v>
      </c>
      <c r="G42" s="1218" t="s">
        <v>970</v>
      </c>
      <c r="H42" s="184"/>
      <c r="K42" s="198"/>
      <c r="L42" s="193"/>
      <c r="M42" s="202"/>
      <c r="N42" s="203"/>
      <c r="O42" s="1237"/>
    </row>
    <row r="43" spans="2:17" x14ac:dyDescent="0.2">
      <c r="C43" s="78" t="s">
        <v>899</v>
      </c>
      <c r="D43" s="78"/>
      <c r="E43" s="843">
        <v>142609100</v>
      </c>
      <c r="F43" s="844"/>
      <c r="G43" s="1218"/>
      <c r="H43" s="184"/>
      <c r="K43" s="193"/>
      <c r="L43" s="193"/>
      <c r="M43" s="202"/>
      <c r="N43" s="202"/>
      <c r="O43" s="1237"/>
    </row>
    <row r="44" spans="2:17" x14ac:dyDescent="0.2">
      <c r="C44" s="221"/>
      <c r="D44" s="174" t="s">
        <v>543</v>
      </c>
      <c r="G44" s="1218"/>
      <c r="H44" s="184"/>
      <c r="K44" s="193"/>
      <c r="L44" s="198"/>
      <c r="M44" s="202"/>
      <c r="N44" s="202"/>
      <c r="O44" s="1237"/>
    </row>
    <row r="45" spans="2:17" x14ac:dyDescent="0.2">
      <c r="C45" s="221"/>
      <c r="D45" s="171" t="s">
        <v>621</v>
      </c>
      <c r="E45" s="845"/>
      <c r="F45" s="837">
        <f>E43</f>
        <v>142609100</v>
      </c>
      <c r="G45" s="1218"/>
      <c r="H45" s="184"/>
      <c r="K45" s="193"/>
      <c r="L45" s="203"/>
      <c r="M45" s="202"/>
      <c r="N45" s="202"/>
      <c r="O45" s="1237"/>
    </row>
    <row r="46" spans="2:17" x14ac:dyDescent="0.2">
      <c r="B46" s="195"/>
      <c r="C46" s="815"/>
      <c r="D46" s="815"/>
      <c r="E46" s="846"/>
      <c r="F46" s="846"/>
      <c r="G46" s="1044"/>
      <c r="H46" s="184"/>
      <c r="K46" s="193"/>
      <c r="L46" s="193"/>
      <c r="M46" s="202"/>
      <c r="N46" s="202"/>
      <c r="O46" s="204"/>
    </row>
    <row r="47" spans="2:17" x14ac:dyDescent="0.2">
      <c r="C47" s="78"/>
      <c r="D47" s="419"/>
      <c r="E47" s="843"/>
      <c r="F47" s="843"/>
      <c r="G47" s="1038"/>
      <c r="H47" s="184"/>
      <c r="N47" s="172"/>
      <c r="O47" s="1236"/>
    </row>
    <row r="48" spans="2:17" x14ac:dyDescent="0.2">
      <c r="B48" s="170">
        <f>B42+1</f>
        <v>8</v>
      </c>
      <c r="C48" s="174" t="s">
        <v>707</v>
      </c>
      <c r="F48" s="843"/>
      <c r="G48" s="1038"/>
      <c r="H48" s="184"/>
      <c r="L48" s="174"/>
      <c r="N48" s="172"/>
      <c r="O48" s="1236"/>
    </row>
    <row r="49" spans="2:15" ht="14.25" customHeight="1" x14ac:dyDescent="0.2">
      <c r="C49" s="637" t="s">
        <v>614</v>
      </c>
      <c r="E49" s="843">
        <v>8500000</v>
      </c>
      <c r="G49" s="1218" t="s">
        <v>970</v>
      </c>
      <c r="H49" s="184"/>
      <c r="O49" s="1236"/>
    </row>
    <row r="50" spans="2:15" x14ac:dyDescent="0.2">
      <c r="D50" s="174" t="s">
        <v>543</v>
      </c>
      <c r="F50" s="847"/>
      <c r="G50" s="1218"/>
      <c r="H50" s="184"/>
      <c r="N50" s="172"/>
      <c r="O50" s="188"/>
    </row>
    <row r="51" spans="2:15" x14ac:dyDescent="0.2">
      <c r="C51" s="221"/>
      <c r="D51" s="171" t="s">
        <v>621</v>
      </c>
      <c r="E51" s="847"/>
      <c r="F51" s="848">
        <v>4100000</v>
      </c>
      <c r="G51" s="1218"/>
      <c r="H51" s="184"/>
      <c r="N51" s="172"/>
      <c r="O51" s="188"/>
    </row>
    <row r="52" spans="2:15" x14ac:dyDescent="0.2">
      <c r="C52" s="103"/>
      <c r="D52" s="174" t="s">
        <v>536</v>
      </c>
      <c r="E52" s="848"/>
      <c r="G52" s="1218"/>
      <c r="H52" s="184"/>
      <c r="K52" s="174"/>
      <c r="N52" s="172"/>
      <c r="O52" s="1236"/>
    </row>
    <row r="53" spans="2:15" x14ac:dyDescent="0.2">
      <c r="C53" s="78"/>
      <c r="D53" s="78" t="s">
        <v>906</v>
      </c>
      <c r="E53" s="843"/>
      <c r="F53" s="843">
        <v>4400000</v>
      </c>
      <c r="G53" s="1218"/>
      <c r="H53" s="184"/>
      <c r="N53" s="172"/>
      <c r="O53" s="1236"/>
    </row>
    <row r="54" spans="2:15" x14ac:dyDescent="0.2">
      <c r="B54" s="195"/>
      <c r="C54" s="814"/>
      <c r="D54" s="816"/>
      <c r="E54" s="842"/>
      <c r="F54" s="842"/>
      <c r="G54" s="1040"/>
      <c r="H54" s="184"/>
      <c r="N54" s="172"/>
      <c r="O54" s="1236"/>
    </row>
    <row r="55" spans="2:15" x14ac:dyDescent="0.2">
      <c r="C55" s="78"/>
      <c r="D55" s="78"/>
      <c r="E55" s="848"/>
      <c r="F55" s="848"/>
      <c r="G55" s="1041"/>
      <c r="H55" s="184"/>
      <c r="N55" s="172"/>
      <c r="O55" s="1236"/>
    </row>
    <row r="56" spans="2:15" x14ac:dyDescent="0.2">
      <c r="B56" s="170">
        <f>B48+1</f>
        <v>9</v>
      </c>
      <c r="C56" s="174" t="s">
        <v>709</v>
      </c>
      <c r="F56" s="848"/>
      <c r="G56" s="1218" t="s">
        <v>970</v>
      </c>
      <c r="H56" s="184"/>
      <c r="N56" s="172"/>
      <c r="O56" s="188"/>
    </row>
    <row r="57" spans="2:15" ht="12.75" customHeight="1" x14ac:dyDescent="0.2">
      <c r="C57" s="78" t="s">
        <v>1084</v>
      </c>
      <c r="D57" s="78"/>
      <c r="E57" s="848">
        <v>39664000</v>
      </c>
      <c r="F57" s="843"/>
      <c r="G57" s="1218"/>
      <c r="H57" s="184"/>
      <c r="N57" s="172"/>
      <c r="O57" s="188"/>
    </row>
    <row r="58" spans="2:15" x14ac:dyDescent="0.2">
      <c r="C58" s="103"/>
      <c r="D58" s="174" t="s">
        <v>536</v>
      </c>
      <c r="G58" s="1218"/>
      <c r="H58" s="184"/>
      <c r="K58" s="174"/>
      <c r="N58" s="172"/>
      <c r="O58" s="188"/>
    </row>
    <row r="59" spans="2:15" ht="14.25" x14ac:dyDescent="0.2">
      <c r="D59" s="637" t="s">
        <v>573</v>
      </c>
      <c r="E59" s="843"/>
      <c r="F59" s="843">
        <f>E57</f>
        <v>39664000</v>
      </c>
      <c r="G59" s="1218"/>
      <c r="H59" s="184"/>
      <c r="M59" s="178"/>
      <c r="N59" s="172"/>
      <c r="O59" s="188"/>
    </row>
    <row r="60" spans="2:15" ht="14.25" x14ac:dyDescent="0.2">
      <c r="B60" s="195"/>
      <c r="C60" s="189"/>
      <c r="D60" s="636"/>
      <c r="E60" s="842"/>
      <c r="F60" s="842"/>
      <c r="G60" s="1040"/>
      <c r="H60" s="184"/>
      <c r="M60" s="178"/>
      <c r="N60" s="172"/>
      <c r="O60" s="188"/>
    </row>
    <row r="61" spans="2:15" x14ac:dyDescent="0.2">
      <c r="D61" s="174"/>
      <c r="G61" s="1041"/>
      <c r="H61" s="184"/>
      <c r="L61" s="174"/>
      <c r="N61" s="172"/>
      <c r="O61" s="188"/>
    </row>
    <row r="62" spans="2:15" x14ac:dyDescent="0.2">
      <c r="B62" s="170">
        <f>B56+1</f>
        <v>10</v>
      </c>
      <c r="C62" s="174" t="s">
        <v>536</v>
      </c>
      <c r="E62" s="839"/>
      <c r="G62" s="1218" t="s">
        <v>970</v>
      </c>
      <c r="H62" s="184"/>
      <c r="N62" s="178"/>
      <c r="O62" s="188"/>
    </row>
    <row r="63" spans="2:15" x14ac:dyDescent="0.2">
      <c r="C63" s="171" t="s">
        <v>973</v>
      </c>
      <c r="E63" s="837">
        <v>362000</v>
      </c>
      <c r="G63" s="1218"/>
      <c r="H63" s="184"/>
      <c r="N63" s="172"/>
      <c r="O63" s="188"/>
    </row>
    <row r="64" spans="2:15" x14ac:dyDescent="0.2">
      <c r="B64" s="209"/>
      <c r="C64" s="174"/>
      <c r="D64" s="174" t="s">
        <v>707</v>
      </c>
      <c r="E64" s="839"/>
      <c r="F64" s="839"/>
      <c r="G64" s="1218"/>
      <c r="H64" s="184"/>
      <c r="N64" s="172"/>
      <c r="O64" s="188"/>
    </row>
    <row r="65" spans="2:15" ht="14.25" x14ac:dyDescent="0.2">
      <c r="B65" s="209"/>
      <c r="C65" s="174"/>
      <c r="D65" s="637" t="s">
        <v>704</v>
      </c>
      <c r="F65" s="837">
        <f>E63</f>
        <v>362000</v>
      </c>
      <c r="G65" s="1218"/>
      <c r="H65" s="184"/>
      <c r="N65" s="172"/>
      <c r="O65" s="188"/>
    </row>
    <row r="66" spans="2:15" x14ac:dyDescent="0.2">
      <c r="B66" s="817"/>
      <c r="C66" s="189"/>
      <c r="D66" s="813"/>
      <c r="E66" s="840"/>
      <c r="F66" s="840"/>
      <c r="G66" s="1039"/>
      <c r="H66" s="184"/>
      <c r="N66" s="172"/>
      <c r="O66" s="188"/>
    </row>
    <row r="67" spans="2:15" x14ac:dyDescent="0.2">
      <c r="B67" s="171"/>
      <c r="E67" s="839"/>
      <c r="F67" s="839"/>
      <c r="H67" s="184"/>
      <c r="N67" s="172"/>
      <c r="O67" s="188"/>
    </row>
    <row r="68" spans="2:15" x14ac:dyDescent="0.2">
      <c r="B68" s="170">
        <f>B62+1</f>
        <v>11</v>
      </c>
      <c r="C68" s="174" t="s">
        <v>678</v>
      </c>
      <c r="E68" s="839"/>
      <c r="F68" s="839"/>
      <c r="G68" s="1218" t="s">
        <v>974</v>
      </c>
      <c r="H68" s="184"/>
      <c r="N68" s="172"/>
      <c r="O68" s="188"/>
    </row>
    <row r="69" spans="2:15" x14ac:dyDescent="0.2">
      <c r="B69" s="171"/>
      <c r="C69" s="171" t="s">
        <v>908</v>
      </c>
      <c r="D69" s="174"/>
      <c r="E69" s="839">
        <v>445865833</v>
      </c>
      <c r="F69" s="839"/>
      <c r="G69" s="1218"/>
      <c r="H69" s="184"/>
      <c r="N69" s="172"/>
      <c r="O69" s="188"/>
    </row>
    <row r="70" spans="2:15" x14ac:dyDescent="0.2">
      <c r="B70" s="171"/>
      <c r="C70" s="818" t="s">
        <v>957</v>
      </c>
      <c r="E70" s="839"/>
      <c r="F70" s="839"/>
      <c r="G70" s="1218"/>
      <c r="H70" s="184"/>
      <c r="N70" s="172"/>
      <c r="O70" s="188"/>
    </row>
    <row r="71" spans="2:15" x14ac:dyDescent="0.2">
      <c r="B71" s="171"/>
      <c r="C71" s="171" t="s">
        <v>986</v>
      </c>
      <c r="E71" s="837">
        <v>48091667</v>
      </c>
      <c r="F71" s="839"/>
      <c r="G71" s="1218"/>
      <c r="H71" s="184"/>
      <c r="N71" s="172"/>
      <c r="O71" s="188"/>
    </row>
    <row r="72" spans="2:15" x14ac:dyDescent="0.2">
      <c r="B72" s="171"/>
      <c r="C72" s="171" t="s">
        <v>987</v>
      </c>
      <c r="E72" s="837">
        <v>75833333</v>
      </c>
      <c r="F72" s="839"/>
      <c r="G72" s="1218"/>
      <c r="H72" s="184"/>
      <c r="N72" s="172"/>
      <c r="O72" s="188"/>
    </row>
    <row r="73" spans="2:15" x14ac:dyDescent="0.2">
      <c r="B73" s="171"/>
      <c r="C73" s="171" t="s">
        <v>909</v>
      </c>
      <c r="E73" s="837">
        <v>81250000</v>
      </c>
      <c r="F73" s="839"/>
      <c r="G73" s="1218"/>
      <c r="H73" s="184"/>
      <c r="N73" s="172"/>
      <c r="O73" s="188"/>
    </row>
    <row r="74" spans="2:15" x14ac:dyDescent="0.2">
      <c r="B74" s="171"/>
      <c r="D74" s="174" t="s">
        <v>709</v>
      </c>
      <c r="E74" s="839"/>
      <c r="F74" s="839"/>
      <c r="G74" s="1218"/>
      <c r="H74" s="184"/>
      <c r="N74" s="172"/>
      <c r="O74" s="188"/>
    </row>
    <row r="75" spans="2:15" x14ac:dyDescent="0.2">
      <c r="B75" s="171"/>
      <c r="D75" s="171" t="s">
        <v>907</v>
      </c>
      <c r="F75" s="839">
        <v>174092000</v>
      </c>
      <c r="G75" s="1218"/>
      <c r="H75" s="184"/>
      <c r="N75" s="172"/>
      <c r="O75" s="188"/>
    </row>
    <row r="76" spans="2:15" ht="14.25" x14ac:dyDescent="0.2">
      <c r="B76" s="171"/>
      <c r="D76" s="637" t="s">
        <v>784</v>
      </c>
      <c r="F76" s="839">
        <v>7448833</v>
      </c>
      <c r="G76" s="1218"/>
      <c r="H76" s="184"/>
      <c r="N76" s="172"/>
      <c r="O76" s="188"/>
    </row>
    <row r="77" spans="2:15" x14ac:dyDescent="0.2">
      <c r="B77" s="171"/>
      <c r="D77" s="174" t="s">
        <v>681</v>
      </c>
      <c r="E77" s="839"/>
      <c r="F77" s="839"/>
      <c r="G77" s="1218"/>
      <c r="H77" s="184"/>
      <c r="N77" s="172"/>
      <c r="O77" s="188"/>
    </row>
    <row r="78" spans="2:15" x14ac:dyDescent="0.2">
      <c r="B78" s="171"/>
      <c r="D78" s="171" t="s">
        <v>804</v>
      </c>
      <c r="F78" s="837">
        <v>99500000</v>
      </c>
      <c r="G78" s="1218"/>
      <c r="H78" s="184"/>
      <c r="N78" s="172"/>
      <c r="O78" s="188"/>
    </row>
    <row r="79" spans="2:15" ht="15" x14ac:dyDescent="0.25">
      <c r="D79" s="624" t="s">
        <v>805</v>
      </c>
      <c r="F79" s="837">
        <v>175000000</v>
      </c>
      <c r="G79" s="1218"/>
      <c r="H79" s="184"/>
      <c r="N79" s="172"/>
      <c r="O79" s="188"/>
    </row>
    <row r="80" spans="2:15" x14ac:dyDescent="0.2">
      <c r="C80" s="174"/>
      <c r="D80" s="171" t="s">
        <v>679</v>
      </c>
      <c r="F80" s="839">
        <v>195000000</v>
      </c>
      <c r="G80" s="1218"/>
      <c r="H80" s="184"/>
      <c r="N80" s="172"/>
      <c r="O80" s="188"/>
    </row>
    <row r="81" spans="2:15" x14ac:dyDescent="0.2">
      <c r="B81" s="195"/>
      <c r="C81" s="189"/>
      <c r="D81" s="189"/>
      <c r="E81" s="849"/>
      <c r="F81" s="840"/>
      <c r="G81" s="1045"/>
      <c r="H81" s="184"/>
      <c r="N81" s="172"/>
      <c r="O81" s="188"/>
    </row>
    <row r="82" spans="2:15" x14ac:dyDescent="0.2">
      <c r="B82" s="209"/>
      <c r="E82" s="839"/>
      <c r="F82" s="839"/>
      <c r="G82" s="1038"/>
      <c r="H82" s="184"/>
      <c r="N82" s="172"/>
      <c r="O82" s="188"/>
    </row>
    <row r="83" spans="2:15" ht="12.75" customHeight="1" x14ac:dyDescent="0.2">
      <c r="B83" s="209">
        <f>B68+1</f>
        <v>12</v>
      </c>
      <c r="C83" s="174" t="s">
        <v>421</v>
      </c>
      <c r="E83" s="839"/>
      <c r="F83" s="839"/>
      <c r="G83" s="1218" t="s">
        <v>1004</v>
      </c>
      <c r="H83" s="184"/>
      <c r="N83" s="172"/>
      <c r="O83" s="188"/>
    </row>
    <row r="84" spans="2:15" x14ac:dyDescent="0.2">
      <c r="B84" s="209"/>
      <c r="C84" s="171" t="s">
        <v>1022</v>
      </c>
      <c r="E84" s="839">
        <v>108500</v>
      </c>
      <c r="F84" s="839"/>
      <c r="G84" s="1218"/>
      <c r="H84" s="184"/>
      <c r="N84" s="172"/>
      <c r="O84" s="188"/>
    </row>
    <row r="85" spans="2:15" x14ac:dyDescent="0.2">
      <c r="B85" s="209"/>
      <c r="D85" s="174" t="s">
        <v>709</v>
      </c>
      <c r="E85" s="839"/>
      <c r="F85" s="171"/>
      <c r="G85" s="1218"/>
      <c r="H85" s="184"/>
      <c r="N85" s="172"/>
      <c r="O85" s="188"/>
    </row>
    <row r="86" spans="2:15" x14ac:dyDescent="0.2">
      <c r="B86" s="209"/>
      <c r="D86" s="171" t="s">
        <v>1084</v>
      </c>
      <c r="E86" s="839"/>
      <c r="F86" s="839">
        <v>108500</v>
      </c>
      <c r="G86" s="1218"/>
      <c r="H86" s="184"/>
      <c r="N86" s="172"/>
      <c r="O86" s="188"/>
    </row>
    <row r="87" spans="2:15" x14ac:dyDescent="0.2">
      <c r="B87" s="209"/>
      <c r="E87" s="839"/>
      <c r="F87" s="839"/>
      <c r="G87" s="1038"/>
      <c r="H87" s="184"/>
      <c r="N87" s="172"/>
      <c r="O87" s="188"/>
    </row>
    <row r="88" spans="2:15" x14ac:dyDescent="0.2">
      <c r="B88" s="817"/>
      <c r="C88" s="813"/>
      <c r="D88" s="189"/>
      <c r="E88" s="840"/>
      <c r="F88" s="849"/>
      <c r="G88" s="1046"/>
      <c r="H88" s="184"/>
      <c r="N88" s="172"/>
      <c r="O88" s="188"/>
    </row>
    <row r="89" spans="2:15" x14ac:dyDescent="0.2">
      <c r="B89" s="209"/>
      <c r="C89" s="174"/>
      <c r="F89" s="839"/>
      <c r="H89" s="184"/>
      <c r="N89" s="172"/>
      <c r="O89" s="188"/>
    </row>
    <row r="90" spans="2:15" x14ac:dyDescent="0.2">
      <c r="B90" s="209">
        <f>B83+1</f>
        <v>13</v>
      </c>
      <c r="C90" s="174" t="s">
        <v>677</v>
      </c>
      <c r="E90" s="839"/>
      <c r="F90" s="839"/>
      <c r="G90" s="1238" t="s">
        <v>1027</v>
      </c>
      <c r="H90" s="184"/>
      <c r="N90" s="172"/>
      <c r="O90" s="188"/>
    </row>
    <row r="91" spans="2:15" ht="12.75" customHeight="1" x14ac:dyDescent="0.2">
      <c r="B91" s="209"/>
      <c r="C91" s="171" t="s">
        <v>310</v>
      </c>
      <c r="E91" s="839">
        <v>1200000</v>
      </c>
      <c r="F91" s="839"/>
      <c r="G91" s="1238"/>
      <c r="H91" s="184"/>
      <c r="N91" s="172"/>
      <c r="O91" s="188"/>
    </row>
    <row r="92" spans="2:15" x14ac:dyDescent="0.2">
      <c r="B92" s="209"/>
      <c r="D92" s="174" t="s">
        <v>421</v>
      </c>
      <c r="E92" s="839"/>
      <c r="F92" s="839"/>
      <c r="G92" s="1238"/>
      <c r="H92" s="184"/>
      <c r="N92" s="172"/>
      <c r="O92" s="188"/>
    </row>
    <row r="93" spans="2:15" x14ac:dyDescent="0.2">
      <c r="D93" s="171" t="s">
        <v>1006</v>
      </c>
      <c r="E93" s="839"/>
      <c r="F93" s="839">
        <v>1200000</v>
      </c>
      <c r="G93" s="1238"/>
      <c r="H93" s="184"/>
      <c r="N93" s="172"/>
      <c r="O93" s="188"/>
    </row>
    <row r="94" spans="2:15" x14ac:dyDescent="0.2">
      <c r="B94" s="195"/>
      <c r="C94" s="189"/>
      <c r="D94" s="189"/>
      <c r="E94" s="849"/>
      <c r="F94" s="849"/>
      <c r="G94" s="1039"/>
      <c r="H94" s="184"/>
      <c r="N94" s="172"/>
      <c r="O94" s="188"/>
    </row>
    <row r="95" spans="2:15" x14ac:dyDescent="0.2">
      <c r="C95" s="174"/>
      <c r="E95" s="839"/>
      <c r="F95" s="839"/>
      <c r="H95" s="184"/>
      <c r="N95" s="172"/>
      <c r="O95" s="188"/>
    </row>
    <row r="96" spans="2:15" x14ac:dyDescent="0.2">
      <c r="B96" s="170">
        <f>B90+1</f>
        <v>14</v>
      </c>
      <c r="C96" s="174" t="s">
        <v>543</v>
      </c>
      <c r="D96" s="174"/>
      <c r="G96" s="1218" t="s">
        <v>1025</v>
      </c>
      <c r="H96" s="184"/>
      <c r="N96" s="172"/>
      <c r="O96" s="188"/>
    </row>
    <row r="97" spans="2:15" x14ac:dyDescent="0.2">
      <c r="C97" s="171" t="s">
        <v>621</v>
      </c>
      <c r="E97" s="837">
        <v>89377380</v>
      </c>
      <c r="G97" s="1218"/>
      <c r="H97" s="184"/>
      <c r="N97" s="172"/>
      <c r="O97" s="188"/>
    </row>
    <row r="98" spans="2:15" x14ac:dyDescent="0.2">
      <c r="D98" s="174" t="s">
        <v>36</v>
      </c>
      <c r="G98" s="1218"/>
      <c r="H98" s="184"/>
      <c r="N98" s="172"/>
      <c r="O98" s="188"/>
    </row>
    <row r="99" spans="2:15" x14ac:dyDescent="0.2">
      <c r="D99" s="171" t="s">
        <v>1023</v>
      </c>
      <c r="F99" s="837">
        <f>E97</f>
        <v>89377380</v>
      </c>
      <c r="G99" s="1218"/>
      <c r="H99" s="184"/>
      <c r="N99" s="172"/>
      <c r="O99" s="188"/>
    </row>
    <row r="100" spans="2:15" x14ac:dyDescent="0.2">
      <c r="B100" s="195"/>
      <c r="C100" s="189"/>
      <c r="D100" s="813"/>
      <c r="E100" s="840"/>
      <c r="F100" s="840"/>
      <c r="G100" s="1046"/>
      <c r="H100" s="184"/>
      <c r="N100" s="172"/>
      <c r="O100" s="188"/>
    </row>
    <row r="101" spans="2:15" x14ac:dyDescent="0.2">
      <c r="D101" s="174"/>
      <c r="G101" s="1220" t="s">
        <v>1087</v>
      </c>
      <c r="H101" s="184"/>
      <c r="N101" s="172"/>
      <c r="O101" s="188"/>
    </row>
    <row r="102" spans="2:15" x14ac:dyDescent="0.2">
      <c r="B102" s="170">
        <f>B96+1</f>
        <v>15</v>
      </c>
      <c r="C102" s="174" t="s">
        <v>709</v>
      </c>
      <c r="E102" s="839"/>
      <c r="F102" s="844"/>
      <c r="G102" s="1218"/>
      <c r="H102" s="184"/>
      <c r="N102" s="172"/>
      <c r="O102" s="188"/>
    </row>
    <row r="103" spans="2:15" ht="12.75" customHeight="1" x14ac:dyDescent="0.2">
      <c r="C103" s="171" t="s">
        <v>1084</v>
      </c>
      <c r="E103" s="837">
        <v>6100000</v>
      </c>
      <c r="F103" s="839"/>
      <c r="G103" s="1218"/>
      <c r="H103" s="184"/>
      <c r="N103" s="172"/>
      <c r="O103" s="188"/>
    </row>
    <row r="104" spans="2:15" x14ac:dyDescent="0.2">
      <c r="D104" s="174" t="s">
        <v>421</v>
      </c>
      <c r="G104" s="1218"/>
      <c r="H104" s="184"/>
      <c r="N104" s="172"/>
      <c r="O104" s="188"/>
    </row>
    <row r="105" spans="2:15" ht="12.75" customHeight="1" x14ac:dyDescent="0.2">
      <c r="C105" s="174"/>
      <c r="D105" s="1033" t="s">
        <v>1006</v>
      </c>
      <c r="E105" s="839"/>
      <c r="F105" s="837">
        <f>E103</f>
        <v>6100000</v>
      </c>
      <c r="G105" s="1218"/>
      <c r="H105" s="184"/>
      <c r="N105" s="172"/>
      <c r="O105" s="188"/>
    </row>
    <row r="106" spans="2:15" x14ac:dyDescent="0.2">
      <c r="B106" s="195"/>
      <c r="C106" s="189"/>
      <c r="D106" s="855"/>
      <c r="E106" s="840"/>
      <c r="F106" s="840"/>
      <c r="G106" s="1221"/>
      <c r="H106" s="184"/>
      <c r="J106" s="196"/>
      <c r="N106" s="172"/>
      <c r="O106" s="188"/>
    </row>
    <row r="107" spans="2:15" x14ac:dyDescent="0.2">
      <c r="D107" s="174"/>
      <c r="E107" s="850"/>
      <c r="H107" s="184"/>
      <c r="K107" s="176"/>
      <c r="N107" s="172"/>
      <c r="O107" s="188"/>
    </row>
    <row r="108" spans="2:15" ht="12.75" customHeight="1" x14ac:dyDescent="0.2">
      <c r="B108" s="170">
        <v>17</v>
      </c>
      <c r="C108" s="174" t="s">
        <v>36</v>
      </c>
      <c r="G108" s="1218" t="s">
        <v>1031</v>
      </c>
      <c r="H108" s="184"/>
      <c r="N108" s="172"/>
      <c r="O108" s="188"/>
    </row>
    <row r="109" spans="2:15" x14ac:dyDescent="0.2">
      <c r="C109" s="171" t="s">
        <v>1030</v>
      </c>
      <c r="D109" s="174"/>
      <c r="E109" s="837">
        <v>77402184</v>
      </c>
      <c r="G109" s="1218"/>
      <c r="H109" s="184"/>
      <c r="N109" s="172"/>
      <c r="O109" s="188"/>
    </row>
    <row r="110" spans="2:15" x14ac:dyDescent="0.2">
      <c r="D110" s="174" t="s">
        <v>709</v>
      </c>
      <c r="G110" s="1218"/>
      <c r="H110" s="184"/>
      <c r="N110" s="172"/>
      <c r="O110" s="188"/>
    </row>
    <row r="111" spans="2:15" x14ac:dyDescent="0.2">
      <c r="D111" s="171" t="s">
        <v>961</v>
      </c>
      <c r="F111" s="837">
        <v>77402184</v>
      </c>
      <c r="G111" s="1218"/>
      <c r="H111" s="184"/>
      <c r="N111" s="172"/>
      <c r="O111" s="188"/>
    </row>
    <row r="112" spans="2:15" x14ac:dyDescent="0.2">
      <c r="B112" s="195"/>
      <c r="C112" s="813"/>
      <c r="D112" s="189"/>
      <c r="E112" s="840"/>
      <c r="F112" s="840"/>
      <c r="G112" s="1039"/>
      <c r="H112" s="184"/>
      <c r="N112" s="172"/>
      <c r="O112" s="188"/>
    </row>
    <row r="113" spans="2:15" x14ac:dyDescent="0.2">
      <c r="G113" s="1038"/>
      <c r="H113" s="184"/>
      <c r="N113" s="172"/>
      <c r="O113" s="188"/>
    </row>
    <row r="114" spans="2:15" x14ac:dyDescent="0.2">
      <c r="G114" s="1038"/>
      <c r="H114" s="184"/>
      <c r="N114" s="172"/>
      <c r="O114" s="188"/>
    </row>
    <row r="115" spans="2:15" x14ac:dyDescent="0.2">
      <c r="B115" s="170">
        <f>B108+1</f>
        <v>18</v>
      </c>
      <c r="C115" s="171" t="s">
        <v>188</v>
      </c>
      <c r="E115" s="837">
        <f>'KOR FISKAL FOR PD PARKIR'!O140</f>
        <v>391589000</v>
      </c>
      <c r="G115" s="1218" t="s">
        <v>1035</v>
      </c>
      <c r="H115" s="184"/>
      <c r="L115" s="171">
        <v>123935072</v>
      </c>
      <c r="N115" s="172"/>
      <c r="O115" s="188"/>
    </row>
    <row r="116" spans="2:15" x14ac:dyDescent="0.2">
      <c r="C116" s="171" t="s">
        <v>930</v>
      </c>
      <c r="E116" s="851"/>
      <c r="F116" s="837">
        <f>'KOR FISKAL FOR PD PARKIR'!Q141</f>
        <v>108738298</v>
      </c>
      <c r="G116" s="1218"/>
      <c r="H116" s="184"/>
      <c r="L116" s="839">
        <f>L115-F116</f>
        <v>15196774</v>
      </c>
      <c r="N116" s="172"/>
      <c r="O116" s="188"/>
    </row>
    <row r="117" spans="2:15" x14ac:dyDescent="0.2">
      <c r="C117" s="171" t="s">
        <v>931</v>
      </c>
      <c r="D117" s="174"/>
      <c r="E117" s="851"/>
      <c r="F117" s="837">
        <f>'KOR FISKAL FOR PD PARKIR'!Q142</f>
        <v>282850702</v>
      </c>
      <c r="G117" s="1218"/>
      <c r="H117" s="184"/>
      <c r="N117" s="172"/>
      <c r="O117" s="188"/>
    </row>
    <row r="118" spans="2:15" x14ac:dyDescent="0.2">
      <c r="B118" s="195"/>
      <c r="C118" s="189"/>
      <c r="D118" s="189"/>
      <c r="E118" s="840"/>
      <c r="F118" s="1034"/>
      <c r="G118" s="1039"/>
      <c r="H118" s="184"/>
      <c r="N118" s="172"/>
      <c r="O118" s="188"/>
    </row>
    <row r="119" spans="2:15" x14ac:dyDescent="0.2">
      <c r="H119" s="184"/>
      <c r="N119" s="172"/>
      <c r="O119" s="188"/>
    </row>
    <row r="120" spans="2:15" ht="14.25" customHeight="1" x14ac:dyDescent="0.2">
      <c r="B120" s="170">
        <f>B115+1</f>
        <v>19</v>
      </c>
      <c r="C120" s="174" t="s">
        <v>421</v>
      </c>
      <c r="G120" s="1218" t="s">
        <v>1082</v>
      </c>
      <c r="H120" s="184"/>
      <c r="N120" s="172"/>
      <c r="O120" s="188"/>
    </row>
    <row r="121" spans="2:15" x14ac:dyDescent="0.2">
      <c r="C121" s="171" t="s">
        <v>1022</v>
      </c>
      <c r="E121" s="837">
        <v>8759060</v>
      </c>
      <c r="G121" s="1218"/>
      <c r="H121" s="184"/>
      <c r="N121" s="172"/>
      <c r="O121" s="188"/>
    </row>
    <row r="122" spans="2:15" x14ac:dyDescent="0.2">
      <c r="D122" s="174" t="s">
        <v>709</v>
      </c>
      <c r="G122" s="1218"/>
      <c r="H122" s="184"/>
      <c r="N122" s="172"/>
      <c r="O122" s="188"/>
    </row>
    <row r="123" spans="2:15" x14ac:dyDescent="0.2">
      <c r="D123" s="171" t="s">
        <v>1084</v>
      </c>
      <c r="F123" s="837">
        <f>E121</f>
        <v>8759060</v>
      </c>
      <c r="G123" s="1218"/>
      <c r="H123" s="184"/>
      <c r="N123" s="172"/>
      <c r="O123" s="188"/>
    </row>
    <row r="124" spans="2:15" x14ac:dyDescent="0.2">
      <c r="G124" s="1218"/>
      <c r="H124" s="184"/>
      <c r="N124" s="172"/>
      <c r="O124" s="188"/>
    </row>
    <row r="125" spans="2:15" x14ac:dyDescent="0.2">
      <c r="G125" s="1218"/>
      <c r="H125" s="184"/>
      <c r="N125" s="172"/>
      <c r="O125" s="188"/>
    </row>
    <row r="126" spans="2:15" x14ac:dyDescent="0.2">
      <c r="B126" s="195"/>
      <c r="C126" s="813"/>
      <c r="D126" s="189"/>
      <c r="E126" s="840"/>
      <c r="F126" s="840"/>
      <c r="G126" s="1046"/>
      <c r="H126" s="184"/>
      <c r="N126" s="172"/>
      <c r="O126" s="188"/>
    </row>
    <row r="127" spans="2:15" x14ac:dyDescent="0.2">
      <c r="H127" s="184"/>
      <c r="N127" s="172"/>
      <c r="O127" s="188"/>
    </row>
    <row r="128" spans="2:15" x14ac:dyDescent="0.2">
      <c r="B128" s="170">
        <f>B120+1</f>
        <v>20</v>
      </c>
      <c r="C128" s="174" t="s">
        <v>249</v>
      </c>
      <c r="D128" s="174"/>
      <c r="G128" s="1218" t="s">
        <v>1086</v>
      </c>
      <c r="H128" s="184"/>
      <c r="N128" s="172"/>
      <c r="O128" s="188"/>
    </row>
    <row r="129" spans="2:15" x14ac:dyDescent="0.2">
      <c r="C129" s="171" t="s">
        <v>215</v>
      </c>
      <c r="E129" s="837">
        <v>11226500</v>
      </c>
      <c r="G129" s="1218"/>
      <c r="H129" s="184"/>
      <c r="N129" s="172"/>
      <c r="O129" s="188"/>
    </row>
    <row r="130" spans="2:15" x14ac:dyDescent="0.2">
      <c r="D130" s="174" t="s">
        <v>1085</v>
      </c>
      <c r="E130" s="839"/>
      <c r="G130" s="1218"/>
      <c r="H130" s="184"/>
      <c r="N130" s="172"/>
      <c r="O130" s="188"/>
    </row>
    <row r="131" spans="2:15" x14ac:dyDescent="0.2">
      <c r="D131" s="171" t="s">
        <v>541</v>
      </c>
      <c r="F131" s="839">
        <f>E129</f>
        <v>11226500</v>
      </c>
      <c r="G131" s="1218"/>
      <c r="H131" s="184"/>
      <c r="N131" s="172"/>
      <c r="O131" s="188"/>
    </row>
    <row r="132" spans="2:15" x14ac:dyDescent="0.2">
      <c r="B132" s="195"/>
      <c r="C132" s="189"/>
      <c r="D132" s="189"/>
      <c r="E132" s="840"/>
      <c r="F132" s="840"/>
      <c r="G132" s="1046"/>
      <c r="H132" s="184"/>
      <c r="N132" s="172"/>
      <c r="O132" s="188"/>
    </row>
    <row r="133" spans="2:15" x14ac:dyDescent="0.2">
      <c r="B133" s="175"/>
      <c r="E133" s="839"/>
      <c r="F133" s="839"/>
      <c r="G133" s="1038"/>
      <c r="H133" s="184"/>
      <c r="N133" s="172"/>
      <c r="O133" s="188"/>
    </row>
    <row r="134" spans="2:15" ht="12" customHeight="1" x14ac:dyDescent="0.2">
      <c r="B134" s="170">
        <f>B128+1</f>
        <v>21</v>
      </c>
      <c r="C134" s="174" t="s">
        <v>1094</v>
      </c>
      <c r="D134" s="174"/>
      <c r="E134" s="839"/>
      <c r="F134" s="839"/>
      <c r="G134" s="1218" t="s">
        <v>1096</v>
      </c>
      <c r="H134" s="184"/>
      <c r="N134" s="172"/>
      <c r="O134" s="188"/>
    </row>
    <row r="135" spans="2:15" x14ac:dyDescent="0.2">
      <c r="B135" s="175"/>
      <c r="C135" s="171" t="s">
        <v>667</v>
      </c>
      <c r="E135" s="839">
        <v>48604</v>
      </c>
      <c r="F135" s="839"/>
      <c r="G135" s="1218"/>
      <c r="H135" s="184"/>
      <c r="N135" s="172"/>
      <c r="O135" s="188"/>
    </row>
    <row r="136" spans="2:15" x14ac:dyDescent="0.2">
      <c r="B136" s="175"/>
      <c r="D136" s="174" t="s">
        <v>677</v>
      </c>
      <c r="E136" s="839"/>
      <c r="F136" s="839"/>
      <c r="G136" s="1218"/>
      <c r="H136" s="184"/>
      <c r="N136" s="172"/>
      <c r="O136" s="188"/>
    </row>
    <row r="137" spans="2:15" x14ac:dyDescent="0.2">
      <c r="B137" s="175"/>
      <c r="D137" s="171" t="s">
        <v>1095</v>
      </c>
      <c r="E137" s="839"/>
      <c r="F137" s="839">
        <f>E135</f>
        <v>48604</v>
      </c>
      <c r="G137" s="1218"/>
      <c r="H137" s="184"/>
      <c r="N137" s="172"/>
      <c r="O137" s="188"/>
    </row>
    <row r="138" spans="2:15" x14ac:dyDescent="0.2">
      <c r="B138" s="810"/>
      <c r="C138" s="189"/>
      <c r="D138" s="189"/>
      <c r="E138" s="849"/>
      <c r="F138" s="849"/>
      <c r="G138" s="1046"/>
      <c r="H138" s="184"/>
      <c r="N138" s="172"/>
      <c r="O138" s="188"/>
    </row>
    <row r="139" spans="2:15" x14ac:dyDescent="0.2">
      <c r="B139" s="175"/>
      <c r="E139" s="839"/>
      <c r="F139" s="839"/>
      <c r="H139" s="184"/>
      <c r="N139" s="172"/>
      <c r="O139" s="188"/>
    </row>
    <row r="140" spans="2:15" x14ac:dyDescent="0.2">
      <c r="B140" s="170">
        <f>B134+1</f>
        <v>22</v>
      </c>
      <c r="C140" s="174" t="s">
        <v>1094</v>
      </c>
      <c r="E140" s="839"/>
      <c r="F140" s="839"/>
      <c r="G140" s="1218" t="s">
        <v>1096</v>
      </c>
      <c r="H140" s="184"/>
      <c r="N140" s="172"/>
      <c r="O140" s="188"/>
    </row>
    <row r="141" spans="2:15" x14ac:dyDescent="0.2">
      <c r="B141" s="175"/>
      <c r="C141" s="171" t="s">
        <v>660</v>
      </c>
      <c r="E141" s="839">
        <v>3597</v>
      </c>
      <c r="F141" s="839"/>
      <c r="G141" s="1218"/>
      <c r="H141" s="184"/>
      <c r="N141" s="172"/>
      <c r="O141" s="188"/>
    </row>
    <row r="142" spans="2:15" x14ac:dyDescent="0.2">
      <c r="B142" s="175"/>
      <c r="D142" s="174" t="s">
        <v>677</v>
      </c>
      <c r="E142" s="839"/>
      <c r="F142" s="839"/>
      <c r="G142" s="1218"/>
      <c r="H142" s="184"/>
      <c r="N142" s="172"/>
      <c r="O142" s="188"/>
    </row>
    <row r="143" spans="2:15" x14ac:dyDescent="0.2">
      <c r="B143" s="175"/>
      <c r="D143" s="171" t="s">
        <v>1095</v>
      </c>
      <c r="E143" s="839"/>
      <c r="F143" s="839">
        <f>E141</f>
        <v>3597</v>
      </c>
      <c r="G143" s="1218"/>
      <c r="H143" s="184"/>
      <c r="N143" s="172"/>
      <c r="O143" s="188"/>
    </row>
    <row r="144" spans="2:15" x14ac:dyDescent="0.2">
      <c r="B144" s="810"/>
      <c r="C144" s="189"/>
      <c r="D144" s="189"/>
      <c r="E144" s="849"/>
      <c r="F144" s="849"/>
      <c r="G144" s="1046"/>
      <c r="H144" s="184"/>
      <c r="N144" s="172"/>
      <c r="O144" s="188"/>
    </row>
    <row r="145" spans="2:15" x14ac:dyDescent="0.2">
      <c r="B145" s="175"/>
      <c r="E145" s="839"/>
      <c r="F145" s="839"/>
      <c r="H145" s="184"/>
      <c r="N145" s="172"/>
      <c r="O145" s="188"/>
    </row>
    <row r="146" spans="2:15" x14ac:dyDescent="0.2">
      <c r="B146" s="170">
        <f>B140+1</f>
        <v>23</v>
      </c>
      <c r="C146" s="174" t="s">
        <v>709</v>
      </c>
      <c r="E146" s="839"/>
      <c r="F146" s="839"/>
      <c r="G146" s="1218" t="s">
        <v>1097</v>
      </c>
      <c r="H146" s="184"/>
      <c r="N146" s="172"/>
      <c r="O146" s="188"/>
    </row>
    <row r="147" spans="2:15" x14ac:dyDescent="0.2">
      <c r="B147" s="175"/>
      <c r="C147" s="171" t="s">
        <v>1084</v>
      </c>
      <c r="E147" s="839">
        <v>710000</v>
      </c>
      <c r="F147" s="839"/>
      <c r="G147" s="1218"/>
      <c r="H147" s="184"/>
      <c r="N147" s="172"/>
      <c r="O147" s="188"/>
    </row>
    <row r="148" spans="2:15" x14ac:dyDescent="0.2">
      <c r="B148" s="175"/>
      <c r="D148" s="174" t="s">
        <v>536</v>
      </c>
      <c r="E148" s="839"/>
      <c r="F148" s="839"/>
      <c r="G148" s="1218"/>
      <c r="H148" s="184"/>
      <c r="N148" s="172"/>
      <c r="O148" s="188"/>
    </row>
    <row r="149" spans="2:15" x14ac:dyDescent="0.2">
      <c r="B149" s="175"/>
      <c r="D149" s="171" t="s">
        <v>766</v>
      </c>
      <c r="E149" s="839"/>
      <c r="F149" s="839">
        <v>710000</v>
      </c>
      <c r="G149" s="1218"/>
      <c r="H149" s="184"/>
      <c r="N149" s="172"/>
      <c r="O149" s="188"/>
    </row>
    <row r="150" spans="2:15" x14ac:dyDescent="0.2">
      <c r="B150" s="810"/>
      <c r="C150" s="189"/>
      <c r="D150" s="189"/>
      <c r="E150" s="849"/>
      <c r="F150" s="849"/>
      <c r="G150" s="1046"/>
      <c r="H150" s="184"/>
      <c r="N150" s="172"/>
      <c r="O150" s="188"/>
    </row>
    <row r="151" spans="2:15" x14ac:dyDescent="0.2">
      <c r="B151" s="175"/>
      <c r="E151" s="839"/>
      <c r="F151" s="839"/>
      <c r="H151" s="184"/>
      <c r="N151" s="172"/>
      <c r="O151" s="188"/>
    </row>
    <row r="152" spans="2:15" x14ac:dyDescent="0.2">
      <c r="B152" s="170">
        <f>B146+1</f>
        <v>24</v>
      </c>
      <c r="C152" s="174" t="s">
        <v>678</v>
      </c>
      <c r="G152" s="1219" t="s">
        <v>1105</v>
      </c>
      <c r="H152" s="184"/>
      <c r="N152" s="172"/>
      <c r="O152" s="188"/>
    </row>
    <row r="153" spans="2:15" x14ac:dyDescent="0.2">
      <c r="C153" s="171" t="s">
        <v>678</v>
      </c>
      <c r="E153" s="837">
        <v>200000</v>
      </c>
      <c r="G153" s="1219"/>
      <c r="H153" s="184"/>
      <c r="N153" s="172"/>
      <c r="O153" s="188"/>
    </row>
    <row r="154" spans="2:15" x14ac:dyDescent="0.2">
      <c r="C154" s="174" t="s">
        <v>236</v>
      </c>
      <c r="G154" s="1219"/>
      <c r="H154" s="184"/>
      <c r="N154" s="172"/>
      <c r="O154" s="188"/>
    </row>
    <row r="155" spans="2:15" x14ac:dyDescent="0.2">
      <c r="C155" s="171" t="s">
        <v>1101</v>
      </c>
      <c r="E155" s="837">
        <v>623000</v>
      </c>
      <c r="G155" s="1219"/>
      <c r="H155" s="184"/>
      <c r="N155" s="172"/>
      <c r="O155" s="188"/>
    </row>
    <row r="156" spans="2:15" x14ac:dyDescent="0.2">
      <c r="D156" s="174" t="s">
        <v>236</v>
      </c>
      <c r="G156" s="1219"/>
      <c r="H156" s="184"/>
      <c r="N156" s="172"/>
      <c r="O156" s="188"/>
    </row>
    <row r="157" spans="2:15" x14ac:dyDescent="0.2">
      <c r="D157" s="171" t="s">
        <v>1102</v>
      </c>
      <c r="F157" s="837">
        <v>200000</v>
      </c>
      <c r="G157" s="1219"/>
      <c r="H157" s="184"/>
      <c r="N157" s="172"/>
      <c r="O157" s="188"/>
    </row>
    <row r="158" spans="2:15" x14ac:dyDescent="0.2">
      <c r="D158" s="174" t="s">
        <v>653</v>
      </c>
      <c r="G158" s="1219"/>
      <c r="H158" s="184"/>
      <c r="N158" s="172"/>
      <c r="O158" s="188"/>
    </row>
    <row r="159" spans="2:15" x14ac:dyDescent="0.2">
      <c r="C159" s="174"/>
      <c r="D159" s="171" t="s">
        <v>1103</v>
      </c>
      <c r="F159" s="837">
        <v>623000</v>
      </c>
      <c r="G159" s="1219"/>
      <c r="H159" s="184"/>
      <c r="N159" s="172"/>
      <c r="O159" s="188"/>
    </row>
    <row r="160" spans="2:15" x14ac:dyDescent="0.2">
      <c r="B160" s="195"/>
      <c r="C160" s="189"/>
      <c r="D160" s="189"/>
      <c r="E160" s="840"/>
      <c r="F160" s="840"/>
      <c r="G160" s="1039"/>
      <c r="H160" s="184"/>
      <c r="N160" s="172"/>
      <c r="O160" s="188"/>
    </row>
    <row r="161" spans="2:15" x14ac:dyDescent="0.2">
      <c r="D161" s="174"/>
      <c r="G161" s="1038"/>
      <c r="H161" s="184"/>
      <c r="N161" s="172"/>
      <c r="O161" s="188"/>
    </row>
    <row r="162" spans="2:15" ht="12.75" customHeight="1" x14ac:dyDescent="0.2">
      <c r="B162" s="170">
        <f>B152+1</f>
        <v>25</v>
      </c>
      <c r="C162" s="174" t="s">
        <v>775</v>
      </c>
      <c r="G162" s="1218" t="s">
        <v>1108</v>
      </c>
      <c r="H162" s="184"/>
      <c r="N162" s="172"/>
      <c r="O162" s="188"/>
    </row>
    <row r="163" spans="2:15" x14ac:dyDescent="0.2">
      <c r="C163" s="171" t="s">
        <v>776</v>
      </c>
      <c r="E163" s="837">
        <v>207288575</v>
      </c>
      <c r="G163" s="1218"/>
      <c r="H163" s="184"/>
      <c r="N163" s="172"/>
      <c r="O163" s="188"/>
    </row>
    <row r="164" spans="2:15" x14ac:dyDescent="0.2">
      <c r="D164" s="174" t="s">
        <v>653</v>
      </c>
      <c r="G164" s="1218"/>
      <c r="H164" s="184"/>
      <c r="N164" s="172"/>
      <c r="O164" s="188"/>
    </row>
    <row r="165" spans="2:15" x14ac:dyDescent="0.2">
      <c r="C165" s="174"/>
      <c r="D165" s="171" t="s">
        <v>653</v>
      </c>
      <c r="F165" s="837">
        <v>207288575</v>
      </c>
      <c r="G165" s="1218"/>
      <c r="H165" s="184"/>
      <c r="N165" s="172"/>
      <c r="O165" s="188"/>
    </row>
    <row r="166" spans="2:15" x14ac:dyDescent="0.2">
      <c r="G166" s="1218"/>
      <c r="H166" s="184"/>
      <c r="J166" s="1049"/>
      <c r="N166" s="172"/>
      <c r="O166" s="188"/>
    </row>
    <row r="167" spans="2:15" x14ac:dyDescent="0.2">
      <c r="D167" s="174"/>
      <c r="E167" s="839"/>
      <c r="G167" s="1218"/>
      <c r="H167" s="184"/>
      <c r="N167" s="172"/>
      <c r="O167" s="188"/>
    </row>
    <row r="168" spans="2:15" x14ac:dyDescent="0.2">
      <c r="G168" s="1218"/>
      <c r="H168" s="184"/>
      <c r="N168" s="172"/>
      <c r="O168" s="188"/>
    </row>
    <row r="169" spans="2:15" x14ac:dyDescent="0.2">
      <c r="G169" s="1218"/>
      <c r="H169" s="184"/>
      <c r="N169" s="172"/>
      <c r="O169" s="188"/>
    </row>
    <row r="170" spans="2:15" x14ac:dyDescent="0.2">
      <c r="C170" s="174"/>
      <c r="G170" s="1218"/>
      <c r="H170" s="184"/>
      <c r="N170" s="172"/>
      <c r="O170" s="188"/>
    </row>
    <row r="171" spans="2:15" x14ac:dyDescent="0.2">
      <c r="B171" s="195"/>
      <c r="C171" s="189"/>
      <c r="D171" s="813"/>
      <c r="E171" s="840"/>
      <c r="F171" s="840"/>
      <c r="G171" s="1047"/>
      <c r="H171" s="184"/>
      <c r="N171" s="172"/>
      <c r="O171" s="188"/>
    </row>
    <row r="172" spans="2:15" x14ac:dyDescent="0.2">
      <c r="G172" s="1048"/>
      <c r="H172" s="184"/>
      <c r="N172" s="172"/>
      <c r="O172" s="188"/>
    </row>
    <row r="173" spans="2:15" x14ac:dyDescent="0.2">
      <c r="C173" s="174"/>
      <c r="G173" s="1217"/>
      <c r="H173" s="184"/>
      <c r="N173" s="172"/>
      <c r="O173" s="188"/>
    </row>
    <row r="174" spans="2:15" x14ac:dyDescent="0.2">
      <c r="G174" s="1217"/>
      <c r="H174" s="184"/>
      <c r="N174" s="172"/>
      <c r="O174" s="188"/>
    </row>
    <row r="175" spans="2:15" x14ac:dyDescent="0.2">
      <c r="C175" s="174"/>
      <c r="D175" s="174"/>
      <c r="G175" s="1217"/>
      <c r="H175" s="184"/>
      <c r="N175" s="172"/>
      <c r="O175" s="188"/>
    </row>
    <row r="176" spans="2:15" x14ac:dyDescent="0.2">
      <c r="G176" s="1217"/>
      <c r="H176" s="184"/>
      <c r="N176" s="172"/>
      <c r="O176" s="188"/>
    </row>
    <row r="177" spans="2:15" x14ac:dyDescent="0.2">
      <c r="G177" s="1217"/>
      <c r="H177" s="184"/>
      <c r="N177" s="172"/>
      <c r="O177" s="188"/>
    </row>
    <row r="178" spans="2:15" x14ac:dyDescent="0.2">
      <c r="B178" s="195"/>
      <c r="C178" s="1052"/>
      <c r="D178" s="189"/>
      <c r="E178" s="840"/>
      <c r="F178" s="840"/>
      <c r="G178" s="1047"/>
      <c r="H178" s="190"/>
    </row>
    <row r="179" spans="2:15" x14ac:dyDescent="0.2">
      <c r="C179" s="167"/>
      <c r="H179" s="190"/>
    </row>
    <row r="180" spans="2:15" x14ac:dyDescent="0.2">
      <c r="H180" s="190"/>
    </row>
    <row r="181" spans="2:15" x14ac:dyDescent="0.2">
      <c r="C181" s="174"/>
      <c r="G181" s="1222"/>
      <c r="H181" s="190"/>
    </row>
    <row r="182" spans="2:15" x14ac:dyDescent="0.2">
      <c r="G182" s="1222"/>
      <c r="H182" s="191"/>
    </row>
    <row r="183" spans="2:15" x14ac:dyDescent="0.2">
      <c r="D183" s="174"/>
      <c r="G183" s="1222"/>
      <c r="H183" s="190"/>
    </row>
    <row r="184" spans="2:15" x14ac:dyDescent="0.2">
      <c r="G184" s="1222"/>
      <c r="H184" s="190"/>
    </row>
    <row r="185" spans="2:15" x14ac:dyDescent="0.2">
      <c r="H185" s="190"/>
    </row>
    <row r="186" spans="2:15" x14ac:dyDescent="0.2">
      <c r="H186" s="190"/>
    </row>
    <row r="187" spans="2:15" x14ac:dyDescent="0.2">
      <c r="C187" s="174"/>
      <c r="G187" s="1222"/>
    </row>
    <row r="188" spans="2:15" x14ac:dyDescent="0.2">
      <c r="G188" s="1222"/>
      <c r="H188" s="190"/>
    </row>
    <row r="189" spans="2:15" x14ac:dyDescent="0.2">
      <c r="D189" s="174"/>
      <c r="G189" s="1222"/>
      <c r="H189" s="190"/>
    </row>
    <row r="190" spans="2:15" x14ac:dyDescent="0.2">
      <c r="G190" s="1222"/>
      <c r="H190" s="190"/>
    </row>
    <row r="191" spans="2:15" x14ac:dyDescent="0.2">
      <c r="H191" s="190"/>
    </row>
    <row r="192" spans="2:15" x14ac:dyDescent="0.2">
      <c r="H192" s="190"/>
    </row>
    <row r="193" spans="3:8" x14ac:dyDescent="0.2">
      <c r="C193" s="174"/>
      <c r="G193" s="1222"/>
      <c r="H193" s="191"/>
    </row>
    <row r="194" spans="3:8" x14ac:dyDescent="0.2">
      <c r="G194" s="1222"/>
      <c r="H194" s="190"/>
    </row>
    <row r="195" spans="3:8" x14ac:dyDescent="0.2">
      <c r="C195" s="174"/>
      <c r="G195" s="1222"/>
      <c r="H195" s="190"/>
    </row>
    <row r="196" spans="3:8" x14ac:dyDescent="0.2">
      <c r="E196" s="852"/>
      <c r="G196" s="1222"/>
      <c r="H196" s="190"/>
    </row>
    <row r="197" spans="3:8" x14ac:dyDescent="0.2">
      <c r="D197" s="174"/>
      <c r="E197" s="852"/>
      <c r="G197" s="1222"/>
      <c r="H197" s="190"/>
    </row>
    <row r="198" spans="3:8" x14ac:dyDescent="0.2">
      <c r="G198" s="1222"/>
      <c r="H198" s="190"/>
    </row>
    <row r="199" spans="3:8" x14ac:dyDescent="0.2">
      <c r="D199" s="174"/>
      <c r="G199" s="1222"/>
      <c r="H199" s="190"/>
    </row>
    <row r="200" spans="3:8" x14ac:dyDescent="0.2">
      <c r="F200" s="852"/>
      <c r="G200" s="1222"/>
      <c r="H200" s="190"/>
    </row>
    <row r="201" spans="3:8" x14ac:dyDescent="0.2">
      <c r="H201" s="191"/>
    </row>
    <row r="202" spans="3:8" x14ac:dyDescent="0.2">
      <c r="C202" s="174"/>
      <c r="H202" s="190"/>
    </row>
    <row r="203" spans="3:8" x14ac:dyDescent="0.2">
      <c r="H203" s="190"/>
    </row>
    <row r="204" spans="3:8" x14ac:dyDescent="0.2">
      <c r="D204" s="174"/>
      <c r="H204" s="190"/>
    </row>
    <row r="205" spans="3:8" x14ac:dyDescent="0.2">
      <c r="H205" s="190"/>
    </row>
    <row r="206" spans="3:8" x14ac:dyDescent="0.2">
      <c r="H206" s="191"/>
    </row>
    <row r="207" spans="3:8" x14ac:dyDescent="0.2">
      <c r="C207" s="174"/>
      <c r="H207" s="190"/>
    </row>
    <row r="208" spans="3:8" x14ac:dyDescent="0.2">
      <c r="H208" s="190"/>
    </row>
    <row r="209" spans="3:8" x14ac:dyDescent="0.2">
      <c r="D209" s="174"/>
      <c r="H209" s="190"/>
    </row>
    <row r="210" spans="3:8" x14ac:dyDescent="0.2">
      <c r="H210" s="190"/>
    </row>
    <row r="211" spans="3:8" x14ac:dyDescent="0.2">
      <c r="H211" s="191"/>
    </row>
    <row r="212" spans="3:8" x14ac:dyDescent="0.2">
      <c r="C212" s="174"/>
      <c r="H212" s="190"/>
    </row>
    <row r="213" spans="3:8" x14ac:dyDescent="0.2">
      <c r="H213" s="190"/>
    </row>
    <row r="214" spans="3:8" x14ac:dyDescent="0.2">
      <c r="D214" s="174"/>
      <c r="H214" s="190"/>
    </row>
    <row r="215" spans="3:8" x14ac:dyDescent="0.2">
      <c r="H215" s="190"/>
    </row>
    <row r="216" spans="3:8" x14ac:dyDescent="0.2">
      <c r="H216" s="191"/>
    </row>
    <row r="217" spans="3:8" x14ac:dyDescent="0.2">
      <c r="C217" s="174"/>
      <c r="H217" s="190"/>
    </row>
    <row r="218" spans="3:8" x14ac:dyDescent="0.2">
      <c r="H218" s="190"/>
    </row>
    <row r="219" spans="3:8" x14ac:dyDescent="0.2">
      <c r="D219" s="174"/>
      <c r="H219" s="190"/>
    </row>
    <row r="220" spans="3:8" x14ac:dyDescent="0.2">
      <c r="H220" s="190"/>
    </row>
    <row r="221" spans="3:8" x14ac:dyDescent="0.2">
      <c r="H221" s="191"/>
    </row>
    <row r="222" spans="3:8" x14ac:dyDescent="0.2">
      <c r="C222" s="174"/>
      <c r="H222" s="190"/>
    </row>
    <row r="223" spans="3:8" x14ac:dyDescent="0.2">
      <c r="H223" s="190"/>
    </row>
    <row r="224" spans="3:8" x14ac:dyDescent="0.2">
      <c r="D224" s="174"/>
      <c r="H224" s="190"/>
    </row>
    <row r="225" spans="3:8" x14ac:dyDescent="0.2">
      <c r="H225" s="190"/>
    </row>
    <row r="226" spans="3:8" x14ac:dyDescent="0.2">
      <c r="H226" s="191"/>
    </row>
    <row r="227" spans="3:8" x14ac:dyDescent="0.2">
      <c r="C227" s="174"/>
      <c r="H227" s="190"/>
    </row>
    <row r="228" spans="3:8" x14ac:dyDescent="0.2">
      <c r="H228" s="190"/>
    </row>
    <row r="229" spans="3:8" x14ac:dyDescent="0.2">
      <c r="D229" s="174"/>
      <c r="H229" s="190"/>
    </row>
    <row r="230" spans="3:8" x14ac:dyDescent="0.2">
      <c r="H230" s="190"/>
    </row>
    <row r="231" spans="3:8" x14ac:dyDescent="0.2">
      <c r="D231" s="174"/>
    </row>
    <row r="232" spans="3:8" x14ac:dyDescent="0.2">
      <c r="C232" s="174"/>
      <c r="H232" s="190"/>
    </row>
    <row r="233" spans="3:8" x14ac:dyDescent="0.2">
      <c r="H233" s="190"/>
    </row>
    <row r="234" spans="3:8" x14ac:dyDescent="0.2">
      <c r="D234" s="174"/>
      <c r="H234" s="190"/>
    </row>
    <row r="235" spans="3:8" x14ac:dyDescent="0.2">
      <c r="C235" s="174"/>
      <c r="H235" s="190"/>
    </row>
    <row r="236" spans="3:8" x14ac:dyDescent="0.2">
      <c r="H236" s="191"/>
    </row>
    <row r="237" spans="3:8" x14ac:dyDescent="0.2">
      <c r="C237" s="174"/>
      <c r="D237" s="174"/>
      <c r="H237" s="190"/>
    </row>
    <row r="238" spans="3:8" x14ac:dyDescent="0.2">
      <c r="H238" s="190"/>
    </row>
    <row r="239" spans="3:8" x14ac:dyDescent="0.2">
      <c r="D239" s="174"/>
      <c r="H239" s="190"/>
    </row>
    <row r="240" spans="3:8" x14ac:dyDescent="0.2">
      <c r="H240" s="190"/>
    </row>
    <row r="241" spans="3:8" x14ac:dyDescent="0.2">
      <c r="H241" s="191"/>
    </row>
    <row r="242" spans="3:8" x14ac:dyDescent="0.2">
      <c r="C242" s="174"/>
      <c r="D242" s="174"/>
      <c r="H242" s="190"/>
    </row>
    <row r="243" spans="3:8" x14ac:dyDescent="0.2">
      <c r="H243" s="190"/>
    </row>
    <row r="244" spans="3:8" x14ac:dyDescent="0.2">
      <c r="D244" s="174"/>
      <c r="H244" s="190"/>
    </row>
    <row r="245" spans="3:8" x14ac:dyDescent="0.2">
      <c r="H245" s="190"/>
    </row>
    <row r="246" spans="3:8" x14ac:dyDescent="0.2">
      <c r="H246" s="191"/>
    </row>
    <row r="247" spans="3:8" x14ac:dyDescent="0.2">
      <c r="C247" s="174"/>
      <c r="H247" s="190"/>
    </row>
    <row r="248" spans="3:8" x14ac:dyDescent="0.2">
      <c r="D248" s="174"/>
      <c r="H248" s="190"/>
    </row>
    <row r="249" spans="3:8" x14ac:dyDescent="0.2">
      <c r="D249" s="174"/>
      <c r="H249" s="190"/>
    </row>
    <row r="250" spans="3:8" x14ac:dyDescent="0.2">
      <c r="H250" s="190"/>
    </row>
    <row r="251" spans="3:8" x14ac:dyDescent="0.2">
      <c r="H251" s="190"/>
    </row>
    <row r="253" spans="3:8" x14ac:dyDescent="0.2">
      <c r="C253" s="174"/>
      <c r="H253" s="190"/>
    </row>
    <row r="254" spans="3:8" x14ac:dyDescent="0.2">
      <c r="H254" s="190"/>
    </row>
    <row r="255" spans="3:8" x14ac:dyDescent="0.2">
      <c r="D255" s="174"/>
      <c r="H255" s="190"/>
    </row>
    <row r="256" spans="3:8" x14ac:dyDescent="0.2">
      <c r="H256" s="190"/>
    </row>
    <row r="257" spans="3:8" x14ac:dyDescent="0.2">
      <c r="H257" s="191"/>
    </row>
    <row r="259" spans="3:8" x14ac:dyDescent="0.2">
      <c r="C259" s="174"/>
      <c r="H259" s="191"/>
    </row>
    <row r="260" spans="3:8" x14ac:dyDescent="0.2">
      <c r="H260" s="191"/>
    </row>
    <row r="261" spans="3:8" x14ac:dyDescent="0.2">
      <c r="D261" s="174"/>
      <c r="H261" s="191"/>
    </row>
    <row r="262" spans="3:8" x14ac:dyDescent="0.2">
      <c r="H262" s="191"/>
    </row>
    <row r="263" spans="3:8" x14ac:dyDescent="0.2">
      <c r="H263" s="191"/>
    </row>
    <row r="1048470" spans="6:6" x14ac:dyDescent="0.2">
      <c r="F1048470" s="844">
        <v>48239612.569307089</v>
      </c>
    </row>
  </sheetData>
  <mergeCells count="44">
    <mergeCell ref="O19:O32"/>
    <mergeCell ref="G108:G111"/>
    <mergeCell ref="J2:O2"/>
    <mergeCell ref="J3:J4"/>
    <mergeCell ref="K3:L4"/>
    <mergeCell ref="M3:M4"/>
    <mergeCell ref="N3:N4"/>
    <mergeCell ref="O3:O4"/>
    <mergeCell ref="O47:O49"/>
    <mergeCell ref="O52:O55"/>
    <mergeCell ref="O39:O45"/>
    <mergeCell ref="G90:G93"/>
    <mergeCell ref="G96:G99"/>
    <mergeCell ref="G83:G86"/>
    <mergeCell ref="G6:G9"/>
    <mergeCell ref="G12:G15"/>
    <mergeCell ref="G193:G200"/>
    <mergeCell ref="G187:G190"/>
    <mergeCell ref="G181:G184"/>
    <mergeCell ref="G134:G137"/>
    <mergeCell ref="B2:G2"/>
    <mergeCell ref="B3:B4"/>
    <mergeCell ref="C3:D4"/>
    <mergeCell ref="E3:E4"/>
    <mergeCell ref="F3:F4"/>
    <mergeCell ref="G3:G4"/>
    <mergeCell ref="G36:G39"/>
    <mergeCell ref="G42:G45"/>
    <mergeCell ref="G49:G53"/>
    <mergeCell ref="G56:G59"/>
    <mergeCell ref="G62:G65"/>
    <mergeCell ref="G68:G80"/>
    <mergeCell ref="G173:G177"/>
    <mergeCell ref="G18:G21"/>
    <mergeCell ref="G24:G27"/>
    <mergeCell ref="G30:G33"/>
    <mergeCell ref="G162:G170"/>
    <mergeCell ref="G152:G159"/>
    <mergeCell ref="G140:G143"/>
    <mergeCell ref="G146:G149"/>
    <mergeCell ref="G101:G106"/>
    <mergeCell ref="G120:G125"/>
    <mergeCell ref="G128:G131"/>
    <mergeCell ref="G115:G117"/>
  </mergeCells>
  <pageMargins left="0.7" right="0.7" top="0.75" bottom="0.75" header="0.3" footer="0.3"/>
  <pageSetup scale="40" orientation="portrait" horizontalDpi="4294967293" verticalDpi="4294967293" r:id="rId1"/>
  <colBreaks count="1" manualBreakCount="1">
    <brk id="8"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2:G55"/>
  <sheetViews>
    <sheetView topLeftCell="A31" workbookViewId="0">
      <selection activeCell="G17" sqref="G17"/>
    </sheetView>
  </sheetViews>
  <sheetFormatPr defaultColWidth="8.85546875" defaultRowHeight="12.75" x14ac:dyDescent="0.2"/>
  <cols>
    <col min="1" max="1" width="12.28515625" customWidth="1"/>
    <col min="2" max="2" width="3.42578125" customWidth="1"/>
    <col min="3" max="3" width="43.42578125" customWidth="1"/>
    <col min="4" max="4" width="18.42578125" style="1" customWidth="1"/>
  </cols>
  <sheetData>
    <row r="2" spans="1:4" ht="18" x14ac:dyDescent="0.25">
      <c r="B2" s="51" t="s">
        <v>22</v>
      </c>
      <c r="C2" s="2"/>
      <c r="D2" s="3"/>
    </row>
    <row r="3" spans="1:4" ht="18" x14ac:dyDescent="0.25">
      <c r="B3" s="51" t="s">
        <v>56</v>
      </c>
      <c r="C3" s="2"/>
      <c r="D3" s="3"/>
    </row>
    <row r="4" spans="1:4" x14ac:dyDescent="0.2">
      <c r="B4" s="2" t="s">
        <v>68</v>
      </c>
      <c r="C4" s="2"/>
      <c r="D4" s="3"/>
    </row>
    <row r="5" spans="1:4" ht="13.5" thickBot="1" x14ac:dyDescent="0.25">
      <c r="A5" t="s">
        <v>6</v>
      </c>
    </row>
    <row r="6" spans="1:4" ht="13.5" thickTop="1" x14ac:dyDescent="0.2">
      <c r="B6" s="14"/>
      <c r="C6" s="15"/>
      <c r="D6" s="16" t="s">
        <v>69</v>
      </c>
    </row>
    <row r="7" spans="1:4" x14ac:dyDescent="0.2">
      <c r="B7" s="17" t="s">
        <v>70</v>
      </c>
      <c r="C7" s="18"/>
      <c r="D7" s="19" t="s">
        <v>25</v>
      </c>
    </row>
    <row r="8" spans="1:4" ht="13.5" thickBot="1" x14ac:dyDescent="0.25">
      <c r="B8" s="20"/>
      <c r="C8" s="21"/>
      <c r="D8" s="22" t="s">
        <v>71</v>
      </c>
    </row>
    <row r="9" spans="1:4" ht="13.5" thickTop="1" x14ac:dyDescent="0.2">
      <c r="B9" s="4"/>
      <c r="C9" s="7"/>
      <c r="D9" s="5"/>
    </row>
    <row r="10" spans="1:4" x14ac:dyDescent="0.2">
      <c r="B10" s="8" t="s">
        <v>72</v>
      </c>
      <c r="C10" s="9"/>
      <c r="D10" s="5"/>
    </row>
    <row r="11" spans="1:4" x14ac:dyDescent="0.2">
      <c r="B11" s="4"/>
      <c r="C11" s="7"/>
      <c r="D11" s="5"/>
    </row>
    <row r="12" spans="1:4" x14ac:dyDescent="0.2">
      <c r="B12" s="8" t="s">
        <v>73</v>
      </c>
      <c r="C12" s="9"/>
      <c r="D12" s="10">
        <v>75646765</v>
      </c>
    </row>
    <row r="13" spans="1:4" x14ac:dyDescent="0.2">
      <c r="B13" s="4"/>
      <c r="C13" s="7"/>
      <c r="D13" s="5"/>
    </row>
    <row r="14" spans="1:4" x14ac:dyDescent="0.2">
      <c r="B14" s="4"/>
      <c r="C14" s="7" t="s">
        <v>74</v>
      </c>
      <c r="D14" s="5"/>
    </row>
    <row r="15" spans="1:4" x14ac:dyDescent="0.2">
      <c r="B15" s="4"/>
      <c r="C15" s="7" t="s">
        <v>75</v>
      </c>
      <c r="D15" s="5">
        <v>987133</v>
      </c>
    </row>
    <row r="16" spans="1:4" x14ac:dyDescent="0.2">
      <c r="B16" s="4"/>
      <c r="C16" s="7" t="s">
        <v>76</v>
      </c>
      <c r="D16" s="5">
        <v>740000</v>
      </c>
    </row>
    <row r="17" spans="2:7" x14ac:dyDescent="0.2">
      <c r="B17" s="4"/>
      <c r="C17" s="7" t="s">
        <v>77</v>
      </c>
      <c r="D17" s="11">
        <f>SUM(D15:D16)</f>
        <v>1727133</v>
      </c>
    </row>
    <row r="18" spans="2:7" x14ac:dyDescent="0.2">
      <c r="B18" s="4"/>
      <c r="C18" s="7"/>
      <c r="D18" s="10">
        <f>D12+D17</f>
        <v>77373898</v>
      </c>
    </row>
    <row r="19" spans="2:7" x14ac:dyDescent="0.2">
      <c r="B19" s="4"/>
      <c r="C19" s="7"/>
      <c r="D19" s="10"/>
    </row>
    <row r="20" spans="2:7" x14ac:dyDescent="0.2">
      <c r="B20" s="8" t="s">
        <v>78</v>
      </c>
      <c r="C20" s="7"/>
      <c r="D20" s="10"/>
    </row>
    <row r="21" spans="2:7" x14ac:dyDescent="0.2">
      <c r="B21" s="4"/>
      <c r="C21" s="7"/>
      <c r="D21" s="5"/>
    </row>
    <row r="22" spans="2:7" x14ac:dyDescent="0.2">
      <c r="B22" s="4"/>
      <c r="C22" s="7" t="s">
        <v>79</v>
      </c>
      <c r="D22" s="5">
        <v>987133</v>
      </c>
    </row>
    <row r="23" spans="2:7" x14ac:dyDescent="0.2">
      <c r="B23" s="4"/>
      <c r="C23" s="7" t="s">
        <v>80</v>
      </c>
      <c r="D23" s="5">
        <v>-174259463</v>
      </c>
    </row>
    <row r="24" spans="2:7" x14ac:dyDescent="0.2">
      <c r="B24" s="4"/>
      <c r="C24" s="7" t="s">
        <v>81</v>
      </c>
      <c r="D24" s="5">
        <v>-13629596</v>
      </c>
    </row>
    <row r="25" spans="2:7" x14ac:dyDescent="0.2">
      <c r="B25" s="4"/>
      <c r="C25" s="7" t="s">
        <v>82</v>
      </c>
      <c r="D25" s="5">
        <v>175748020.5</v>
      </c>
    </row>
    <row r="26" spans="2:7" x14ac:dyDescent="0.2">
      <c r="B26" s="4"/>
      <c r="C26" s="7" t="s">
        <v>83</v>
      </c>
      <c r="D26" s="5">
        <v>-8642100</v>
      </c>
      <c r="G26">
        <v>8642100</v>
      </c>
    </row>
    <row r="27" spans="2:7" x14ac:dyDescent="0.2">
      <c r="B27" s="4"/>
      <c r="C27" s="7" t="s">
        <v>84</v>
      </c>
      <c r="D27" s="5">
        <v>3702429.35</v>
      </c>
      <c r="G27">
        <v>9861700</v>
      </c>
    </row>
    <row r="28" spans="2:7" x14ac:dyDescent="0.2">
      <c r="B28" s="4"/>
      <c r="C28" s="7" t="s">
        <v>85</v>
      </c>
      <c r="D28" s="5">
        <v>57846000</v>
      </c>
    </row>
    <row r="29" spans="2:7" x14ac:dyDescent="0.2">
      <c r="B29" s="4"/>
      <c r="C29" s="7" t="s">
        <v>86</v>
      </c>
      <c r="D29" s="5">
        <v>9136920</v>
      </c>
    </row>
    <row r="30" spans="2:7" x14ac:dyDescent="0.2">
      <c r="B30" s="4"/>
      <c r="C30" s="7" t="s">
        <v>87</v>
      </c>
      <c r="D30" s="5">
        <v>69990535.650000006</v>
      </c>
    </row>
    <row r="31" spans="2:7" x14ac:dyDescent="0.2">
      <c r="B31" s="4" t="s">
        <v>6</v>
      </c>
      <c r="C31" s="7"/>
      <c r="D31" s="5"/>
    </row>
    <row r="32" spans="2:7" x14ac:dyDescent="0.2">
      <c r="B32" s="8" t="s">
        <v>88</v>
      </c>
      <c r="C32" s="9"/>
      <c r="D32" s="11">
        <f>SUM(D18:D31)</f>
        <v>198253777.5</v>
      </c>
    </row>
    <row r="33" spans="2:4" x14ac:dyDescent="0.2">
      <c r="B33" s="4"/>
      <c r="C33" s="7"/>
      <c r="D33" s="5"/>
    </row>
    <row r="34" spans="2:4" x14ac:dyDescent="0.2">
      <c r="B34" s="8" t="s">
        <v>89</v>
      </c>
      <c r="C34" s="7"/>
      <c r="D34" s="5"/>
    </row>
    <row r="35" spans="2:4" x14ac:dyDescent="0.2">
      <c r="B35" s="4"/>
      <c r="C35" s="7"/>
      <c r="D35" s="5"/>
    </row>
    <row r="36" spans="2:4" x14ac:dyDescent="0.2">
      <c r="B36" s="4"/>
      <c r="C36" s="7" t="s">
        <v>90</v>
      </c>
      <c r="D36" s="5">
        <v>740000</v>
      </c>
    </row>
    <row r="37" spans="2:4" x14ac:dyDescent="0.2">
      <c r="B37" s="4"/>
      <c r="C37" s="7"/>
      <c r="D37" s="5"/>
    </row>
    <row r="38" spans="2:4" x14ac:dyDescent="0.2">
      <c r="B38" s="8" t="s">
        <v>91</v>
      </c>
      <c r="C38" s="9"/>
      <c r="D38" s="11">
        <f>SUM(D36:D37)</f>
        <v>740000</v>
      </c>
    </row>
    <row r="39" spans="2:4" x14ac:dyDescent="0.2">
      <c r="B39" s="4"/>
      <c r="C39" s="7"/>
      <c r="D39" s="5"/>
    </row>
    <row r="40" spans="2:4" x14ac:dyDescent="0.2">
      <c r="B40" s="4"/>
      <c r="C40" s="7"/>
      <c r="D40" s="5"/>
    </row>
    <row r="41" spans="2:4" x14ac:dyDescent="0.2">
      <c r="B41" s="4"/>
      <c r="C41" s="7" t="s">
        <v>92</v>
      </c>
      <c r="D41" s="11">
        <f>D32+D38</f>
        <v>198993777.5</v>
      </c>
    </row>
    <row r="42" spans="2:4" x14ac:dyDescent="0.2">
      <c r="B42" s="4"/>
      <c r="C42" s="7"/>
      <c r="D42" s="5"/>
    </row>
    <row r="43" spans="2:4" x14ac:dyDescent="0.2">
      <c r="B43" s="4"/>
      <c r="C43" s="7" t="s">
        <v>93</v>
      </c>
      <c r="D43" s="5">
        <v>137377216</v>
      </c>
    </row>
    <row r="44" spans="2:4" x14ac:dyDescent="0.2">
      <c r="B44" s="4"/>
      <c r="C44" s="7"/>
      <c r="D44" s="5"/>
    </row>
    <row r="45" spans="2:4" ht="13.5" thickBot="1" x14ac:dyDescent="0.25">
      <c r="B45" s="6" t="s">
        <v>6</v>
      </c>
      <c r="C45" s="12" t="s">
        <v>94</v>
      </c>
      <c r="D45" s="13">
        <f>D41+D43</f>
        <v>336370993.5</v>
      </c>
    </row>
    <row r="46" spans="2:4" ht="13.5" thickTop="1" x14ac:dyDescent="0.2"/>
    <row r="47" spans="2:4" x14ac:dyDescent="0.2">
      <c r="B47" s="2" t="s">
        <v>95</v>
      </c>
      <c r="C47" s="2"/>
      <c r="D47" s="3"/>
    </row>
    <row r="48" spans="2:4" x14ac:dyDescent="0.2">
      <c r="B48" s="2" t="s">
        <v>96</v>
      </c>
      <c r="C48" s="2"/>
      <c r="D48" s="3"/>
    </row>
    <row r="53" spans="2:4" x14ac:dyDescent="0.2">
      <c r="D53" s="1" t="s">
        <v>6</v>
      </c>
    </row>
    <row r="55" spans="2:4" x14ac:dyDescent="0.2">
      <c r="B55" t="s">
        <v>6</v>
      </c>
    </row>
  </sheetData>
  <phoneticPr fontId="0" type="noConversion"/>
  <pageMargins left="0.75" right="0.75" top="1" bottom="1" header="0.5" footer="0.5"/>
  <pageSetup orientation="portrait" horizontalDpi="360" verticalDpi="360" r:id="rId1"/>
  <headerFooter alignWithMargins="0">
    <oddFooter>&amp;C3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2:K42"/>
  <sheetViews>
    <sheetView topLeftCell="B1" workbookViewId="0">
      <selection activeCell="B14" sqref="B14"/>
    </sheetView>
  </sheetViews>
  <sheetFormatPr defaultColWidth="8.85546875" defaultRowHeight="12.75" x14ac:dyDescent="0.2"/>
  <cols>
    <col min="1" max="1" width="3.7109375" hidden="1" customWidth="1"/>
    <col min="2" max="2" width="21.28515625" customWidth="1"/>
    <col min="3" max="3" width="7.42578125" customWidth="1"/>
    <col min="4" max="4" width="14.85546875" customWidth="1"/>
    <col min="5" max="5" width="15.140625" customWidth="1"/>
    <col min="6" max="6" width="2" customWidth="1"/>
    <col min="7" max="7" width="24.85546875" customWidth="1"/>
    <col min="8" max="8" width="7.42578125" customWidth="1"/>
    <col min="9" max="9" width="14.140625" customWidth="1"/>
    <col min="10" max="10" width="14.28515625" customWidth="1"/>
    <col min="11" max="11" width="12.42578125" customWidth="1"/>
  </cols>
  <sheetData>
    <row r="2" spans="2:10" ht="18" x14ac:dyDescent="0.25">
      <c r="B2" s="51" t="s">
        <v>22</v>
      </c>
      <c r="C2" s="2"/>
      <c r="D2" s="2"/>
      <c r="E2" s="2"/>
      <c r="F2" s="2"/>
      <c r="G2" s="2"/>
      <c r="H2" s="2"/>
      <c r="I2" s="2"/>
      <c r="J2" s="2"/>
    </row>
    <row r="3" spans="2:10" ht="18" x14ac:dyDescent="0.25">
      <c r="B3" s="51" t="s">
        <v>97</v>
      </c>
      <c r="C3" s="2"/>
      <c r="D3" s="2"/>
      <c r="E3" s="2"/>
      <c r="F3" s="2"/>
      <c r="G3" s="2"/>
      <c r="H3" s="2"/>
      <c r="I3" s="2"/>
      <c r="J3" s="2"/>
    </row>
    <row r="4" spans="2:10" ht="15" x14ac:dyDescent="0.2">
      <c r="B4" s="52" t="s">
        <v>98</v>
      </c>
      <c r="C4" s="2"/>
      <c r="D4" s="2"/>
      <c r="E4" s="2"/>
      <c r="F4" s="2"/>
      <c r="G4" s="2"/>
      <c r="H4" s="2"/>
      <c r="I4" s="2"/>
      <c r="J4" s="2"/>
    </row>
    <row r="5" spans="2:10" ht="13.5" thickBot="1" x14ac:dyDescent="0.25">
      <c r="B5" t="s">
        <v>6</v>
      </c>
      <c r="C5" t="s">
        <v>6</v>
      </c>
    </row>
    <row r="6" spans="2:10" ht="13.5" thickTop="1" x14ac:dyDescent="0.2">
      <c r="B6" s="30"/>
      <c r="C6" s="31"/>
      <c r="D6" s="31">
        <v>1998</v>
      </c>
      <c r="E6" s="31">
        <v>1998</v>
      </c>
      <c r="F6" s="31"/>
      <c r="G6" s="15" t="s">
        <v>33</v>
      </c>
      <c r="H6" s="31"/>
      <c r="I6" s="31">
        <v>1998</v>
      </c>
      <c r="J6" s="32">
        <v>1998</v>
      </c>
    </row>
    <row r="7" spans="2:10" x14ac:dyDescent="0.2">
      <c r="B7" s="33" t="s">
        <v>23</v>
      </c>
      <c r="C7" s="34" t="s">
        <v>24</v>
      </c>
      <c r="D7" s="34" t="s">
        <v>25</v>
      </c>
      <c r="E7" s="34" t="s">
        <v>25</v>
      </c>
      <c r="F7" s="34"/>
      <c r="G7" s="35" t="s">
        <v>13</v>
      </c>
      <c r="H7" s="34" t="s">
        <v>24</v>
      </c>
      <c r="I7" s="34" t="s">
        <v>25</v>
      </c>
      <c r="J7" s="36" t="s">
        <v>25</v>
      </c>
    </row>
    <row r="8" spans="2:10" ht="13.5" thickBot="1" x14ac:dyDescent="0.25">
      <c r="B8" s="37"/>
      <c r="C8" s="38"/>
      <c r="D8" s="38" t="s">
        <v>26</v>
      </c>
      <c r="E8" s="38" t="s">
        <v>26</v>
      </c>
      <c r="F8" s="38"/>
      <c r="G8" s="38"/>
      <c r="H8" s="38"/>
      <c r="I8" s="38" t="s">
        <v>26</v>
      </c>
      <c r="J8" s="39" t="s">
        <v>26</v>
      </c>
    </row>
    <row r="9" spans="2:10" ht="13.5" thickTop="1" x14ac:dyDescent="0.2">
      <c r="B9" s="40"/>
      <c r="C9" s="40"/>
      <c r="D9" s="40"/>
      <c r="E9" s="40"/>
      <c r="F9" s="40"/>
      <c r="G9" s="40"/>
      <c r="H9" s="41"/>
      <c r="I9" s="40"/>
      <c r="J9" s="40"/>
    </row>
    <row r="10" spans="2:10" x14ac:dyDescent="0.2">
      <c r="B10" s="40" t="s">
        <v>7</v>
      </c>
      <c r="C10" s="40"/>
      <c r="D10" s="40"/>
      <c r="E10" s="40"/>
      <c r="F10" s="40"/>
      <c r="G10" s="40" t="s">
        <v>12</v>
      </c>
      <c r="H10" s="41"/>
      <c r="I10" s="40"/>
      <c r="J10" s="40"/>
    </row>
    <row r="11" spans="2:10" x14ac:dyDescent="0.2">
      <c r="B11" s="25"/>
      <c r="C11" s="25"/>
      <c r="D11" s="25"/>
      <c r="E11" s="25"/>
      <c r="F11" s="25"/>
      <c r="G11" s="25"/>
      <c r="H11" s="26"/>
      <c r="I11" s="25"/>
      <c r="J11" s="25"/>
    </row>
    <row r="12" spans="2:10" x14ac:dyDescent="0.2">
      <c r="B12" s="25" t="s">
        <v>99</v>
      </c>
      <c r="C12" s="26">
        <v>3.1</v>
      </c>
      <c r="D12" s="27"/>
      <c r="E12" s="27">
        <v>57912831</v>
      </c>
      <c r="F12" s="25"/>
      <c r="G12" s="25" t="s">
        <v>34</v>
      </c>
      <c r="H12" s="26">
        <v>3.9</v>
      </c>
      <c r="I12" s="27">
        <v>175748020.5</v>
      </c>
      <c r="J12" s="27">
        <v>175748020.5</v>
      </c>
    </row>
    <row r="13" spans="2:10" x14ac:dyDescent="0.2">
      <c r="B13" s="25" t="s">
        <v>100</v>
      </c>
      <c r="C13" s="26">
        <v>3.2</v>
      </c>
      <c r="D13" s="27">
        <v>3</v>
      </c>
      <c r="E13" s="27">
        <v>71576244</v>
      </c>
      <c r="F13" s="25"/>
      <c r="G13" s="25" t="s">
        <v>35</v>
      </c>
      <c r="H13" s="73" t="s">
        <v>38</v>
      </c>
      <c r="I13" s="27">
        <v>175748020.5</v>
      </c>
      <c r="J13" s="27">
        <v>175748020.5</v>
      </c>
    </row>
    <row r="14" spans="2:10" x14ac:dyDescent="0.2">
      <c r="B14" s="25" t="s">
        <v>8</v>
      </c>
      <c r="C14" s="26">
        <v>3.3</v>
      </c>
      <c r="D14" s="27">
        <v>50000000</v>
      </c>
      <c r="E14" s="27">
        <v>50000000</v>
      </c>
      <c r="F14" s="25"/>
      <c r="G14" s="25" t="s">
        <v>101</v>
      </c>
      <c r="H14" s="26">
        <v>3.11</v>
      </c>
      <c r="I14" s="27">
        <v>3000532.2</v>
      </c>
      <c r="J14" s="27">
        <v>3000532.2</v>
      </c>
    </row>
    <row r="15" spans="2:10" x14ac:dyDescent="0.2">
      <c r="B15" s="25" t="s">
        <v>102</v>
      </c>
      <c r="C15" s="26">
        <v>3.4</v>
      </c>
      <c r="D15" s="27">
        <v>242669616</v>
      </c>
      <c r="E15" s="27">
        <v>242669616</v>
      </c>
      <c r="F15" s="25"/>
      <c r="G15" s="25" t="s">
        <v>103</v>
      </c>
      <c r="H15" s="26">
        <v>3.12</v>
      </c>
      <c r="I15" s="27">
        <v>0</v>
      </c>
      <c r="J15" s="27">
        <v>0</v>
      </c>
    </row>
    <row r="16" spans="2:10" x14ac:dyDescent="0.2">
      <c r="B16" s="25" t="s">
        <v>21</v>
      </c>
      <c r="C16" s="26">
        <v>3.5</v>
      </c>
      <c r="D16" s="27">
        <v>242669616</v>
      </c>
      <c r="E16" s="27">
        <v>242669616</v>
      </c>
      <c r="F16" s="25"/>
      <c r="G16" s="25" t="s">
        <v>36</v>
      </c>
      <c r="H16" s="26">
        <v>3.13</v>
      </c>
      <c r="I16" s="25">
        <v>0</v>
      </c>
      <c r="J16" s="25">
        <v>0</v>
      </c>
    </row>
    <row r="17" spans="1:11" x14ac:dyDescent="0.2">
      <c r="B17" s="25" t="s">
        <v>6</v>
      </c>
      <c r="C17" s="26" t="s">
        <v>6</v>
      </c>
      <c r="D17" s="25" t="s">
        <v>6</v>
      </c>
      <c r="E17" s="25" t="s">
        <v>6</v>
      </c>
      <c r="F17" s="25"/>
      <c r="G17" s="25" t="s">
        <v>37</v>
      </c>
      <c r="H17" s="26">
        <v>3.14</v>
      </c>
      <c r="I17" s="25">
        <v>0</v>
      </c>
      <c r="J17" s="25">
        <v>0</v>
      </c>
    </row>
    <row r="18" spans="1:11" x14ac:dyDescent="0.2">
      <c r="B18" s="25" t="s">
        <v>27</v>
      </c>
      <c r="C18" s="26"/>
      <c r="D18" s="28">
        <f>SUM(D12:D17)</f>
        <v>535339235</v>
      </c>
      <c r="E18" s="28">
        <f>SUM(E12:E17)</f>
        <v>664828307</v>
      </c>
      <c r="F18" s="25"/>
      <c r="G18" s="25"/>
      <c r="H18" s="26"/>
      <c r="I18" s="25"/>
      <c r="J18" s="25"/>
    </row>
    <row r="19" spans="1:11" x14ac:dyDescent="0.2">
      <c r="B19" s="25"/>
      <c r="C19" s="26"/>
      <c r="D19" s="25"/>
      <c r="E19" s="25"/>
      <c r="F19" s="25"/>
      <c r="G19" s="25" t="s">
        <v>39</v>
      </c>
      <c r="H19" s="26"/>
      <c r="I19" s="28">
        <f>SUM(I12:I18)</f>
        <v>354496573.19999999</v>
      </c>
      <c r="J19" s="28">
        <f>SUM(J12:J18)</f>
        <v>354496573.19999999</v>
      </c>
    </row>
    <row r="20" spans="1:11" x14ac:dyDescent="0.2">
      <c r="B20" s="40" t="s">
        <v>9</v>
      </c>
      <c r="C20" s="26">
        <v>3.6</v>
      </c>
      <c r="D20" s="25"/>
      <c r="E20" s="25"/>
      <c r="F20" s="25"/>
      <c r="G20" s="25"/>
      <c r="H20" s="26"/>
      <c r="I20" s="25"/>
      <c r="J20" s="25"/>
    </row>
    <row r="21" spans="1:11" x14ac:dyDescent="0.2">
      <c r="B21" s="25" t="s">
        <v>62</v>
      </c>
      <c r="C21" s="26"/>
      <c r="D21" s="25">
        <v>0</v>
      </c>
      <c r="E21" s="25">
        <v>0</v>
      </c>
      <c r="F21" s="25"/>
      <c r="G21" s="25"/>
      <c r="H21" s="26"/>
      <c r="I21" s="25"/>
      <c r="J21" s="25"/>
    </row>
    <row r="22" spans="1:11" x14ac:dyDescent="0.2">
      <c r="B22" s="25"/>
      <c r="C22" s="26"/>
      <c r="D22" s="25"/>
      <c r="E22" s="25"/>
      <c r="F22" s="25"/>
      <c r="G22" s="40" t="s">
        <v>13</v>
      </c>
      <c r="H22" s="26">
        <v>3.15</v>
      </c>
      <c r="I22" s="25"/>
      <c r="J22" s="25"/>
    </row>
    <row r="23" spans="1:11" x14ac:dyDescent="0.2">
      <c r="B23" s="40" t="s">
        <v>10</v>
      </c>
      <c r="C23" s="26">
        <v>3.7</v>
      </c>
      <c r="D23" s="25"/>
      <c r="E23" s="25"/>
      <c r="F23" s="25"/>
      <c r="G23" s="25"/>
      <c r="H23" s="26"/>
      <c r="I23" s="25"/>
      <c r="J23" s="25"/>
    </row>
    <row r="24" spans="1:11" x14ac:dyDescent="0.2">
      <c r="A24" t="s">
        <v>6</v>
      </c>
      <c r="B24" s="25"/>
      <c r="C24" s="26"/>
      <c r="D24" s="25"/>
      <c r="E24" s="25"/>
      <c r="F24" s="25"/>
      <c r="G24" s="25" t="s">
        <v>18</v>
      </c>
      <c r="H24" s="26"/>
      <c r="I24" s="27">
        <v>173018014</v>
      </c>
      <c r="J24" s="27">
        <v>173018014</v>
      </c>
    </row>
    <row r="25" spans="1:11" x14ac:dyDescent="0.2">
      <c r="B25" s="25" t="s">
        <v>28</v>
      </c>
      <c r="C25" s="26" t="s">
        <v>6</v>
      </c>
      <c r="D25" s="25">
        <v>0</v>
      </c>
      <c r="E25" s="25">
        <v>0</v>
      </c>
      <c r="F25" s="25"/>
      <c r="G25" s="25" t="s">
        <v>20</v>
      </c>
      <c r="H25" s="73"/>
      <c r="I25" s="27">
        <v>0</v>
      </c>
      <c r="J25" s="27">
        <v>0</v>
      </c>
    </row>
    <row r="26" spans="1:11" x14ac:dyDescent="0.2">
      <c r="B26" s="25" t="s">
        <v>29</v>
      </c>
      <c r="C26" s="26" t="s">
        <v>6</v>
      </c>
      <c r="D26" s="25">
        <v>0</v>
      </c>
      <c r="E26" s="25">
        <v>0</v>
      </c>
      <c r="F26" s="25"/>
      <c r="G26" s="25" t="s">
        <v>14</v>
      </c>
      <c r="H26" s="26"/>
      <c r="I26" s="27">
        <v>0</v>
      </c>
      <c r="J26" s="27">
        <v>0</v>
      </c>
    </row>
    <row r="27" spans="1:11" x14ac:dyDescent="0.2">
      <c r="B27" s="25"/>
      <c r="C27" s="26"/>
      <c r="D27" s="25"/>
      <c r="E27" s="25"/>
      <c r="F27" s="25"/>
      <c r="G27" s="25" t="s">
        <v>19</v>
      </c>
      <c r="H27" s="26"/>
      <c r="I27" s="27">
        <v>70392124.299999997</v>
      </c>
      <c r="J27" s="27">
        <v>70392124.299999997</v>
      </c>
    </row>
    <row r="28" spans="1:11" x14ac:dyDescent="0.2">
      <c r="B28" s="25" t="s">
        <v>30</v>
      </c>
      <c r="C28" s="26"/>
      <c r="D28" s="29">
        <f>D26+D25</f>
        <v>0</v>
      </c>
      <c r="E28" s="29">
        <f>E26+E25</f>
        <v>0</v>
      </c>
      <c r="F28" s="25"/>
      <c r="G28" s="25" t="s">
        <v>15</v>
      </c>
      <c r="H28" s="26"/>
      <c r="I28" s="27">
        <v>0</v>
      </c>
      <c r="J28" s="27">
        <v>0</v>
      </c>
    </row>
    <row r="29" spans="1:11" x14ac:dyDescent="0.2">
      <c r="B29" s="25"/>
      <c r="C29" s="26"/>
      <c r="D29" s="25"/>
      <c r="E29" s="25"/>
      <c r="F29" s="25"/>
      <c r="G29" s="25" t="s">
        <v>104</v>
      </c>
      <c r="H29" s="73"/>
      <c r="I29" s="27"/>
      <c r="J29" s="27"/>
    </row>
    <row r="30" spans="1:11" x14ac:dyDescent="0.2">
      <c r="B30" s="40" t="s">
        <v>11</v>
      </c>
      <c r="C30" s="26">
        <v>3.8</v>
      </c>
      <c r="D30" s="25"/>
      <c r="E30" s="25"/>
      <c r="F30" s="25"/>
      <c r="G30" s="25" t="s">
        <v>40</v>
      </c>
      <c r="H30" s="26"/>
      <c r="I30" s="27"/>
      <c r="J30" s="27"/>
      <c r="K30" s="23"/>
    </row>
    <row r="31" spans="1:11" x14ac:dyDescent="0.2">
      <c r="B31" s="25"/>
      <c r="C31" s="26"/>
      <c r="D31" s="25"/>
      <c r="E31" s="25"/>
      <c r="F31" s="25"/>
      <c r="G31" s="25"/>
      <c r="H31" s="26"/>
      <c r="I31" s="25"/>
      <c r="J31" s="25"/>
    </row>
    <row r="32" spans="1:11" x14ac:dyDescent="0.2">
      <c r="B32" s="25" t="s">
        <v>31</v>
      </c>
      <c r="C32" s="26"/>
      <c r="D32" s="25">
        <v>0</v>
      </c>
      <c r="E32" s="25">
        <v>0</v>
      </c>
      <c r="F32" s="25"/>
      <c r="G32" s="25" t="s">
        <v>41</v>
      </c>
      <c r="H32" s="26"/>
      <c r="I32" s="28">
        <f>SUM(I24:I31)</f>
        <v>243410138.30000001</v>
      </c>
      <c r="J32" s="28">
        <f>SUM(J24:J31)</f>
        <v>243410138.30000001</v>
      </c>
    </row>
    <row r="33" spans="2:10" x14ac:dyDescent="0.2">
      <c r="B33" s="25"/>
      <c r="C33" s="26"/>
      <c r="D33" s="25"/>
      <c r="E33" s="25"/>
      <c r="F33" s="25"/>
      <c r="G33" s="25"/>
      <c r="H33" s="26"/>
      <c r="I33" s="27"/>
      <c r="J33" s="27"/>
    </row>
    <row r="34" spans="2:10" x14ac:dyDescent="0.2">
      <c r="B34" s="25"/>
      <c r="C34" s="26"/>
      <c r="D34" s="25"/>
      <c r="E34" s="25"/>
      <c r="F34" s="25"/>
      <c r="G34" s="25"/>
      <c r="H34" s="26"/>
      <c r="I34" s="27"/>
      <c r="J34" s="27"/>
    </row>
    <row r="35" spans="2:10" ht="13.5" thickBot="1" x14ac:dyDescent="0.25">
      <c r="B35" s="25" t="s">
        <v>6</v>
      </c>
      <c r="C35" s="26"/>
      <c r="D35" s="25"/>
      <c r="E35" s="25"/>
      <c r="F35" s="25"/>
      <c r="G35" s="25" t="s">
        <v>6</v>
      </c>
      <c r="H35" s="26"/>
      <c r="I35" s="25"/>
      <c r="J35" s="25"/>
    </row>
    <row r="36" spans="2:10" ht="13.5" thickTop="1" x14ac:dyDescent="0.2">
      <c r="B36" s="42" t="s">
        <v>32</v>
      </c>
      <c r="C36" s="43"/>
      <c r="D36" s="44">
        <f>D32+D28+D21+D18</f>
        <v>535339235</v>
      </c>
      <c r="E36" s="44">
        <f>E32+E28+E21+E18</f>
        <v>664828307</v>
      </c>
      <c r="F36" s="45"/>
      <c r="G36" s="45" t="s">
        <v>42</v>
      </c>
      <c r="H36" s="43"/>
      <c r="I36" s="44">
        <f>I32+I19</f>
        <v>597906711.5</v>
      </c>
      <c r="J36" s="46">
        <f>J32+J19</f>
        <v>597906711.5</v>
      </c>
    </row>
    <row r="37" spans="2:10" ht="13.5" thickBot="1" x14ac:dyDescent="0.25">
      <c r="B37" s="47"/>
      <c r="C37" s="48"/>
      <c r="D37" s="48"/>
      <c r="E37" s="48"/>
      <c r="F37" s="48"/>
      <c r="G37" s="48" t="s">
        <v>13</v>
      </c>
      <c r="H37" s="49"/>
      <c r="I37" s="48"/>
      <c r="J37" s="50"/>
    </row>
    <row r="38" spans="2:10" ht="13.5" thickTop="1" x14ac:dyDescent="0.2"/>
    <row r="39" spans="2:10" x14ac:dyDescent="0.2">
      <c r="B39" s="2" t="s">
        <v>105</v>
      </c>
      <c r="C39" s="2"/>
      <c r="D39" s="2"/>
      <c r="E39" s="2"/>
      <c r="F39" s="2"/>
      <c r="G39" s="2"/>
      <c r="H39" s="2"/>
      <c r="I39" s="2"/>
      <c r="J39" s="2"/>
    </row>
    <row r="40" spans="2:10" x14ac:dyDescent="0.2">
      <c r="B40" s="2" t="s">
        <v>96</v>
      </c>
      <c r="C40" s="2"/>
      <c r="D40" s="2"/>
      <c r="E40" s="2"/>
      <c r="F40" s="2"/>
      <c r="G40" s="2"/>
      <c r="H40" s="2"/>
      <c r="I40" s="2"/>
      <c r="J40" s="2"/>
    </row>
    <row r="41" spans="2:10" x14ac:dyDescent="0.2">
      <c r="B41" s="2"/>
      <c r="C41" s="2"/>
      <c r="D41" s="2"/>
      <c r="E41" s="2"/>
      <c r="F41" s="2"/>
      <c r="G41" s="2"/>
      <c r="H41" s="2"/>
      <c r="I41" s="2"/>
      <c r="J41" s="2"/>
    </row>
    <row r="42" spans="2:10" x14ac:dyDescent="0.2">
      <c r="B42" s="2"/>
      <c r="C42" s="2"/>
      <c r="D42" s="2"/>
      <c r="E42" s="2"/>
      <c r="F42" s="2"/>
      <c r="G42" s="2"/>
      <c r="H42" s="2"/>
      <c r="I42" s="2"/>
      <c r="J42" s="2"/>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2:J41"/>
  <sheetViews>
    <sheetView topLeftCell="B4" workbookViewId="0">
      <selection activeCell="B16" sqref="B16"/>
    </sheetView>
  </sheetViews>
  <sheetFormatPr defaultColWidth="8.85546875" defaultRowHeight="12.75" x14ac:dyDescent="0.2"/>
  <cols>
    <col min="1" max="1" width="3.7109375" hidden="1" customWidth="1"/>
    <col min="2" max="2" width="21.28515625" customWidth="1"/>
    <col min="3" max="3" width="7.42578125" customWidth="1"/>
    <col min="4" max="4" width="14.85546875" customWidth="1"/>
    <col min="5" max="5" width="15.140625" customWidth="1"/>
    <col min="6" max="6" width="2" customWidth="1"/>
    <col min="7" max="7" width="24.85546875" customWidth="1"/>
    <col min="8" max="8" width="7.42578125" customWidth="1"/>
    <col min="9" max="9" width="14.140625" customWidth="1"/>
    <col min="10" max="10" width="14.28515625" customWidth="1"/>
  </cols>
  <sheetData>
    <row r="2" spans="2:10" ht="18" x14ac:dyDescent="0.25">
      <c r="B2" s="51" t="s">
        <v>22</v>
      </c>
      <c r="C2" s="2"/>
      <c r="D2" s="2"/>
      <c r="E2" s="2"/>
      <c r="F2" s="2"/>
      <c r="G2" s="2"/>
      <c r="H2" s="2"/>
      <c r="I2" s="2"/>
      <c r="J2" s="2"/>
    </row>
    <row r="3" spans="2:10" ht="18" x14ac:dyDescent="0.25">
      <c r="B3" s="51" t="s">
        <v>67</v>
      </c>
      <c r="C3" s="2"/>
      <c r="D3" s="2"/>
      <c r="E3" s="2"/>
      <c r="F3" s="2"/>
      <c r="G3" s="2"/>
      <c r="H3" s="2"/>
      <c r="I3" s="2"/>
      <c r="J3" s="2"/>
    </row>
    <row r="4" spans="2:10" ht="15" x14ac:dyDescent="0.2">
      <c r="B4" s="52" t="s">
        <v>98</v>
      </c>
      <c r="C4" s="2"/>
      <c r="D4" s="2"/>
      <c r="E4" s="2"/>
      <c r="F4" s="2"/>
      <c r="G4" s="2"/>
      <c r="H4" s="2"/>
      <c r="I4" s="2"/>
      <c r="J4" s="2"/>
    </row>
    <row r="5" spans="2:10" ht="13.5" thickBot="1" x14ac:dyDescent="0.25">
      <c r="B5" t="s">
        <v>6</v>
      </c>
      <c r="C5" t="s">
        <v>6</v>
      </c>
    </row>
    <row r="6" spans="2:10" ht="13.5" thickTop="1" x14ac:dyDescent="0.2">
      <c r="B6" s="30"/>
      <c r="C6" s="31"/>
      <c r="D6" s="31">
        <v>1998</v>
      </c>
      <c r="E6" s="31">
        <v>1998</v>
      </c>
      <c r="F6" s="31"/>
      <c r="G6" s="15" t="s">
        <v>33</v>
      </c>
      <c r="H6" s="31"/>
      <c r="I6" s="31">
        <v>1998</v>
      </c>
      <c r="J6" s="32">
        <v>1998</v>
      </c>
    </row>
    <row r="7" spans="2:10" x14ac:dyDescent="0.2">
      <c r="B7" s="33" t="s">
        <v>23</v>
      </c>
      <c r="C7" s="34" t="s">
        <v>24</v>
      </c>
      <c r="D7" s="34" t="s">
        <v>25</v>
      </c>
      <c r="E7" s="34" t="s">
        <v>25</v>
      </c>
      <c r="F7" s="34"/>
      <c r="G7" s="35" t="s">
        <v>13</v>
      </c>
      <c r="H7" s="34" t="s">
        <v>24</v>
      </c>
      <c r="I7" s="34" t="s">
        <v>25</v>
      </c>
      <c r="J7" s="36" t="s">
        <v>25</v>
      </c>
    </row>
    <row r="8" spans="2:10" ht="13.5" thickBot="1" x14ac:dyDescent="0.25">
      <c r="B8" s="37"/>
      <c r="C8" s="38"/>
      <c r="D8" s="38" t="s">
        <v>26</v>
      </c>
      <c r="E8" s="38" t="s">
        <v>26</v>
      </c>
      <c r="F8" s="38"/>
      <c r="G8" s="38"/>
      <c r="H8" s="38"/>
      <c r="I8" s="38" t="s">
        <v>26</v>
      </c>
      <c r="J8" s="39" t="s">
        <v>26</v>
      </c>
    </row>
    <row r="9" spans="2:10" ht="13.5" thickTop="1" x14ac:dyDescent="0.2">
      <c r="B9" s="40"/>
      <c r="C9" s="40"/>
      <c r="D9" s="40"/>
      <c r="E9" s="40"/>
      <c r="F9" s="40"/>
      <c r="G9" s="40"/>
      <c r="H9" s="41"/>
      <c r="I9" s="40"/>
      <c r="J9" s="40"/>
    </row>
    <row r="10" spans="2:10" x14ac:dyDescent="0.2">
      <c r="B10" s="40" t="s">
        <v>7</v>
      </c>
      <c r="C10" s="40"/>
      <c r="D10" s="40"/>
      <c r="E10" s="40"/>
      <c r="F10" s="40"/>
      <c r="G10" s="40" t="s">
        <v>12</v>
      </c>
      <c r="H10" s="41"/>
      <c r="I10" s="40"/>
      <c r="J10" s="40"/>
    </row>
    <row r="11" spans="2:10" x14ac:dyDescent="0.2">
      <c r="B11" s="25"/>
      <c r="C11" s="25"/>
      <c r="D11" s="25"/>
      <c r="E11" s="25"/>
      <c r="F11" s="25"/>
      <c r="G11" s="25"/>
      <c r="H11" s="26"/>
      <c r="I11" s="25"/>
      <c r="J11" s="25"/>
    </row>
    <row r="12" spans="2:10" x14ac:dyDescent="0.2">
      <c r="B12" s="25" t="s">
        <v>99</v>
      </c>
      <c r="C12" s="26">
        <v>3.1</v>
      </c>
      <c r="D12" s="27">
        <v>57912831</v>
      </c>
      <c r="E12" s="27">
        <v>57912831</v>
      </c>
      <c r="F12" s="25"/>
      <c r="G12" s="25" t="s">
        <v>106</v>
      </c>
      <c r="H12" s="26">
        <v>3.8</v>
      </c>
      <c r="I12" s="27">
        <v>175748020.5</v>
      </c>
      <c r="J12" s="27">
        <v>175748020.5</v>
      </c>
    </row>
    <row r="13" spans="2:10" x14ac:dyDescent="0.2">
      <c r="B13" s="25" t="s">
        <v>100</v>
      </c>
      <c r="C13" s="26">
        <v>3.2</v>
      </c>
      <c r="D13" s="27">
        <v>71576244</v>
      </c>
      <c r="E13" s="27">
        <v>71576244</v>
      </c>
      <c r="F13" s="25"/>
      <c r="G13" s="25" t="s">
        <v>101</v>
      </c>
      <c r="H13" s="26">
        <v>3.9</v>
      </c>
      <c r="I13" s="27">
        <v>3000532.2</v>
      </c>
      <c r="J13" s="27">
        <v>3000532.2</v>
      </c>
    </row>
    <row r="14" spans="2:10" x14ac:dyDescent="0.2">
      <c r="B14" s="25" t="s">
        <v>8</v>
      </c>
      <c r="C14" s="26">
        <v>3.3</v>
      </c>
      <c r="D14" s="27">
        <v>50000000</v>
      </c>
      <c r="E14" s="27">
        <v>50000000</v>
      </c>
      <c r="F14" s="25"/>
      <c r="G14" s="25" t="s">
        <v>63</v>
      </c>
      <c r="H14" s="73" t="s">
        <v>38</v>
      </c>
      <c r="I14" s="25">
        <v>0</v>
      </c>
      <c r="J14" s="25">
        <v>0</v>
      </c>
    </row>
    <row r="15" spans="2:10" x14ac:dyDescent="0.2">
      <c r="B15" s="25" t="s">
        <v>21</v>
      </c>
      <c r="C15" s="26">
        <v>3.4</v>
      </c>
      <c r="D15" s="27">
        <v>242669616</v>
      </c>
      <c r="E15" s="27">
        <v>242669616</v>
      </c>
      <c r="F15" s="25"/>
      <c r="G15" s="25"/>
      <c r="H15" s="26"/>
      <c r="I15" s="25"/>
      <c r="J15" s="25"/>
    </row>
    <row r="16" spans="2:10" x14ac:dyDescent="0.2">
      <c r="B16" s="25" t="s">
        <v>6</v>
      </c>
      <c r="C16" s="26" t="s">
        <v>6</v>
      </c>
      <c r="D16" s="25" t="s">
        <v>6</v>
      </c>
      <c r="E16" s="25" t="s">
        <v>6</v>
      </c>
      <c r="F16" s="25"/>
      <c r="G16" s="25"/>
      <c r="H16" s="26"/>
      <c r="I16" s="25"/>
      <c r="J16" s="25"/>
    </row>
    <row r="17" spans="1:10" x14ac:dyDescent="0.2">
      <c r="B17" s="25" t="s">
        <v>27</v>
      </c>
      <c r="C17" s="26"/>
      <c r="D17" s="28">
        <f>SUM(D12:D16)</f>
        <v>422158691</v>
      </c>
      <c r="E17" s="28">
        <f>SUM(E12:E16)</f>
        <v>422158691</v>
      </c>
      <c r="F17" s="25"/>
      <c r="G17" s="25" t="s">
        <v>65</v>
      </c>
      <c r="H17" s="26"/>
      <c r="I17" s="28">
        <f>SUM(I12:I16)</f>
        <v>178748552.69999999</v>
      </c>
      <c r="J17" s="28">
        <f>SUM(J12:J16)</f>
        <v>178748552.69999999</v>
      </c>
    </row>
    <row r="18" spans="1:10" x14ac:dyDescent="0.2">
      <c r="B18" s="25"/>
      <c r="C18" s="26"/>
      <c r="D18" s="25"/>
      <c r="E18" s="25"/>
      <c r="F18" s="25"/>
      <c r="G18" s="25"/>
      <c r="H18" s="26"/>
      <c r="I18" s="25"/>
      <c r="J18" s="25"/>
    </row>
    <row r="19" spans="1:10" x14ac:dyDescent="0.2">
      <c r="B19" s="40" t="s">
        <v>9</v>
      </c>
      <c r="C19" s="26">
        <v>3.5</v>
      </c>
      <c r="D19" s="25"/>
      <c r="E19" s="25"/>
      <c r="F19" s="25"/>
      <c r="G19" s="25"/>
      <c r="H19" s="26"/>
      <c r="I19" s="25"/>
      <c r="J19" s="25"/>
    </row>
    <row r="20" spans="1:10" x14ac:dyDescent="0.2">
      <c r="B20" s="25" t="s">
        <v>62</v>
      </c>
      <c r="C20" s="26"/>
      <c r="D20" s="25">
        <v>0</v>
      </c>
      <c r="E20" s="25">
        <v>0</v>
      </c>
      <c r="F20" s="25"/>
      <c r="G20" s="25"/>
      <c r="H20" s="26"/>
      <c r="I20" s="25"/>
      <c r="J20" s="25"/>
    </row>
    <row r="21" spans="1:10" x14ac:dyDescent="0.2">
      <c r="B21" s="25"/>
      <c r="C21" s="26"/>
      <c r="D21" s="25"/>
      <c r="E21" s="25"/>
      <c r="F21" s="25"/>
      <c r="G21" s="25"/>
      <c r="H21" s="26"/>
      <c r="I21" s="25"/>
      <c r="J21" s="25"/>
    </row>
    <row r="22" spans="1:10" x14ac:dyDescent="0.2">
      <c r="B22" s="40" t="s">
        <v>10</v>
      </c>
      <c r="C22" s="26">
        <v>3.6</v>
      </c>
      <c r="D22" s="25"/>
      <c r="E22" s="25"/>
      <c r="F22" s="25"/>
      <c r="G22" s="40" t="s">
        <v>13</v>
      </c>
      <c r="H22" s="26">
        <v>3.11</v>
      </c>
      <c r="I22" s="25"/>
      <c r="J22" s="25"/>
    </row>
    <row r="23" spans="1:10" x14ac:dyDescent="0.2">
      <c r="B23" s="25"/>
      <c r="C23" s="26"/>
      <c r="D23" s="25"/>
      <c r="E23" s="25"/>
      <c r="F23" s="25"/>
      <c r="G23" s="25"/>
      <c r="H23" s="26"/>
      <c r="I23" s="25"/>
      <c r="J23" s="25"/>
    </row>
    <row r="24" spans="1:10" x14ac:dyDescent="0.2">
      <c r="A24" t="s">
        <v>6</v>
      </c>
      <c r="B24" s="25" t="s">
        <v>28</v>
      </c>
      <c r="C24" s="26" t="s">
        <v>6</v>
      </c>
      <c r="D24" s="25">
        <v>0</v>
      </c>
      <c r="E24" s="25">
        <v>0</v>
      </c>
      <c r="F24" s="25"/>
      <c r="G24" s="25" t="s">
        <v>14</v>
      </c>
      <c r="H24" s="26"/>
      <c r="I24" s="27">
        <v>173018014</v>
      </c>
      <c r="J24" s="27">
        <v>173018014</v>
      </c>
    </row>
    <row r="25" spans="1:10" x14ac:dyDescent="0.2">
      <c r="B25" s="25" t="s">
        <v>29</v>
      </c>
      <c r="C25" s="26" t="s">
        <v>6</v>
      </c>
      <c r="D25" s="25">
        <v>0</v>
      </c>
      <c r="E25" s="25">
        <v>0</v>
      </c>
      <c r="F25" s="25"/>
      <c r="G25" s="25" t="s">
        <v>107</v>
      </c>
      <c r="H25" s="26"/>
      <c r="I25" s="27">
        <v>20737941</v>
      </c>
      <c r="J25" s="27">
        <v>20737941</v>
      </c>
    </row>
    <row r="26" spans="1:10" x14ac:dyDescent="0.2">
      <c r="B26" s="25"/>
      <c r="C26" s="26"/>
      <c r="D26" s="25"/>
      <c r="E26" s="25"/>
      <c r="F26" s="25"/>
      <c r="G26" s="25" t="s">
        <v>108</v>
      </c>
      <c r="H26" s="26"/>
      <c r="I26" s="27">
        <v>49654183.299999997</v>
      </c>
      <c r="J26" s="27">
        <v>49654183.299999997</v>
      </c>
    </row>
    <row r="27" spans="1:10" x14ac:dyDescent="0.2">
      <c r="B27" s="25" t="s">
        <v>30</v>
      </c>
      <c r="C27" s="26"/>
      <c r="D27" s="29">
        <f>D25+D24</f>
        <v>0</v>
      </c>
      <c r="E27" s="29">
        <f>E25+E24</f>
        <v>0</v>
      </c>
      <c r="F27" s="25"/>
      <c r="G27" s="25" t="s">
        <v>104</v>
      </c>
      <c r="H27" s="73"/>
      <c r="I27" s="25">
        <v>0</v>
      </c>
      <c r="J27" s="25">
        <v>0</v>
      </c>
    </row>
    <row r="28" spans="1:10" x14ac:dyDescent="0.2">
      <c r="B28" s="25"/>
      <c r="C28" s="26"/>
      <c r="D28" s="25"/>
      <c r="E28" s="25"/>
      <c r="F28" s="25"/>
      <c r="G28" s="25" t="s">
        <v>40</v>
      </c>
      <c r="H28" s="26"/>
      <c r="I28" s="25">
        <v>0</v>
      </c>
      <c r="J28" s="25">
        <v>0</v>
      </c>
    </row>
    <row r="29" spans="1:10" x14ac:dyDescent="0.2">
      <c r="B29" s="40" t="s">
        <v>11</v>
      </c>
      <c r="C29" s="26">
        <v>3.7</v>
      </c>
      <c r="D29" s="25"/>
      <c r="E29" s="25"/>
      <c r="F29" s="25"/>
      <c r="G29" s="25" t="s">
        <v>6</v>
      </c>
      <c r="H29" s="26"/>
      <c r="I29" s="25" t="s">
        <v>6</v>
      </c>
      <c r="J29" s="25" t="s">
        <v>6</v>
      </c>
    </row>
    <row r="30" spans="1:10" x14ac:dyDescent="0.2">
      <c r="B30" s="25"/>
      <c r="C30" s="26"/>
      <c r="D30" s="25"/>
      <c r="E30" s="25"/>
      <c r="F30" s="25"/>
      <c r="G30" s="25" t="s">
        <v>6</v>
      </c>
      <c r="H30" s="26" t="s">
        <v>6</v>
      </c>
      <c r="I30" s="25" t="s">
        <v>6</v>
      </c>
      <c r="J30" s="25" t="s">
        <v>6</v>
      </c>
    </row>
    <row r="31" spans="1:10" x14ac:dyDescent="0.2">
      <c r="B31" s="25" t="s">
        <v>31</v>
      </c>
      <c r="C31" s="26"/>
      <c r="D31" s="25">
        <v>0</v>
      </c>
      <c r="E31" s="25">
        <v>0</v>
      </c>
      <c r="F31" s="25"/>
      <c r="G31" s="25"/>
      <c r="H31" s="26"/>
      <c r="I31" s="25"/>
      <c r="J31" s="25"/>
    </row>
    <row r="32" spans="1:10" x14ac:dyDescent="0.2">
      <c r="B32" s="25"/>
      <c r="C32" s="26"/>
      <c r="D32" s="25"/>
      <c r="E32" s="25"/>
      <c r="F32" s="25"/>
      <c r="G32" s="25" t="s">
        <v>66</v>
      </c>
      <c r="H32" s="26"/>
      <c r="I32" s="28">
        <f>SUM(I24:I31)</f>
        <v>243410138.30000001</v>
      </c>
      <c r="J32" s="28">
        <f>SUM(J24:J31)</f>
        <v>243410138.30000001</v>
      </c>
    </row>
    <row r="33" spans="2:10" x14ac:dyDescent="0.2">
      <c r="B33" s="25"/>
      <c r="C33" s="26"/>
      <c r="D33" s="25"/>
      <c r="E33" s="25"/>
      <c r="F33" s="25"/>
      <c r="G33" s="25"/>
      <c r="H33" s="26"/>
      <c r="I33" s="25"/>
      <c r="J33" s="25"/>
    </row>
    <row r="34" spans="2:10" ht="13.5" thickBot="1" x14ac:dyDescent="0.25">
      <c r="B34" s="25" t="s">
        <v>6</v>
      </c>
      <c r="C34" s="26"/>
      <c r="D34" s="25"/>
      <c r="E34" s="25"/>
      <c r="F34" s="25"/>
      <c r="G34" s="25" t="s">
        <v>6</v>
      </c>
      <c r="H34" s="26"/>
      <c r="I34" s="25"/>
      <c r="J34" s="25"/>
    </row>
    <row r="35" spans="2:10" ht="13.5" thickTop="1" x14ac:dyDescent="0.2">
      <c r="B35" s="42" t="s">
        <v>32</v>
      </c>
      <c r="C35" s="43"/>
      <c r="D35" s="44">
        <f>D31+D27+D20+D17</f>
        <v>422158691</v>
      </c>
      <c r="E35" s="44">
        <f>E31+E27+E20+E17</f>
        <v>422158691</v>
      </c>
      <c r="F35" s="45"/>
      <c r="G35" s="45" t="s">
        <v>42</v>
      </c>
      <c r="H35" s="43"/>
      <c r="I35" s="44">
        <f>I32+I17</f>
        <v>422158691</v>
      </c>
      <c r="J35" s="46">
        <f>J32+J17</f>
        <v>422158691</v>
      </c>
    </row>
    <row r="36" spans="2:10" ht="13.5" thickBot="1" x14ac:dyDescent="0.25">
      <c r="B36" s="47"/>
      <c r="C36" s="48"/>
      <c r="D36" s="48"/>
      <c r="E36" s="48"/>
      <c r="F36" s="48"/>
      <c r="G36" s="48" t="s">
        <v>13</v>
      </c>
      <c r="H36" s="49"/>
      <c r="I36" s="48"/>
      <c r="J36" s="50"/>
    </row>
    <row r="37" spans="2:10" ht="13.5" thickTop="1" x14ac:dyDescent="0.2"/>
    <row r="38" spans="2:10" x14ac:dyDescent="0.2">
      <c r="B38" s="2" t="s">
        <v>105</v>
      </c>
      <c r="C38" s="2"/>
      <c r="D38" s="2"/>
      <c r="E38" s="2"/>
      <c r="F38" s="2"/>
      <c r="G38" s="2"/>
      <c r="H38" s="2"/>
      <c r="I38" s="2"/>
      <c r="J38" s="2"/>
    </row>
    <row r="39" spans="2:10" x14ac:dyDescent="0.2">
      <c r="B39" s="2" t="s">
        <v>96</v>
      </c>
      <c r="C39" s="2"/>
      <c r="D39" s="2"/>
      <c r="E39" s="2"/>
      <c r="F39" s="2"/>
      <c r="G39" s="2"/>
      <c r="H39" s="2"/>
      <c r="I39" s="2"/>
      <c r="J39" s="2"/>
    </row>
    <row r="40" spans="2:10" x14ac:dyDescent="0.2">
      <c r="B40" s="2"/>
      <c r="C40" s="2"/>
      <c r="D40" s="2"/>
      <c r="E40" s="2"/>
      <c r="F40" s="2"/>
      <c r="G40" s="2"/>
      <c r="H40" s="2"/>
      <c r="I40" s="2"/>
      <c r="J40" s="2"/>
    </row>
    <row r="41" spans="2:10" x14ac:dyDescent="0.2">
      <c r="B41" s="2"/>
      <c r="C41" s="2"/>
      <c r="D41" s="2"/>
      <c r="E41" s="2"/>
      <c r="F41" s="2"/>
      <c r="G41" s="2"/>
      <c r="H41" s="2"/>
      <c r="I41" s="2"/>
      <c r="J41" s="2"/>
    </row>
  </sheetData>
  <phoneticPr fontId="0" type="noConversion"/>
  <pageMargins left="0.79" right="0.75" top="0.52" bottom="0.5" header="0.5" footer="0.5"/>
  <pageSetup orientation="landscape" horizontalDpi="360" verticalDpi="360" r:id="rId1"/>
  <headerFooter alignWithMargins="0">
    <oddFooter>&amp;C1</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2:J42"/>
  <sheetViews>
    <sheetView topLeftCell="B21" workbookViewId="0">
      <selection activeCell="C38" sqref="C38"/>
    </sheetView>
  </sheetViews>
  <sheetFormatPr defaultColWidth="8.85546875" defaultRowHeight="12.75" x14ac:dyDescent="0.2"/>
  <cols>
    <col min="1" max="1" width="3.7109375" hidden="1" customWidth="1"/>
    <col min="2" max="2" width="21.28515625" customWidth="1"/>
    <col min="3" max="3" width="7.42578125" customWidth="1"/>
    <col min="4" max="4" width="14.85546875" customWidth="1"/>
    <col min="5" max="5" width="15.140625" customWidth="1"/>
    <col min="6" max="6" width="2" customWidth="1"/>
    <col min="7" max="7" width="24.85546875" customWidth="1"/>
    <col min="8" max="8" width="7.42578125" customWidth="1"/>
    <col min="9" max="9" width="14.140625" customWidth="1"/>
    <col min="10" max="10" width="14.28515625" customWidth="1"/>
  </cols>
  <sheetData>
    <row r="2" spans="2:10" ht="18" x14ac:dyDescent="0.25">
      <c r="B2" s="51" t="s">
        <v>22</v>
      </c>
      <c r="C2" s="2"/>
      <c r="D2" s="2"/>
      <c r="E2" s="2"/>
      <c r="F2" s="2"/>
      <c r="G2" s="2"/>
      <c r="H2" s="2"/>
      <c r="I2" s="2"/>
      <c r="J2" s="2"/>
    </row>
    <row r="3" spans="2:10" ht="18" x14ac:dyDescent="0.25">
      <c r="B3" s="51" t="s">
        <v>61</v>
      </c>
      <c r="C3" s="2"/>
      <c r="D3" s="2"/>
      <c r="E3" s="2"/>
      <c r="F3" s="2"/>
      <c r="G3" s="2"/>
      <c r="H3" s="2"/>
      <c r="I3" s="2"/>
      <c r="J3" s="2"/>
    </row>
    <row r="4" spans="2:10" ht="15" x14ac:dyDescent="0.2">
      <c r="B4" s="52" t="s">
        <v>98</v>
      </c>
      <c r="C4" s="2"/>
      <c r="D4" s="2"/>
      <c r="E4" s="2"/>
      <c r="F4" s="2"/>
      <c r="G4" s="2"/>
      <c r="H4" s="2"/>
      <c r="I4" s="2"/>
      <c r="J4" s="2"/>
    </row>
    <row r="5" spans="2:10" ht="13.5" thickBot="1" x14ac:dyDescent="0.25">
      <c r="B5" t="s">
        <v>6</v>
      </c>
      <c r="C5" t="s">
        <v>6</v>
      </c>
    </row>
    <row r="6" spans="2:10" ht="13.5" thickTop="1" x14ac:dyDescent="0.2">
      <c r="B6" s="30"/>
      <c r="C6" s="31"/>
      <c r="D6" s="31">
        <v>1998</v>
      </c>
      <c r="E6" s="31">
        <v>1998</v>
      </c>
      <c r="F6" s="31"/>
      <c r="G6" s="15" t="s">
        <v>33</v>
      </c>
      <c r="H6" s="31"/>
      <c r="I6" s="31">
        <v>1998</v>
      </c>
      <c r="J6" s="32">
        <v>1998</v>
      </c>
    </row>
    <row r="7" spans="2:10" x14ac:dyDescent="0.2">
      <c r="B7" s="33" t="s">
        <v>23</v>
      </c>
      <c r="C7" s="34" t="s">
        <v>24</v>
      </c>
      <c r="D7" s="34" t="s">
        <v>25</v>
      </c>
      <c r="E7" s="34" t="s">
        <v>25</v>
      </c>
      <c r="F7" s="34"/>
      <c r="G7" s="35" t="s">
        <v>13</v>
      </c>
      <c r="H7" s="34" t="s">
        <v>24</v>
      </c>
      <c r="I7" s="34" t="s">
        <v>25</v>
      </c>
      <c r="J7" s="36" t="s">
        <v>25</v>
      </c>
    </row>
    <row r="8" spans="2:10" ht="13.5" thickBot="1" x14ac:dyDescent="0.25">
      <c r="B8" s="37"/>
      <c r="C8" s="38"/>
      <c r="D8" s="38" t="s">
        <v>26</v>
      </c>
      <c r="E8" s="38" t="s">
        <v>26</v>
      </c>
      <c r="F8" s="38"/>
      <c r="G8" s="38"/>
      <c r="H8" s="38"/>
      <c r="I8" s="38" t="s">
        <v>26</v>
      </c>
      <c r="J8" s="39" t="s">
        <v>26</v>
      </c>
    </row>
    <row r="9" spans="2:10" ht="13.5" thickTop="1" x14ac:dyDescent="0.2">
      <c r="B9" s="40"/>
      <c r="C9" s="40"/>
      <c r="D9" s="40"/>
      <c r="E9" s="40"/>
      <c r="F9" s="40"/>
      <c r="G9" s="40"/>
      <c r="H9" s="41"/>
      <c r="I9" s="40"/>
      <c r="J9" s="40"/>
    </row>
    <row r="10" spans="2:10" x14ac:dyDescent="0.2">
      <c r="B10" s="40" t="s">
        <v>7</v>
      </c>
      <c r="C10" s="40"/>
      <c r="D10" s="40"/>
      <c r="E10" s="40"/>
      <c r="F10" s="40"/>
      <c r="G10" s="40" t="s">
        <v>12</v>
      </c>
      <c r="H10" s="41"/>
      <c r="I10" s="40"/>
      <c r="J10" s="40"/>
    </row>
    <row r="11" spans="2:10" x14ac:dyDescent="0.2">
      <c r="B11" s="25"/>
      <c r="C11" s="25"/>
      <c r="D11" s="25"/>
      <c r="E11" s="25"/>
      <c r="F11" s="25"/>
      <c r="G11" s="25"/>
      <c r="H11" s="26"/>
      <c r="I11" s="25"/>
      <c r="J11" s="25"/>
    </row>
    <row r="12" spans="2:10" x14ac:dyDescent="0.2">
      <c r="B12" s="25" t="s">
        <v>99</v>
      </c>
      <c r="C12" s="26">
        <v>3.1</v>
      </c>
      <c r="D12" s="27">
        <v>57912831</v>
      </c>
      <c r="E12" s="27">
        <v>57912831</v>
      </c>
      <c r="F12" s="25"/>
      <c r="G12" s="25" t="s">
        <v>34</v>
      </c>
      <c r="H12" s="26">
        <v>3.8</v>
      </c>
      <c r="I12" s="27">
        <v>175748020.5</v>
      </c>
      <c r="J12" s="27">
        <v>175748020.5</v>
      </c>
    </row>
    <row r="13" spans="2:10" x14ac:dyDescent="0.2">
      <c r="B13" s="25" t="s">
        <v>100</v>
      </c>
      <c r="C13" s="26">
        <v>3.2</v>
      </c>
      <c r="D13" s="27">
        <v>71576244</v>
      </c>
      <c r="E13" s="27">
        <v>71576244</v>
      </c>
      <c r="F13" s="25"/>
      <c r="G13" s="25" t="s">
        <v>101</v>
      </c>
      <c r="H13" s="26">
        <v>3.9</v>
      </c>
      <c r="I13" s="27">
        <v>3000532.2</v>
      </c>
      <c r="J13" s="27">
        <v>3000532.2</v>
      </c>
    </row>
    <row r="14" spans="2:10" x14ac:dyDescent="0.2">
      <c r="B14" s="25" t="s">
        <v>8</v>
      </c>
      <c r="C14" s="26">
        <v>3.3</v>
      </c>
      <c r="D14" s="27">
        <v>50000000</v>
      </c>
      <c r="E14" s="27">
        <v>50000000</v>
      </c>
      <c r="F14" s="25"/>
      <c r="G14" s="25" t="s">
        <v>63</v>
      </c>
      <c r="H14" s="73" t="s">
        <v>38</v>
      </c>
      <c r="I14" s="25">
        <v>0</v>
      </c>
      <c r="J14" s="25">
        <v>0</v>
      </c>
    </row>
    <row r="15" spans="2:10" x14ac:dyDescent="0.2">
      <c r="B15" s="25" t="s">
        <v>109</v>
      </c>
      <c r="C15" s="26">
        <v>3.4</v>
      </c>
      <c r="D15" s="27">
        <v>242669616</v>
      </c>
      <c r="E15" s="27">
        <v>242669616</v>
      </c>
      <c r="F15" s="25"/>
      <c r="G15" s="25" t="s">
        <v>64</v>
      </c>
      <c r="H15" s="26">
        <v>3.11</v>
      </c>
      <c r="I15" s="25">
        <v>0</v>
      </c>
      <c r="J15" s="25">
        <v>0</v>
      </c>
    </row>
    <row r="16" spans="2:10" x14ac:dyDescent="0.2">
      <c r="B16" s="25" t="s">
        <v>110</v>
      </c>
      <c r="C16" s="26"/>
      <c r="D16" s="27">
        <v>0</v>
      </c>
      <c r="E16" s="27">
        <v>0</v>
      </c>
      <c r="F16" s="25"/>
      <c r="G16" s="25"/>
      <c r="H16" s="26"/>
      <c r="I16" s="25"/>
      <c r="J16" s="25"/>
    </row>
    <row r="17" spans="1:10" x14ac:dyDescent="0.2">
      <c r="B17" s="25" t="s">
        <v>6</v>
      </c>
      <c r="C17" s="26" t="s">
        <v>6</v>
      </c>
      <c r="D17" s="25" t="s">
        <v>6</v>
      </c>
      <c r="E17" s="25" t="s">
        <v>6</v>
      </c>
      <c r="F17" s="25"/>
      <c r="G17" s="25"/>
      <c r="H17" s="26"/>
      <c r="I17" s="25"/>
      <c r="J17" s="25"/>
    </row>
    <row r="18" spans="1:10" x14ac:dyDescent="0.2">
      <c r="B18" s="25" t="s">
        <v>27</v>
      </c>
      <c r="C18" s="26"/>
      <c r="D18" s="28">
        <f>SUM(D12:D17)</f>
        <v>422158691</v>
      </c>
      <c r="E18" s="28">
        <f>SUM(E12:E17)</f>
        <v>422158691</v>
      </c>
      <c r="F18" s="25"/>
      <c r="G18" s="25" t="s">
        <v>65</v>
      </c>
      <c r="H18" s="26"/>
      <c r="I18" s="28">
        <f>SUM(I12:I17)</f>
        <v>178748552.69999999</v>
      </c>
      <c r="J18" s="28">
        <f>SUM(J12:J17)</f>
        <v>178748552.69999999</v>
      </c>
    </row>
    <row r="19" spans="1:10" x14ac:dyDescent="0.2">
      <c r="B19" s="25"/>
      <c r="C19" s="26"/>
      <c r="D19" s="25"/>
      <c r="E19" s="25"/>
      <c r="F19" s="25"/>
      <c r="G19" s="25"/>
      <c r="H19" s="26"/>
      <c r="I19" s="25"/>
      <c r="J19" s="25"/>
    </row>
    <row r="20" spans="1:10" x14ac:dyDescent="0.2">
      <c r="B20" s="40" t="s">
        <v>9</v>
      </c>
      <c r="C20" s="26">
        <v>3.5</v>
      </c>
      <c r="D20" s="25"/>
      <c r="E20" s="25"/>
      <c r="F20" s="25"/>
      <c r="G20" s="25"/>
      <c r="H20" s="26"/>
      <c r="I20" s="25"/>
      <c r="J20" s="25"/>
    </row>
    <row r="21" spans="1:10" x14ac:dyDescent="0.2">
      <c r="B21" s="25" t="s">
        <v>62</v>
      </c>
      <c r="C21" s="26"/>
      <c r="D21" s="25">
        <v>0</v>
      </c>
      <c r="E21" s="25">
        <v>0</v>
      </c>
      <c r="F21" s="25"/>
      <c r="G21" s="25"/>
      <c r="H21" s="26"/>
      <c r="I21" s="25"/>
      <c r="J21" s="25"/>
    </row>
    <row r="22" spans="1:10" x14ac:dyDescent="0.2">
      <c r="B22" s="25"/>
      <c r="C22" s="26"/>
      <c r="D22" s="25"/>
      <c r="E22" s="25"/>
      <c r="F22" s="25"/>
      <c r="G22" s="25"/>
      <c r="H22" s="26"/>
      <c r="I22" s="25"/>
      <c r="J22" s="25"/>
    </row>
    <row r="23" spans="1:10" x14ac:dyDescent="0.2">
      <c r="B23" s="40" t="s">
        <v>10</v>
      </c>
      <c r="C23" s="26">
        <v>3.6</v>
      </c>
      <c r="D23" s="25"/>
      <c r="E23" s="25"/>
      <c r="F23" s="25"/>
      <c r="G23" s="40" t="s">
        <v>13</v>
      </c>
      <c r="H23" s="26">
        <v>3.12</v>
      </c>
      <c r="I23" s="25"/>
      <c r="J23" s="25"/>
    </row>
    <row r="24" spans="1:10" x14ac:dyDescent="0.2">
      <c r="B24" s="25"/>
      <c r="C24" s="26"/>
      <c r="D24" s="25"/>
      <c r="E24" s="25"/>
      <c r="F24" s="25"/>
      <c r="G24" s="25"/>
      <c r="H24" s="26"/>
      <c r="I24" s="25"/>
      <c r="J24" s="25"/>
    </row>
    <row r="25" spans="1:10" x14ac:dyDescent="0.2">
      <c r="A25" t="s">
        <v>6</v>
      </c>
      <c r="B25" s="25" t="s">
        <v>28</v>
      </c>
      <c r="C25" s="26" t="s">
        <v>6</v>
      </c>
      <c r="D25" s="25">
        <v>0</v>
      </c>
      <c r="E25" s="25">
        <v>0</v>
      </c>
      <c r="F25" s="25"/>
      <c r="G25" s="25" t="s">
        <v>18</v>
      </c>
      <c r="H25" s="26"/>
      <c r="I25" s="27">
        <v>173018014</v>
      </c>
      <c r="J25" s="27">
        <v>173018014</v>
      </c>
    </row>
    <row r="26" spans="1:10" x14ac:dyDescent="0.2">
      <c r="B26" s="25" t="s">
        <v>29</v>
      </c>
      <c r="C26" s="26" t="s">
        <v>6</v>
      </c>
      <c r="D26" s="25">
        <v>0</v>
      </c>
      <c r="E26" s="25">
        <v>0</v>
      </c>
      <c r="F26" s="25"/>
      <c r="G26" s="25" t="s">
        <v>20</v>
      </c>
      <c r="H26" s="26"/>
      <c r="I26" s="27">
        <v>20737941</v>
      </c>
      <c r="J26" s="27">
        <v>20737941</v>
      </c>
    </row>
    <row r="27" spans="1:10" x14ac:dyDescent="0.2">
      <c r="B27" s="25"/>
      <c r="C27" s="26"/>
      <c r="D27" s="25"/>
      <c r="E27" s="25"/>
      <c r="F27" s="25"/>
      <c r="G27" s="25" t="s">
        <v>14</v>
      </c>
      <c r="H27" s="26"/>
      <c r="I27" s="27">
        <v>49654183.299999997</v>
      </c>
      <c r="J27" s="27">
        <v>49654183.299999997</v>
      </c>
    </row>
    <row r="28" spans="1:10" x14ac:dyDescent="0.2">
      <c r="B28" s="25" t="s">
        <v>30</v>
      </c>
      <c r="C28" s="26"/>
      <c r="D28" s="29">
        <f>D26+D25</f>
        <v>0</v>
      </c>
      <c r="E28" s="29">
        <f>E26+E25</f>
        <v>0</v>
      </c>
      <c r="F28" s="25"/>
      <c r="G28" s="25" t="s">
        <v>111</v>
      </c>
      <c r="H28" s="73"/>
      <c r="I28" s="25">
        <v>0</v>
      </c>
      <c r="J28" s="25">
        <v>0</v>
      </c>
    </row>
    <row r="29" spans="1:10" x14ac:dyDescent="0.2">
      <c r="B29" s="25"/>
      <c r="C29" s="26"/>
      <c r="D29" s="25"/>
      <c r="E29" s="25"/>
      <c r="F29" s="25"/>
      <c r="G29" s="25" t="s">
        <v>112</v>
      </c>
      <c r="H29" s="26"/>
      <c r="I29" s="25">
        <v>0</v>
      </c>
      <c r="J29" s="25">
        <v>0</v>
      </c>
    </row>
    <row r="30" spans="1:10" x14ac:dyDescent="0.2">
      <c r="B30" s="40" t="s">
        <v>11</v>
      </c>
      <c r="C30" s="26">
        <v>3.7</v>
      </c>
      <c r="D30" s="25"/>
      <c r="E30" s="25"/>
      <c r="F30" s="25"/>
      <c r="G30" s="25" t="s">
        <v>104</v>
      </c>
      <c r="H30" s="26"/>
      <c r="I30" s="25" t="s">
        <v>6</v>
      </c>
      <c r="J30" s="25" t="s">
        <v>6</v>
      </c>
    </row>
    <row r="31" spans="1:10" x14ac:dyDescent="0.2">
      <c r="B31" s="25"/>
      <c r="C31" s="26"/>
      <c r="D31" s="25"/>
      <c r="E31" s="25"/>
      <c r="F31" s="25"/>
      <c r="G31" s="25" t="s">
        <v>40</v>
      </c>
      <c r="H31" s="26"/>
      <c r="I31" s="25" t="s">
        <v>6</v>
      </c>
      <c r="J31" s="25" t="s">
        <v>6</v>
      </c>
    </row>
    <row r="32" spans="1:10" x14ac:dyDescent="0.2">
      <c r="B32" s="25" t="s">
        <v>31</v>
      </c>
      <c r="C32" s="26"/>
      <c r="D32" s="25">
        <v>0</v>
      </c>
      <c r="E32" s="25">
        <v>0</v>
      </c>
      <c r="F32" s="25"/>
      <c r="G32" s="25"/>
      <c r="H32" s="26"/>
      <c r="I32" s="25"/>
      <c r="J32" s="25"/>
    </row>
    <row r="33" spans="2:10" x14ac:dyDescent="0.2">
      <c r="B33" s="25"/>
      <c r="C33" s="26"/>
      <c r="D33" s="25"/>
      <c r="E33" s="25"/>
      <c r="F33" s="25"/>
      <c r="G33" s="25" t="s">
        <v>66</v>
      </c>
      <c r="H33" s="26"/>
      <c r="I33" s="28">
        <f>SUM(I25:I32)</f>
        <v>243410138.30000001</v>
      </c>
      <c r="J33" s="28">
        <f>SUM(J25:J32)</f>
        <v>243410138.30000001</v>
      </c>
    </row>
    <row r="34" spans="2:10" x14ac:dyDescent="0.2">
      <c r="B34" s="25"/>
      <c r="C34" s="26"/>
      <c r="D34" s="25"/>
      <c r="E34" s="25"/>
      <c r="F34" s="25"/>
      <c r="G34" s="25"/>
      <c r="H34" s="26"/>
      <c r="I34" s="25"/>
      <c r="J34" s="25"/>
    </row>
    <row r="35" spans="2:10" ht="13.5" thickBot="1" x14ac:dyDescent="0.25">
      <c r="B35" s="25" t="s">
        <v>6</v>
      </c>
      <c r="C35" s="26"/>
      <c r="D35" s="25"/>
      <c r="E35" s="25"/>
      <c r="F35" s="25"/>
      <c r="G35" s="25" t="s">
        <v>6</v>
      </c>
      <c r="H35" s="26"/>
      <c r="I35" s="25"/>
      <c r="J35" s="25"/>
    </row>
    <row r="36" spans="2:10" ht="13.5" thickTop="1" x14ac:dyDescent="0.2">
      <c r="B36" s="42" t="s">
        <v>32</v>
      </c>
      <c r="C36" s="43"/>
      <c r="D36" s="44">
        <f>D32+D28+D21+D18</f>
        <v>422158691</v>
      </c>
      <c r="E36" s="44">
        <f>E32+E28+E21+E18</f>
        <v>422158691</v>
      </c>
      <c r="F36" s="45"/>
      <c r="G36" s="45" t="s">
        <v>42</v>
      </c>
      <c r="H36" s="43"/>
      <c r="I36" s="44">
        <f>I33+I18</f>
        <v>422158691</v>
      </c>
      <c r="J36" s="46">
        <f>J33+J18</f>
        <v>422158691</v>
      </c>
    </row>
    <row r="37" spans="2:10" ht="13.5" thickBot="1" x14ac:dyDescent="0.25">
      <c r="B37" s="47"/>
      <c r="C37" s="48"/>
      <c r="D37" s="48"/>
      <c r="E37" s="48"/>
      <c r="F37" s="48"/>
      <c r="G37" s="48" t="s">
        <v>13</v>
      </c>
      <c r="H37" s="49"/>
      <c r="I37" s="48"/>
      <c r="J37" s="50"/>
    </row>
    <row r="38" spans="2:10" ht="13.5" thickTop="1" x14ac:dyDescent="0.2"/>
    <row r="39" spans="2:10" x14ac:dyDescent="0.2">
      <c r="B39" s="2" t="s">
        <v>105</v>
      </c>
      <c r="C39" s="2"/>
      <c r="D39" s="2"/>
      <c r="E39" s="2"/>
      <c r="F39" s="2"/>
      <c r="G39" s="2"/>
      <c r="H39" s="2"/>
      <c r="I39" s="2"/>
      <c r="J39" s="2"/>
    </row>
    <row r="40" spans="2:10" x14ac:dyDescent="0.2">
      <c r="B40" s="2" t="s">
        <v>96</v>
      </c>
      <c r="C40" s="2"/>
      <c r="D40" s="2"/>
      <c r="E40" s="2"/>
      <c r="F40" s="2"/>
      <c r="G40" s="2"/>
      <c r="H40" s="2"/>
      <c r="I40" s="2"/>
      <c r="J40" s="2"/>
    </row>
    <row r="41" spans="2:10" x14ac:dyDescent="0.2">
      <c r="B41" s="2"/>
      <c r="C41" s="2"/>
      <c r="D41" s="2"/>
      <c r="E41" s="2"/>
      <c r="F41" s="2"/>
      <c r="G41" s="2"/>
      <c r="H41" s="2"/>
      <c r="I41" s="2"/>
      <c r="J41" s="2"/>
    </row>
    <row r="42" spans="2:10" x14ac:dyDescent="0.2">
      <c r="B42" s="2"/>
      <c r="C42" s="2"/>
      <c r="D42" s="2"/>
      <c r="E42" s="2"/>
      <c r="F42" s="2"/>
      <c r="G42" s="2"/>
      <c r="H42" s="2"/>
      <c r="I42" s="2"/>
      <c r="J42" s="2"/>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B3:H47"/>
  <sheetViews>
    <sheetView topLeftCell="A32" workbookViewId="0">
      <selection activeCell="B49" sqref="B49"/>
    </sheetView>
  </sheetViews>
  <sheetFormatPr defaultColWidth="8.85546875" defaultRowHeight="12.75" x14ac:dyDescent="0.2"/>
  <cols>
    <col min="1" max="1" width="8" customWidth="1"/>
    <col min="2" max="2" width="31.42578125" customWidth="1"/>
    <col min="3" max="3" width="7.7109375" style="24" customWidth="1"/>
    <col min="4" max="4" width="16.42578125" style="1" customWidth="1"/>
    <col min="5" max="5" width="17.140625" style="1" customWidth="1"/>
  </cols>
  <sheetData>
    <row r="3" spans="2:5" ht="18" x14ac:dyDescent="0.25">
      <c r="B3" s="51" t="s">
        <v>22</v>
      </c>
      <c r="C3" s="2"/>
      <c r="D3" s="3"/>
      <c r="E3" s="3"/>
    </row>
    <row r="4" spans="2:5" ht="18" x14ac:dyDescent="0.25">
      <c r="B4" s="51" t="s">
        <v>44</v>
      </c>
      <c r="C4" s="2"/>
      <c r="D4" s="3"/>
      <c r="E4" s="3"/>
    </row>
    <row r="5" spans="2:5" x14ac:dyDescent="0.2">
      <c r="B5" s="66" t="s">
        <v>113</v>
      </c>
      <c r="C5" s="2"/>
      <c r="D5" s="3"/>
      <c r="E5" s="3"/>
    </row>
    <row r="6" spans="2:5" ht="13.5" thickBot="1" x14ac:dyDescent="0.25">
      <c r="B6" t="s">
        <v>6</v>
      </c>
    </row>
    <row r="7" spans="2:5" ht="13.5" thickTop="1" x14ac:dyDescent="0.2">
      <c r="B7" s="55"/>
      <c r="C7" s="56"/>
      <c r="D7" s="57" t="s">
        <v>114</v>
      </c>
      <c r="E7" s="58" t="s">
        <v>114</v>
      </c>
    </row>
    <row r="8" spans="2:5" x14ac:dyDescent="0.2">
      <c r="B8" s="33" t="s">
        <v>45</v>
      </c>
      <c r="C8" s="59" t="s">
        <v>24</v>
      </c>
      <c r="D8" s="60" t="s">
        <v>69</v>
      </c>
      <c r="E8" s="61" t="s">
        <v>115</v>
      </c>
    </row>
    <row r="9" spans="2:5" ht="13.5" thickBot="1" x14ac:dyDescent="0.25">
      <c r="B9" s="62"/>
      <c r="C9" s="63"/>
      <c r="D9" s="64" t="s">
        <v>46</v>
      </c>
      <c r="E9" s="65" t="s">
        <v>46</v>
      </c>
    </row>
    <row r="10" spans="2:5" ht="13.5" thickTop="1" x14ac:dyDescent="0.2">
      <c r="B10" s="25"/>
      <c r="C10" s="26"/>
      <c r="D10" s="53"/>
      <c r="E10" s="53"/>
    </row>
    <row r="11" spans="2:5" x14ac:dyDescent="0.2">
      <c r="B11" s="40" t="s">
        <v>116</v>
      </c>
      <c r="C11" s="26"/>
      <c r="D11" s="53"/>
      <c r="E11" s="53"/>
    </row>
    <row r="12" spans="2:5" x14ac:dyDescent="0.2">
      <c r="B12" s="25" t="s">
        <v>117</v>
      </c>
      <c r="C12" s="26" t="s">
        <v>47</v>
      </c>
      <c r="D12" s="53">
        <v>64836616</v>
      </c>
      <c r="E12" s="53">
        <v>14683600</v>
      </c>
    </row>
    <row r="13" spans="2:5" x14ac:dyDescent="0.2">
      <c r="B13" s="25" t="s">
        <v>118</v>
      </c>
      <c r="C13" s="26" t="s">
        <v>48</v>
      </c>
      <c r="D13" s="53">
        <v>240348085</v>
      </c>
      <c r="E13" s="53">
        <v>395392460</v>
      </c>
    </row>
    <row r="14" spans="2:5" x14ac:dyDescent="0.2">
      <c r="B14" s="26" t="s">
        <v>119</v>
      </c>
      <c r="C14" s="26"/>
      <c r="D14" s="54">
        <f>SUM(D12:D13)</f>
        <v>305184701</v>
      </c>
      <c r="E14" s="54">
        <f>SUM(E12:E13)</f>
        <v>410076060</v>
      </c>
    </row>
    <row r="15" spans="2:5" x14ac:dyDescent="0.2">
      <c r="B15" s="25"/>
      <c r="C15" s="26"/>
      <c r="D15" s="53"/>
      <c r="E15" s="53"/>
    </row>
    <row r="16" spans="2:5" x14ac:dyDescent="0.2">
      <c r="B16" s="40" t="s">
        <v>120</v>
      </c>
      <c r="C16" s="26" t="s">
        <v>49</v>
      </c>
      <c r="D16" s="53">
        <v>-209139927</v>
      </c>
      <c r="E16" s="53">
        <v>-347973608</v>
      </c>
    </row>
    <row r="17" spans="2:6" x14ac:dyDescent="0.2">
      <c r="B17" s="25"/>
      <c r="C17" s="26"/>
      <c r="D17" s="53"/>
      <c r="E17" s="53"/>
    </row>
    <row r="18" spans="2:6" x14ac:dyDescent="0.2">
      <c r="B18" s="68" t="s">
        <v>50</v>
      </c>
      <c r="C18" s="41"/>
      <c r="D18" s="67">
        <f>D14+D16</f>
        <v>96044774</v>
      </c>
      <c r="E18" s="67">
        <f>E14+E16</f>
        <v>62102452</v>
      </c>
      <c r="F18" t="s">
        <v>6</v>
      </c>
    </row>
    <row r="19" spans="2:6" x14ac:dyDescent="0.2">
      <c r="B19" s="25"/>
      <c r="C19" s="26"/>
      <c r="D19" s="53"/>
      <c r="E19" s="53"/>
    </row>
    <row r="20" spans="2:6" x14ac:dyDescent="0.2">
      <c r="B20" s="40" t="s">
        <v>121</v>
      </c>
      <c r="C20" s="26" t="s">
        <v>51</v>
      </c>
      <c r="D20" s="53"/>
      <c r="E20" s="53"/>
    </row>
    <row r="21" spans="2:6" x14ac:dyDescent="0.2">
      <c r="B21" s="25" t="s">
        <v>122</v>
      </c>
      <c r="C21" s="26"/>
      <c r="D21" s="53">
        <v>6608900</v>
      </c>
      <c r="E21" s="53">
        <v>3000000</v>
      </c>
    </row>
    <row r="22" spans="2:6" x14ac:dyDescent="0.2">
      <c r="B22" s="25" t="s">
        <v>123</v>
      </c>
      <c r="C22" s="26" t="s">
        <v>6</v>
      </c>
      <c r="D22" s="53">
        <v>49808245</v>
      </c>
      <c r="E22" s="53">
        <v>34992605</v>
      </c>
    </row>
    <row r="23" spans="2:6" x14ac:dyDescent="0.2">
      <c r="B23" s="26" t="s">
        <v>52</v>
      </c>
      <c r="C23" s="26"/>
      <c r="D23" s="54">
        <f>SUM(D21:D22)</f>
        <v>56417145</v>
      </c>
      <c r="E23" s="54">
        <f>SUM(E21:E22)</f>
        <v>37992605</v>
      </c>
    </row>
    <row r="24" spans="2:6" x14ac:dyDescent="0.2">
      <c r="B24" s="25"/>
      <c r="C24" s="26"/>
      <c r="D24" s="53"/>
      <c r="E24" s="53"/>
    </row>
    <row r="25" spans="2:6" x14ac:dyDescent="0.2">
      <c r="B25" s="68" t="s">
        <v>124</v>
      </c>
      <c r="C25" s="41"/>
      <c r="D25" s="67">
        <f>D18-D23</f>
        <v>39627629</v>
      </c>
      <c r="E25" s="67">
        <f>E18-E23</f>
        <v>24109847</v>
      </c>
    </row>
    <row r="26" spans="2:6" x14ac:dyDescent="0.2">
      <c r="B26" s="25"/>
      <c r="C26" s="26"/>
      <c r="D26" s="53"/>
      <c r="E26" s="53"/>
    </row>
    <row r="27" spans="2:6" x14ac:dyDescent="0.2">
      <c r="B27" s="40" t="s">
        <v>125</v>
      </c>
      <c r="C27" s="26" t="s">
        <v>53</v>
      </c>
      <c r="D27" s="53"/>
      <c r="E27" s="53"/>
    </row>
    <row r="28" spans="2:6" x14ac:dyDescent="0.2">
      <c r="B28" s="25" t="s">
        <v>126</v>
      </c>
      <c r="C28" s="26"/>
      <c r="D28" s="53">
        <v>36019136</v>
      </c>
      <c r="E28" s="53">
        <v>31827866</v>
      </c>
    </row>
    <row r="29" spans="2:6" x14ac:dyDescent="0.2">
      <c r="B29" s="25" t="s">
        <v>127</v>
      </c>
      <c r="C29" s="26"/>
      <c r="D29" s="53">
        <v>0</v>
      </c>
      <c r="E29" s="53">
        <v>4554663</v>
      </c>
    </row>
    <row r="30" spans="2:6" x14ac:dyDescent="0.2">
      <c r="B30" s="26" t="s">
        <v>125</v>
      </c>
      <c r="C30" s="26"/>
      <c r="D30" s="54">
        <f>D28-D29</f>
        <v>36019136</v>
      </c>
      <c r="E30" s="54">
        <f>E28-E29</f>
        <v>27273203</v>
      </c>
    </row>
    <row r="31" spans="2:6" x14ac:dyDescent="0.2">
      <c r="B31" s="25"/>
      <c r="C31" s="26"/>
      <c r="D31" s="53"/>
      <c r="E31" s="53"/>
    </row>
    <row r="32" spans="2:6" x14ac:dyDescent="0.2">
      <c r="B32" s="25"/>
      <c r="C32" s="26"/>
      <c r="D32" s="53"/>
      <c r="E32" s="53"/>
    </row>
    <row r="33" spans="2:8" x14ac:dyDescent="0.2">
      <c r="B33" s="40" t="s">
        <v>128</v>
      </c>
      <c r="C33" s="41"/>
      <c r="D33" s="67">
        <f>D25+D30</f>
        <v>75646765</v>
      </c>
      <c r="E33" s="67">
        <f>E25+E30</f>
        <v>51383050</v>
      </c>
    </row>
    <row r="34" spans="2:8" x14ac:dyDescent="0.2">
      <c r="B34" s="25"/>
      <c r="C34" s="26"/>
      <c r="D34" s="53"/>
      <c r="E34" s="53"/>
    </row>
    <row r="35" spans="2:8" x14ac:dyDescent="0.2">
      <c r="B35" s="25" t="s">
        <v>129</v>
      </c>
      <c r="C35" s="26" t="s">
        <v>54</v>
      </c>
      <c r="D35" s="53">
        <v>5656229.3499999996</v>
      </c>
      <c r="E35" s="53">
        <v>2393000</v>
      </c>
    </row>
    <row r="36" spans="2:8" x14ac:dyDescent="0.2">
      <c r="B36" s="25"/>
      <c r="C36" s="26"/>
      <c r="D36" s="53"/>
      <c r="E36" s="53"/>
    </row>
    <row r="37" spans="2:8" x14ac:dyDescent="0.2">
      <c r="B37" s="40" t="s">
        <v>130</v>
      </c>
      <c r="C37" s="26"/>
      <c r="D37" s="67">
        <f>D33-D35</f>
        <v>69990535.650000006</v>
      </c>
      <c r="E37" s="67">
        <f>E33-E35</f>
        <v>48990050</v>
      </c>
    </row>
    <row r="38" spans="2:8" x14ac:dyDescent="0.2">
      <c r="B38" s="25"/>
      <c r="C38" s="26"/>
      <c r="D38" s="53"/>
      <c r="E38" s="53"/>
    </row>
    <row r="39" spans="2:8" x14ac:dyDescent="0.2">
      <c r="B39" s="25" t="s">
        <v>131</v>
      </c>
      <c r="C39" s="26"/>
      <c r="D39" s="53">
        <v>0</v>
      </c>
      <c r="E39" s="53">
        <v>0</v>
      </c>
    </row>
    <row r="40" spans="2:8" ht="13.5" thickBot="1" x14ac:dyDescent="0.25">
      <c r="B40" s="25"/>
      <c r="C40" s="26"/>
      <c r="D40" s="53"/>
      <c r="E40" s="53"/>
    </row>
    <row r="41" spans="2:8" ht="14.25" thickTop="1" thickBot="1" x14ac:dyDescent="0.25">
      <c r="B41" s="69" t="s">
        <v>132</v>
      </c>
      <c r="C41" s="70"/>
      <c r="D41" s="71">
        <f>D37+D39</f>
        <v>69990535.650000006</v>
      </c>
      <c r="E41" s="72">
        <f>E37+E39</f>
        <v>48990050</v>
      </c>
    </row>
    <row r="42" spans="2:8" ht="13.5" thickTop="1" x14ac:dyDescent="0.2">
      <c r="H42" t="s">
        <v>6</v>
      </c>
    </row>
    <row r="43" spans="2:8" x14ac:dyDescent="0.2">
      <c r="B43" s="2" t="s">
        <v>43</v>
      </c>
      <c r="C43" s="2"/>
      <c r="D43" s="3"/>
      <c r="E43" s="3"/>
    </row>
    <row r="44" spans="2:8" x14ac:dyDescent="0.2">
      <c r="B44" s="2" t="s">
        <v>55</v>
      </c>
      <c r="C44" s="2"/>
      <c r="D44" s="3"/>
      <c r="E44" s="3"/>
    </row>
    <row r="47" spans="2:8" x14ac:dyDescent="0.2">
      <c r="B47" t="s">
        <v>6</v>
      </c>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B3:H41"/>
  <sheetViews>
    <sheetView topLeftCell="A21" workbookViewId="0">
      <selection activeCell="A22" sqref="A22"/>
    </sheetView>
  </sheetViews>
  <sheetFormatPr defaultColWidth="8.85546875" defaultRowHeight="12.75" x14ac:dyDescent="0.2"/>
  <cols>
    <col min="1" max="1" width="8" customWidth="1"/>
    <col min="2" max="2" width="31.42578125" customWidth="1"/>
    <col min="3" max="3" width="7.7109375" style="24" customWidth="1"/>
    <col min="4" max="4" width="16.42578125" style="1" customWidth="1"/>
    <col min="5" max="5" width="17.140625" style="1" customWidth="1"/>
  </cols>
  <sheetData>
    <row r="3" spans="2:5" ht="18" x14ac:dyDescent="0.25">
      <c r="B3" s="51" t="s">
        <v>22</v>
      </c>
      <c r="C3" s="2"/>
      <c r="D3" s="3"/>
      <c r="E3" s="3"/>
    </row>
    <row r="4" spans="2:5" ht="18" x14ac:dyDescent="0.25">
      <c r="B4" s="51" t="s">
        <v>133</v>
      </c>
      <c r="C4" s="2"/>
      <c r="D4" s="3"/>
      <c r="E4" s="3"/>
    </row>
    <row r="5" spans="2:5" x14ac:dyDescent="0.2">
      <c r="B5" s="66" t="s">
        <v>113</v>
      </c>
      <c r="C5" s="2"/>
      <c r="D5" s="3"/>
      <c r="E5" s="3"/>
    </row>
    <row r="6" spans="2:5" ht="13.5" thickBot="1" x14ac:dyDescent="0.25">
      <c r="B6" t="s">
        <v>6</v>
      </c>
    </row>
    <row r="7" spans="2:5" ht="13.5" thickTop="1" x14ac:dyDescent="0.2">
      <c r="B7" s="55"/>
      <c r="C7" s="56"/>
      <c r="D7" s="57" t="s">
        <v>114</v>
      </c>
      <c r="E7" s="58" t="s">
        <v>114</v>
      </c>
    </row>
    <row r="8" spans="2:5" x14ac:dyDescent="0.2">
      <c r="B8" s="33" t="s">
        <v>45</v>
      </c>
      <c r="C8" s="59" t="s">
        <v>24</v>
      </c>
      <c r="D8" s="60" t="s">
        <v>69</v>
      </c>
      <c r="E8" s="61" t="s">
        <v>115</v>
      </c>
    </row>
    <row r="9" spans="2:5" ht="13.5" thickBot="1" x14ac:dyDescent="0.25">
      <c r="B9" s="62"/>
      <c r="C9" s="63"/>
      <c r="D9" s="64" t="s">
        <v>46</v>
      </c>
      <c r="E9" s="65" t="s">
        <v>46</v>
      </c>
    </row>
    <row r="10" spans="2:5" ht="13.5" thickTop="1" x14ac:dyDescent="0.2">
      <c r="B10" s="25"/>
      <c r="C10" s="26"/>
      <c r="D10" s="53"/>
      <c r="E10" s="53"/>
    </row>
    <row r="11" spans="2:5" x14ac:dyDescent="0.2">
      <c r="B11" s="40" t="s">
        <v>116</v>
      </c>
      <c r="C11" s="26"/>
      <c r="D11" s="53"/>
      <c r="E11" s="53"/>
    </row>
    <row r="12" spans="2:5" x14ac:dyDescent="0.2">
      <c r="B12" s="25" t="s">
        <v>117</v>
      </c>
      <c r="C12" s="26" t="s">
        <v>47</v>
      </c>
      <c r="D12" s="53">
        <v>64836616</v>
      </c>
      <c r="E12" s="53">
        <v>14683600</v>
      </c>
    </row>
    <row r="13" spans="2:5" x14ac:dyDescent="0.2">
      <c r="B13" s="25"/>
      <c r="C13" s="26"/>
      <c r="D13" s="53"/>
      <c r="E13" s="53"/>
    </row>
    <row r="14" spans="2:5" x14ac:dyDescent="0.2">
      <c r="B14" s="40" t="s">
        <v>121</v>
      </c>
      <c r="C14" s="26">
        <v>4.2</v>
      </c>
      <c r="D14" s="53"/>
      <c r="E14" s="53"/>
    </row>
    <row r="15" spans="2:5" x14ac:dyDescent="0.2">
      <c r="B15" s="25" t="s">
        <v>122</v>
      </c>
      <c r="C15" s="26"/>
      <c r="D15" s="53">
        <v>6608900</v>
      </c>
      <c r="E15" s="53">
        <v>3000000</v>
      </c>
    </row>
    <row r="16" spans="2:5" x14ac:dyDescent="0.2">
      <c r="B16" s="25" t="s">
        <v>123</v>
      </c>
      <c r="C16" s="26" t="s">
        <v>6</v>
      </c>
      <c r="D16" s="53">
        <v>49808245</v>
      </c>
      <c r="E16" s="53">
        <v>34992605</v>
      </c>
    </row>
    <row r="17" spans="2:5" x14ac:dyDescent="0.2">
      <c r="B17" s="26" t="s">
        <v>52</v>
      </c>
      <c r="C17" s="26"/>
      <c r="D17" s="54">
        <f>SUM(D15:D16)</f>
        <v>56417145</v>
      </c>
      <c r="E17" s="54">
        <f>SUM(E15:E16)</f>
        <v>37992605</v>
      </c>
    </row>
    <row r="18" spans="2:5" x14ac:dyDescent="0.2">
      <c r="B18" s="25"/>
      <c r="C18" s="26"/>
      <c r="D18" s="53"/>
      <c r="E18" s="53"/>
    </row>
    <row r="19" spans="2:5" x14ac:dyDescent="0.2">
      <c r="B19" s="68" t="s">
        <v>124</v>
      </c>
      <c r="C19" s="41"/>
      <c r="D19" s="67">
        <f>D12-D17</f>
        <v>8419471</v>
      </c>
      <c r="E19" s="67">
        <f>E12-E17</f>
        <v>-23309005</v>
      </c>
    </row>
    <row r="20" spans="2:5" x14ac:dyDescent="0.2">
      <c r="B20" s="25"/>
      <c r="C20" s="26"/>
      <c r="D20" s="53"/>
      <c r="E20" s="53"/>
    </row>
    <row r="21" spans="2:5" x14ac:dyDescent="0.2">
      <c r="B21" s="40" t="s">
        <v>125</v>
      </c>
      <c r="C21" s="26">
        <v>4.3</v>
      </c>
      <c r="D21" s="53"/>
      <c r="E21" s="53"/>
    </row>
    <row r="22" spans="2:5" x14ac:dyDescent="0.2">
      <c r="B22" s="25" t="s">
        <v>126</v>
      </c>
      <c r="C22" s="26"/>
      <c r="D22" s="53">
        <v>36019136</v>
      </c>
      <c r="E22" s="53">
        <v>31827866</v>
      </c>
    </row>
    <row r="23" spans="2:5" x14ac:dyDescent="0.2">
      <c r="B23" s="25" t="s">
        <v>127</v>
      </c>
      <c r="C23" s="26"/>
      <c r="D23" s="53">
        <v>0</v>
      </c>
      <c r="E23" s="53">
        <v>4554663</v>
      </c>
    </row>
    <row r="24" spans="2:5" x14ac:dyDescent="0.2">
      <c r="B24" s="26" t="s">
        <v>125</v>
      </c>
      <c r="C24" s="26"/>
      <c r="D24" s="54">
        <f>D22-D23</f>
        <v>36019136</v>
      </c>
      <c r="E24" s="54">
        <f>E22-E23</f>
        <v>27273203</v>
      </c>
    </row>
    <row r="25" spans="2:5" x14ac:dyDescent="0.2">
      <c r="B25" s="25"/>
      <c r="C25" s="26"/>
      <c r="D25" s="53"/>
      <c r="E25" s="53"/>
    </row>
    <row r="26" spans="2:5" x14ac:dyDescent="0.2">
      <c r="B26" s="25"/>
      <c r="C26" s="26"/>
      <c r="D26" s="53"/>
      <c r="E26" s="53"/>
    </row>
    <row r="27" spans="2:5" x14ac:dyDescent="0.2">
      <c r="B27" s="40" t="s">
        <v>128</v>
      </c>
      <c r="C27" s="41"/>
      <c r="D27" s="67">
        <f>D19+D24</f>
        <v>44438607</v>
      </c>
      <c r="E27" s="67">
        <f>E19+E24</f>
        <v>3964198</v>
      </c>
    </row>
    <row r="28" spans="2:5" x14ac:dyDescent="0.2">
      <c r="B28" s="25"/>
      <c r="C28" s="26"/>
      <c r="D28" s="53"/>
      <c r="E28" s="53"/>
    </row>
    <row r="29" spans="2:5" x14ac:dyDescent="0.2">
      <c r="B29" s="25" t="s">
        <v>129</v>
      </c>
      <c r="C29" s="26" t="s">
        <v>54</v>
      </c>
      <c r="D29" s="53">
        <v>5656229.3499999996</v>
      </c>
      <c r="E29" s="53">
        <v>2393000</v>
      </c>
    </row>
    <row r="30" spans="2:5" x14ac:dyDescent="0.2">
      <c r="B30" s="25"/>
      <c r="C30" s="26"/>
      <c r="D30" s="53"/>
      <c r="E30" s="53"/>
    </row>
    <row r="31" spans="2:5" x14ac:dyDescent="0.2">
      <c r="B31" s="40" t="s">
        <v>130</v>
      </c>
      <c r="C31" s="26"/>
      <c r="D31" s="67">
        <f>D27-D29</f>
        <v>38782377.649999999</v>
      </c>
      <c r="E31" s="67">
        <f>E27-E29</f>
        <v>1571198</v>
      </c>
    </row>
    <row r="32" spans="2:5" x14ac:dyDescent="0.2">
      <c r="B32" s="25"/>
      <c r="C32" s="26"/>
      <c r="D32" s="53"/>
      <c r="E32" s="53"/>
    </row>
    <row r="33" spans="2:8" x14ac:dyDescent="0.2">
      <c r="B33" s="25" t="s">
        <v>131</v>
      </c>
      <c r="C33" s="26"/>
      <c r="D33" s="53">
        <v>0</v>
      </c>
      <c r="E33" s="53">
        <v>0</v>
      </c>
    </row>
    <row r="34" spans="2:8" ht="13.5" thickBot="1" x14ac:dyDescent="0.25">
      <c r="B34" s="25"/>
      <c r="C34" s="26"/>
      <c r="D34" s="53"/>
      <c r="E34" s="53"/>
    </row>
    <row r="35" spans="2:8" ht="14.25" thickTop="1" thickBot="1" x14ac:dyDescent="0.25">
      <c r="B35" s="69" t="s">
        <v>132</v>
      </c>
      <c r="C35" s="70"/>
      <c r="D35" s="71">
        <f>D31+D33</f>
        <v>38782377.649999999</v>
      </c>
      <c r="E35" s="72">
        <f>E31+E33</f>
        <v>1571198</v>
      </c>
    </row>
    <row r="36" spans="2:8" ht="13.5" thickTop="1" x14ac:dyDescent="0.2">
      <c r="H36" t="s">
        <v>6</v>
      </c>
    </row>
    <row r="37" spans="2:8" x14ac:dyDescent="0.2">
      <c r="B37" s="2" t="s">
        <v>43</v>
      </c>
      <c r="C37" s="2"/>
      <c r="D37" s="3"/>
      <c r="E37" s="3"/>
    </row>
    <row r="38" spans="2:8" x14ac:dyDescent="0.2">
      <c r="B38" s="2" t="s">
        <v>55</v>
      </c>
      <c r="C38" s="2"/>
      <c r="D38" s="3"/>
      <c r="E38" s="3"/>
    </row>
    <row r="41" spans="2:8" x14ac:dyDescent="0.2">
      <c r="B41" t="s">
        <v>6</v>
      </c>
    </row>
  </sheetData>
  <phoneticPr fontId="0" type="noConversion"/>
  <pageMargins left="0.75" right="0.75" top="1.21" bottom="1" header="0.5" footer="0.5"/>
  <pageSetup orientation="portrait" horizontalDpi="360" verticalDpi="360" r:id="rId1"/>
  <headerFooter alignWithMargins="0">
    <oddFooter>&amp;C2</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dimension ref="B3:H44"/>
  <sheetViews>
    <sheetView workbookViewId="0">
      <selection activeCell="D5" sqref="D5"/>
    </sheetView>
  </sheetViews>
  <sheetFormatPr defaultColWidth="8.85546875" defaultRowHeight="12.75" x14ac:dyDescent="0.2"/>
  <cols>
    <col min="1" max="1" width="8" customWidth="1"/>
    <col min="2" max="2" width="31.42578125" customWidth="1"/>
    <col min="3" max="3" width="7.7109375" style="24" customWidth="1"/>
    <col min="4" max="4" width="16.42578125" style="1" customWidth="1"/>
    <col min="5" max="5" width="17.140625" style="1" customWidth="1"/>
  </cols>
  <sheetData>
    <row r="3" spans="2:6" ht="18" x14ac:dyDescent="0.25">
      <c r="B3" s="51" t="s">
        <v>22</v>
      </c>
      <c r="C3" s="2"/>
      <c r="D3" s="3"/>
      <c r="E3" s="3"/>
    </row>
    <row r="4" spans="2:6" ht="18" x14ac:dyDescent="0.25">
      <c r="B4" s="51" t="s">
        <v>134</v>
      </c>
      <c r="C4" s="2"/>
      <c r="D4" s="3"/>
      <c r="E4" s="3"/>
    </row>
    <row r="5" spans="2:6" x14ac:dyDescent="0.2">
      <c r="B5" s="66" t="s">
        <v>113</v>
      </c>
      <c r="C5" s="2"/>
      <c r="D5" s="3"/>
      <c r="E5" s="3"/>
    </row>
    <row r="6" spans="2:6" ht="13.5" thickBot="1" x14ac:dyDescent="0.25">
      <c r="B6" t="s">
        <v>6</v>
      </c>
    </row>
    <row r="7" spans="2:6" ht="13.5" thickTop="1" x14ac:dyDescent="0.2">
      <c r="B7" s="55"/>
      <c r="C7" s="56"/>
      <c r="D7" s="57" t="s">
        <v>114</v>
      </c>
      <c r="E7" s="58" t="s">
        <v>114</v>
      </c>
    </row>
    <row r="8" spans="2:6" x14ac:dyDescent="0.2">
      <c r="B8" s="33" t="s">
        <v>45</v>
      </c>
      <c r="C8" s="59" t="s">
        <v>24</v>
      </c>
      <c r="D8" s="60" t="s">
        <v>69</v>
      </c>
      <c r="E8" s="61" t="s">
        <v>115</v>
      </c>
    </row>
    <row r="9" spans="2:6" ht="13.5" thickBot="1" x14ac:dyDescent="0.25">
      <c r="B9" s="62"/>
      <c r="C9" s="63"/>
      <c r="D9" s="64" t="s">
        <v>46</v>
      </c>
      <c r="E9" s="65" t="s">
        <v>46</v>
      </c>
    </row>
    <row r="10" spans="2:6" ht="13.5" thickTop="1" x14ac:dyDescent="0.2">
      <c r="B10" s="25"/>
      <c r="C10" s="26"/>
      <c r="D10" s="53"/>
      <c r="E10" s="53"/>
    </row>
    <row r="11" spans="2:6" x14ac:dyDescent="0.2">
      <c r="B11" s="40" t="s">
        <v>135</v>
      </c>
      <c r="C11" s="26">
        <v>4.0999999999999996</v>
      </c>
      <c r="D11" s="53">
        <v>240348085</v>
      </c>
      <c r="E11" s="53">
        <v>395392460</v>
      </c>
    </row>
    <row r="12" spans="2:6" x14ac:dyDescent="0.2">
      <c r="B12" s="25"/>
      <c r="C12" s="26"/>
      <c r="D12" s="53"/>
      <c r="E12" s="53"/>
    </row>
    <row r="13" spans="2:6" x14ac:dyDescent="0.2">
      <c r="B13" s="40" t="s">
        <v>120</v>
      </c>
      <c r="C13" s="26">
        <v>4.2</v>
      </c>
      <c r="D13" s="53">
        <v>-209139927</v>
      </c>
      <c r="E13" s="53">
        <v>-347973608</v>
      </c>
    </row>
    <row r="14" spans="2:6" x14ac:dyDescent="0.2">
      <c r="B14" s="25"/>
      <c r="C14" s="26"/>
      <c r="D14" s="53"/>
      <c r="E14" s="53"/>
    </row>
    <row r="15" spans="2:6" x14ac:dyDescent="0.2">
      <c r="B15" s="68" t="s">
        <v>50</v>
      </c>
      <c r="C15" s="41"/>
      <c r="D15" s="67">
        <f>SUM(D11:D14)</f>
        <v>31208158</v>
      </c>
      <c r="E15" s="67">
        <f>SUM(E11:E14)</f>
        <v>47418852</v>
      </c>
      <c r="F15" t="s">
        <v>6</v>
      </c>
    </row>
    <row r="16" spans="2:6" x14ac:dyDescent="0.2">
      <c r="B16" s="25"/>
      <c r="C16" s="26"/>
      <c r="D16" s="53"/>
      <c r="E16" s="53"/>
    </row>
    <row r="17" spans="2:5" x14ac:dyDescent="0.2">
      <c r="B17" s="40" t="s">
        <v>121</v>
      </c>
      <c r="C17" s="26">
        <v>4.3</v>
      </c>
      <c r="D17" s="53"/>
      <c r="E17" s="53"/>
    </row>
    <row r="18" spans="2:5" x14ac:dyDescent="0.2">
      <c r="B18" s="25" t="s">
        <v>122</v>
      </c>
      <c r="C18" s="26"/>
      <c r="D18" s="53">
        <v>6608900</v>
      </c>
      <c r="E18" s="53">
        <v>3000000</v>
      </c>
    </row>
    <row r="19" spans="2:5" x14ac:dyDescent="0.2">
      <c r="B19" s="25" t="s">
        <v>123</v>
      </c>
      <c r="C19" s="26" t="s">
        <v>6</v>
      </c>
      <c r="D19" s="53">
        <v>49808245</v>
      </c>
      <c r="E19" s="53">
        <v>34992605</v>
      </c>
    </row>
    <row r="20" spans="2:5" x14ac:dyDescent="0.2">
      <c r="B20" s="26" t="s">
        <v>52</v>
      </c>
      <c r="C20" s="26"/>
      <c r="D20" s="54">
        <f>SUM(D18:D19)</f>
        <v>56417145</v>
      </c>
      <c r="E20" s="54">
        <f>SUM(E18:E19)</f>
        <v>37992605</v>
      </c>
    </row>
    <row r="21" spans="2:5" x14ac:dyDescent="0.2">
      <c r="B21" s="25"/>
      <c r="C21" s="26"/>
      <c r="D21" s="53"/>
      <c r="E21" s="53"/>
    </row>
    <row r="22" spans="2:5" x14ac:dyDescent="0.2">
      <c r="B22" s="68" t="s">
        <v>124</v>
      </c>
      <c r="C22" s="41"/>
      <c r="D22" s="67">
        <f>D15-D20</f>
        <v>-25208987</v>
      </c>
      <c r="E22" s="67">
        <f>E15-E20</f>
        <v>9426247</v>
      </c>
    </row>
    <row r="23" spans="2:5" x14ac:dyDescent="0.2">
      <c r="B23" s="25"/>
      <c r="C23" s="26"/>
      <c r="D23" s="53"/>
      <c r="E23" s="53"/>
    </row>
    <row r="24" spans="2:5" x14ac:dyDescent="0.2">
      <c r="B24" s="40" t="s">
        <v>125</v>
      </c>
      <c r="C24" s="26">
        <v>4.4000000000000004</v>
      </c>
      <c r="D24" s="53"/>
      <c r="E24" s="53"/>
    </row>
    <row r="25" spans="2:5" x14ac:dyDescent="0.2">
      <c r="B25" s="25" t="s">
        <v>126</v>
      </c>
      <c r="C25" s="26"/>
      <c r="D25" s="53">
        <v>36019136</v>
      </c>
      <c r="E25" s="53">
        <v>31827866</v>
      </c>
    </row>
    <row r="26" spans="2:5" x14ac:dyDescent="0.2">
      <c r="B26" s="25" t="s">
        <v>127</v>
      </c>
      <c r="C26" s="26"/>
      <c r="D26" s="53">
        <v>0</v>
      </c>
      <c r="E26" s="53">
        <v>4554663</v>
      </c>
    </row>
    <row r="27" spans="2:5" x14ac:dyDescent="0.2">
      <c r="B27" s="26" t="s">
        <v>125</v>
      </c>
      <c r="C27" s="26"/>
      <c r="D27" s="54">
        <f>D25-D26</f>
        <v>36019136</v>
      </c>
      <c r="E27" s="54">
        <f>E25-E26</f>
        <v>27273203</v>
      </c>
    </row>
    <row r="28" spans="2:5" x14ac:dyDescent="0.2">
      <c r="B28" s="25"/>
      <c r="C28" s="26"/>
      <c r="D28" s="53"/>
      <c r="E28" s="53"/>
    </row>
    <row r="29" spans="2:5" x14ac:dyDescent="0.2">
      <c r="B29" s="25"/>
      <c r="C29" s="26"/>
      <c r="D29" s="53"/>
      <c r="E29" s="53"/>
    </row>
    <row r="30" spans="2:5" x14ac:dyDescent="0.2">
      <c r="B30" s="40" t="s">
        <v>128</v>
      </c>
      <c r="C30" s="41"/>
      <c r="D30" s="67">
        <f>D22+D27</f>
        <v>10810149</v>
      </c>
      <c r="E30" s="67">
        <f>E22+E27</f>
        <v>36699450</v>
      </c>
    </row>
    <row r="31" spans="2:5" x14ac:dyDescent="0.2">
      <c r="B31" s="25"/>
      <c r="C31" s="26"/>
      <c r="D31" s="53"/>
      <c r="E31" s="53"/>
    </row>
    <row r="32" spans="2:5" x14ac:dyDescent="0.2">
      <c r="B32" s="25" t="s">
        <v>129</v>
      </c>
      <c r="C32" s="26">
        <v>4.7</v>
      </c>
      <c r="D32" s="53">
        <v>5656229.3499999996</v>
      </c>
      <c r="E32" s="53">
        <v>2393000</v>
      </c>
    </row>
    <row r="33" spans="2:8" x14ac:dyDescent="0.2">
      <c r="B33" s="25"/>
      <c r="C33" s="26"/>
      <c r="D33" s="53"/>
      <c r="E33" s="53"/>
    </row>
    <row r="34" spans="2:8" x14ac:dyDescent="0.2">
      <c r="B34" s="40" t="s">
        <v>130</v>
      </c>
      <c r="C34" s="26"/>
      <c r="D34" s="67">
        <f>D30-D32</f>
        <v>5153919.6500000004</v>
      </c>
      <c r="E34" s="67">
        <f>E30-E32</f>
        <v>34306450</v>
      </c>
    </row>
    <row r="35" spans="2:8" x14ac:dyDescent="0.2">
      <c r="B35" s="25"/>
      <c r="C35" s="26"/>
      <c r="D35" s="53"/>
      <c r="E35" s="53"/>
    </row>
    <row r="36" spans="2:8" x14ac:dyDescent="0.2">
      <c r="B36" s="25" t="s">
        <v>131</v>
      </c>
      <c r="C36" s="26"/>
      <c r="D36" s="53">
        <v>0</v>
      </c>
      <c r="E36" s="53">
        <v>0</v>
      </c>
    </row>
    <row r="37" spans="2:8" ht="13.5" thickBot="1" x14ac:dyDescent="0.25">
      <c r="B37" s="25"/>
      <c r="C37" s="26"/>
      <c r="D37" s="53"/>
      <c r="E37" s="53"/>
    </row>
    <row r="38" spans="2:8" ht="14.25" thickTop="1" thickBot="1" x14ac:dyDescent="0.25">
      <c r="B38" s="69" t="s">
        <v>132</v>
      </c>
      <c r="C38" s="70"/>
      <c r="D38" s="71">
        <f>D34+D36</f>
        <v>5153919.6500000004</v>
      </c>
      <c r="E38" s="72">
        <f>E34+E36</f>
        <v>34306450</v>
      </c>
    </row>
    <row r="39" spans="2:8" ht="13.5" thickTop="1" x14ac:dyDescent="0.2">
      <c r="H39" t="s">
        <v>6</v>
      </c>
    </row>
    <row r="40" spans="2:8" x14ac:dyDescent="0.2">
      <c r="B40" s="2" t="s">
        <v>43</v>
      </c>
      <c r="C40" s="2"/>
      <c r="D40" s="3"/>
      <c r="E40" s="3"/>
    </row>
    <row r="41" spans="2:8" x14ac:dyDescent="0.2">
      <c r="B41" s="2" t="s">
        <v>55</v>
      </c>
      <c r="C41" s="2"/>
      <c r="D41" s="3"/>
      <c r="E41" s="3"/>
    </row>
    <row r="44" spans="2:8" x14ac:dyDescent="0.2">
      <c r="B44" t="s">
        <v>6</v>
      </c>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AA281"/>
  <sheetViews>
    <sheetView showGridLines="0" tabSelected="1" view="pageBreakPreview" topLeftCell="A46" zoomScaleNormal="100" zoomScaleSheetLayoutView="100" workbookViewId="0">
      <selection activeCell="G62" sqref="G62"/>
    </sheetView>
  </sheetViews>
  <sheetFormatPr defaultColWidth="8.85546875" defaultRowHeight="12.75" x14ac:dyDescent="0.2"/>
  <cols>
    <col min="1" max="1" width="1.42578125" style="670" customWidth="1"/>
    <col min="2" max="2" width="2.7109375" style="670" customWidth="1"/>
    <col min="3" max="3" width="41.140625" style="670" customWidth="1"/>
    <col min="4" max="4" width="0.85546875" style="671" customWidth="1"/>
    <col min="5" max="5" width="17.7109375" style="672" customWidth="1"/>
    <col min="6" max="6" width="1.7109375" style="672" customWidth="1"/>
    <col min="7" max="7" width="17.7109375" style="672" customWidth="1"/>
    <col min="8" max="8" width="1.7109375" style="672" customWidth="1"/>
    <col min="9" max="9" width="17.7109375" style="672" customWidth="1"/>
    <col min="10" max="10" width="0.85546875" style="672" customWidth="1"/>
    <col min="11" max="11" width="18.42578125" style="672" customWidth="1"/>
    <col min="12" max="12" width="0.85546875" style="672" customWidth="1"/>
    <col min="13" max="13" width="17.7109375" style="672" customWidth="1"/>
    <col min="14" max="14" width="1.7109375" style="673" customWidth="1"/>
    <col min="15" max="15" width="18.7109375" style="670" customWidth="1"/>
    <col min="16" max="16" width="1.7109375" style="670" customWidth="1"/>
    <col min="17" max="17" width="18.7109375" style="670" customWidth="1"/>
    <col min="18" max="256" width="9.140625" style="670"/>
    <col min="257" max="257" width="1.42578125" style="670" customWidth="1"/>
    <col min="258" max="258" width="2.7109375" style="670" customWidth="1"/>
    <col min="259" max="259" width="41.140625" style="670" customWidth="1"/>
    <col min="260" max="260" width="0.85546875" style="670" customWidth="1"/>
    <col min="261" max="261" width="17.7109375" style="670" customWidth="1"/>
    <col min="262" max="262" width="1.7109375" style="670" customWidth="1"/>
    <col min="263" max="265" width="0" style="670" hidden="1" customWidth="1"/>
    <col min="266" max="266" width="0.85546875" style="670" customWidth="1"/>
    <col min="267" max="267" width="18.42578125" style="670" customWidth="1"/>
    <col min="268" max="268" width="0.85546875" style="670" customWidth="1"/>
    <col min="269" max="269" width="17.7109375" style="670" customWidth="1"/>
    <col min="270" max="270" width="1.7109375" style="670" customWidth="1"/>
    <col min="271" max="271" width="18.7109375" style="670" customWidth="1"/>
    <col min="272" max="272" width="1.7109375" style="670" customWidth="1"/>
    <col min="273" max="273" width="18.7109375" style="670" customWidth="1"/>
    <col min="274" max="512" width="9.140625" style="670"/>
    <col min="513" max="513" width="1.42578125" style="670" customWidth="1"/>
    <col min="514" max="514" width="2.7109375" style="670" customWidth="1"/>
    <col min="515" max="515" width="41.140625" style="670" customWidth="1"/>
    <col min="516" max="516" width="0.85546875" style="670" customWidth="1"/>
    <col min="517" max="517" width="17.7109375" style="670" customWidth="1"/>
    <col min="518" max="518" width="1.7109375" style="670" customWidth="1"/>
    <col min="519" max="521" width="0" style="670" hidden="1" customWidth="1"/>
    <col min="522" max="522" width="0.85546875" style="670" customWidth="1"/>
    <col min="523" max="523" width="18.42578125" style="670" customWidth="1"/>
    <col min="524" max="524" width="0.85546875" style="670" customWidth="1"/>
    <col min="525" max="525" width="17.7109375" style="670" customWidth="1"/>
    <col min="526" max="526" width="1.7109375" style="670" customWidth="1"/>
    <col min="527" max="527" width="18.7109375" style="670" customWidth="1"/>
    <col min="528" max="528" width="1.7109375" style="670" customWidth="1"/>
    <col min="529" max="529" width="18.7109375" style="670" customWidth="1"/>
    <col min="530" max="768" width="9.140625" style="670"/>
    <col min="769" max="769" width="1.42578125" style="670" customWidth="1"/>
    <col min="770" max="770" width="2.7109375" style="670" customWidth="1"/>
    <col min="771" max="771" width="41.140625" style="670" customWidth="1"/>
    <col min="772" max="772" width="0.85546875" style="670" customWidth="1"/>
    <col min="773" max="773" width="17.7109375" style="670" customWidth="1"/>
    <col min="774" max="774" width="1.7109375" style="670" customWidth="1"/>
    <col min="775" max="777" width="0" style="670" hidden="1" customWidth="1"/>
    <col min="778" max="778" width="0.85546875" style="670" customWidth="1"/>
    <col min="779" max="779" width="18.42578125" style="670" customWidth="1"/>
    <col min="780" max="780" width="0.85546875" style="670" customWidth="1"/>
    <col min="781" max="781" width="17.7109375" style="670" customWidth="1"/>
    <col min="782" max="782" width="1.7109375" style="670" customWidth="1"/>
    <col min="783" max="783" width="18.7109375" style="670" customWidth="1"/>
    <col min="784" max="784" width="1.7109375" style="670" customWidth="1"/>
    <col min="785" max="785" width="18.7109375" style="670" customWidth="1"/>
    <col min="786" max="1024" width="9.140625" style="670"/>
    <col min="1025" max="1025" width="1.42578125" style="670" customWidth="1"/>
    <col min="1026" max="1026" width="2.7109375" style="670" customWidth="1"/>
    <col min="1027" max="1027" width="41.140625" style="670" customWidth="1"/>
    <col min="1028" max="1028" width="0.85546875" style="670" customWidth="1"/>
    <col min="1029" max="1029" width="17.7109375" style="670" customWidth="1"/>
    <col min="1030" max="1030" width="1.7109375" style="670" customWidth="1"/>
    <col min="1031" max="1033" width="0" style="670" hidden="1" customWidth="1"/>
    <col min="1034" max="1034" width="0.85546875" style="670" customWidth="1"/>
    <col min="1035" max="1035" width="18.42578125" style="670" customWidth="1"/>
    <col min="1036" max="1036" width="0.85546875" style="670" customWidth="1"/>
    <col min="1037" max="1037" width="17.7109375" style="670" customWidth="1"/>
    <col min="1038" max="1038" width="1.7109375" style="670" customWidth="1"/>
    <col min="1039" max="1039" width="18.7109375" style="670" customWidth="1"/>
    <col min="1040" max="1040" width="1.7109375" style="670" customWidth="1"/>
    <col min="1041" max="1041" width="18.7109375" style="670" customWidth="1"/>
    <col min="1042" max="1280" width="9.140625" style="670"/>
    <col min="1281" max="1281" width="1.42578125" style="670" customWidth="1"/>
    <col min="1282" max="1282" width="2.7109375" style="670" customWidth="1"/>
    <col min="1283" max="1283" width="41.140625" style="670" customWidth="1"/>
    <col min="1284" max="1284" width="0.85546875" style="670" customWidth="1"/>
    <col min="1285" max="1285" width="17.7109375" style="670" customWidth="1"/>
    <col min="1286" max="1286" width="1.7109375" style="670" customWidth="1"/>
    <col min="1287" max="1289" width="0" style="670" hidden="1" customWidth="1"/>
    <col min="1290" max="1290" width="0.85546875" style="670" customWidth="1"/>
    <col min="1291" max="1291" width="18.42578125" style="670" customWidth="1"/>
    <col min="1292" max="1292" width="0.85546875" style="670" customWidth="1"/>
    <col min="1293" max="1293" width="17.7109375" style="670" customWidth="1"/>
    <col min="1294" max="1294" width="1.7109375" style="670" customWidth="1"/>
    <col min="1295" max="1295" width="18.7109375" style="670" customWidth="1"/>
    <col min="1296" max="1296" width="1.7109375" style="670" customWidth="1"/>
    <col min="1297" max="1297" width="18.7109375" style="670" customWidth="1"/>
    <col min="1298" max="1536" width="9.140625" style="670"/>
    <col min="1537" max="1537" width="1.42578125" style="670" customWidth="1"/>
    <col min="1538" max="1538" width="2.7109375" style="670" customWidth="1"/>
    <col min="1539" max="1539" width="41.140625" style="670" customWidth="1"/>
    <col min="1540" max="1540" width="0.85546875" style="670" customWidth="1"/>
    <col min="1541" max="1541" width="17.7109375" style="670" customWidth="1"/>
    <col min="1542" max="1542" width="1.7109375" style="670" customWidth="1"/>
    <col min="1543" max="1545" width="0" style="670" hidden="1" customWidth="1"/>
    <col min="1546" max="1546" width="0.85546875" style="670" customWidth="1"/>
    <col min="1547" max="1547" width="18.42578125" style="670" customWidth="1"/>
    <col min="1548" max="1548" width="0.85546875" style="670" customWidth="1"/>
    <col min="1549" max="1549" width="17.7109375" style="670" customWidth="1"/>
    <col min="1550" max="1550" width="1.7109375" style="670" customWidth="1"/>
    <col min="1551" max="1551" width="18.7109375" style="670" customWidth="1"/>
    <col min="1552" max="1552" width="1.7109375" style="670" customWidth="1"/>
    <col min="1553" max="1553" width="18.7109375" style="670" customWidth="1"/>
    <col min="1554" max="1792" width="9.140625" style="670"/>
    <col min="1793" max="1793" width="1.42578125" style="670" customWidth="1"/>
    <col min="1794" max="1794" width="2.7109375" style="670" customWidth="1"/>
    <col min="1795" max="1795" width="41.140625" style="670" customWidth="1"/>
    <col min="1796" max="1796" width="0.85546875" style="670" customWidth="1"/>
    <col min="1797" max="1797" width="17.7109375" style="670" customWidth="1"/>
    <col min="1798" max="1798" width="1.7109375" style="670" customWidth="1"/>
    <col min="1799" max="1801" width="0" style="670" hidden="1" customWidth="1"/>
    <col min="1802" max="1802" width="0.85546875" style="670" customWidth="1"/>
    <col min="1803" max="1803" width="18.42578125" style="670" customWidth="1"/>
    <col min="1804" max="1804" width="0.85546875" style="670" customWidth="1"/>
    <col min="1805" max="1805" width="17.7109375" style="670" customWidth="1"/>
    <col min="1806" max="1806" width="1.7109375" style="670" customWidth="1"/>
    <col min="1807" max="1807" width="18.7109375" style="670" customWidth="1"/>
    <col min="1808" max="1808" width="1.7109375" style="670" customWidth="1"/>
    <col min="1809" max="1809" width="18.7109375" style="670" customWidth="1"/>
    <col min="1810" max="2048" width="9.140625" style="670"/>
    <col min="2049" max="2049" width="1.42578125" style="670" customWidth="1"/>
    <col min="2050" max="2050" width="2.7109375" style="670" customWidth="1"/>
    <col min="2051" max="2051" width="41.140625" style="670" customWidth="1"/>
    <col min="2052" max="2052" width="0.85546875" style="670" customWidth="1"/>
    <col min="2053" max="2053" width="17.7109375" style="670" customWidth="1"/>
    <col min="2054" max="2054" width="1.7109375" style="670" customWidth="1"/>
    <col min="2055" max="2057" width="0" style="670" hidden="1" customWidth="1"/>
    <col min="2058" max="2058" width="0.85546875" style="670" customWidth="1"/>
    <col min="2059" max="2059" width="18.42578125" style="670" customWidth="1"/>
    <col min="2060" max="2060" width="0.85546875" style="670" customWidth="1"/>
    <col min="2061" max="2061" width="17.7109375" style="670" customWidth="1"/>
    <col min="2062" max="2062" width="1.7109375" style="670" customWidth="1"/>
    <col min="2063" max="2063" width="18.7109375" style="670" customWidth="1"/>
    <col min="2064" max="2064" width="1.7109375" style="670" customWidth="1"/>
    <col min="2065" max="2065" width="18.7109375" style="670" customWidth="1"/>
    <col min="2066" max="2304" width="9.140625" style="670"/>
    <col min="2305" max="2305" width="1.42578125" style="670" customWidth="1"/>
    <col min="2306" max="2306" width="2.7109375" style="670" customWidth="1"/>
    <col min="2307" max="2307" width="41.140625" style="670" customWidth="1"/>
    <col min="2308" max="2308" width="0.85546875" style="670" customWidth="1"/>
    <col min="2309" max="2309" width="17.7109375" style="670" customWidth="1"/>
    <col min="2310" max="2310" width="1.7109375" style="670" customWidth="1"/>
    <col min="2311" max="2313" width="0" style="670" hidden="1" customWidth="1"/>
    <col min="2314" max="2314" width="0.85546875" style="670" customWidth="1"/>
    <col min="2315" max="2315" width="18.42578125" style="670" customWidth="1"/>
    <col min="2316" max="2316" width="0.85546875" style="670" customWidth="1"/>
    <col min="2317" max="2317" width="17.7109375" style="670" customWidth="1"/>
    <col min="2318" max="2318" width="1.7109375" style="670" customWidth="1"/>
    <col min="2319" max="2319" width="18.7109375" style="670" customWidth="1"/>
    <col min="2320" max="2320" width="1.7109375" style="670" customWidth="1"/>
    <col min="2321" max="2321" width="18.7109375" style="670" customWidth="1"/>
    <col min="2322" max="2560" width="9.140625" style="670"/>
    <col min="2561" max="2561" width="1.42578125" style="670" customWidth="1"/>
    <col min="2562" max="2562" width="2.7109375" style="670" customWidth="1"/>
    <col min="2563" max="2563" width="41.140625" style="670" customWidth="1"/>
    <col min="2564" max="2564" width="0.85546875" style="670" customWidth="1"/>
    <col min="2565" max="2565" width="17.7109375" style="670" customWidth="1"/>
    <col min="2566" max="2566" width="1.7109375" style="670" customWidth="1"/>
    <col min="2567" max="2569" width="0" style="670" hidden="1" customWidth="1"/>
    <col min="2570" max="2570" width="0.85546875" style="670" customWidth="1"/>
    <col min="2571" max="2571" width="18.42578125" style="670" customWidth="1"/>
    <col min="2572" max="2572" width="0.85546875" style="670" customWidth="1"/>
    <col min="2573" max="2573" width="17.7109375" style="670" customWidth="1"/>
    <col min="2574" max="2574" width="1.7109375" style="670" customWidth="1"/>
    <col min="2575" max="2575" width="18.7109375" style="670" customWidth="1"/>
    <col min="2576" max="2576" width="1.7109375" style="670" customWidth="1"/>
    <col min="2577" max="2577" width="18.7109375" style="670" customWidth="1"/>
    <col min="2578" max="2816" width="9.140625" style="670"/>
    <col min="2817" max="2817" width="1.42578125" style="670" customWidth="1"/>
    <col min="2818" max="2818" width="2.7109375" style="670" customWidth="1"/>
    <col min="2819" max="2819" width="41.140625" style="670" customWidth="1"/>
    <col min="2820" max="2820" width="0.85546875" style="670" customWidth="1"/>
    <col min="2821" max="2821" width="17.7109375" style="670" customWidth="1"/>
    <col min="2822" max="2822" width="1.7109375" style="670" customWidth="1"/>
    <col min="2823" max="2825" width="0" style="670" hidden="1" customWidth="1"/>
    <col min="2826" max="2826" width="0.85546875" style="670" customWidth="1"/>
    <col min="2827" max="2827" width="18.42578125" style="670" customWidth="1"/>
    <col min="2828" max="2828" width="0.85546875" style="670" customWidth="1"/>
    <col min="2829" max="2829" width="17.7109375" style="670" customWidth="1"/>
    <col min="2830" max="2830" width="1.7109375" style="670" customWidth="1"/>
    <col min="2831" max="2831" width="18.7109375" style="670" customWidth="1"/>
    <col min="2832" max="2832" width="1.7109375" style="670" customWidth="1"/>
    <col min="2833" max="2833" width="18.7109375" style="670" customWidth="1"/>
    <col min="2834" max="3072" width="9.140625" style="670"/>
    <col min="3073" max="3073" width="1.42578125" style="670" customWidth="1"/>
    <col min="3074" max="3074" width="2.7109375" style="670" customWidth="1"/>
    <col min="3075" max="3075" width="41.140625" style="670" customWidth="1"/>
    <col min="3076" max="3076" width="0.85546875" style="670" customWidth="1"/>
    <col min="3077" max="3077" width="17.7109375" style="670" customWidth="1"/>
    <col min="3078" max="3078" width="1.7109375" style="670" customWidth="1"/>
    <col min="3079" max="3081" width="0" style="670" hidden="1" customWidth="1"/>
    <col min="3082" max="3082" width="0.85546875" style="670" customWidth="1"/>
    <col min="3083" max="3083" width="18.42578125" style="670" customWidth="1"/>
    <col min="3084" max="3084" width="0.85546875" style="670" customWidth="1"/>
    <col min="3085" max="3085" width="17.7109375" style="670" customWidth="1"/>
    <col min="3086" max="3086" width="1.7109375" style="670" customWidth="1"/>
    <col min="3087" max="3087" width="18.7109375" style="670" customWidth="1"/>
    <col min="3088" max="3088" width="1.7109375" style="670" customWidth="1"/>
    <col min="3089" max="3089" width="18.7109375" style="670" customWidth="1"/>
    <col min="3090" max="3328" width="9.140625" style="670"/>
    <col min="3329" max="3329" width="1.42578125" style="670" customWidth="1"/>
    <col min="3330" max="3330" width="2.7109375" style="670" customWidth="1"/>
    <col min="3331" max="3331" width="41.140625" style="670" customWidth="1"/>
    <col min="3332" max="3332" width="0.85546875" style="670" customWidth="1"/>
    <col min="3333" max="3333" width="17.7109375" style="670" customWidth="1"/>
    <col min="3334" max="3334" width="1.7109375" style="670" customWidth="1"/>
    <col min="3335" max="3337" width="0" style="670" hidden="1" customWidth="1"/>
    <col min="3338" max="3338" width="0.85546875" style="670" customWidth="1"/>
    <col min="3339" max="3339" width="18.42578125" style="670" customWidth="1"/>
    <col min="3340" max="3340" width="0.85546875" style="670" customWidth="1"/>
    <col min="3341" max="3341" width="17.7109375" style="670" customWidth="1"/>
    <col min="3342" max="3342" width="1.7109375" style="670" customWidth="1"/>
    <col min="3343" max="3343" width="18.7109375" style="670" customWidth="1"/>
    <col min="3344" max="3344" width="1.7109375" style="670" customWidth="1"/>
    <col min="3345" max="3345" width="18.7109375" style="670" customWidth="1"/>
    <col min="3346" max="3584" width="9.140625" style="670"/>
    <col min="3585" max="3585" width="1.42578125" style="670" customWidth="1"/>
    <col min="3586" max="3586" width="2.7109375" style="670" customWidth="1"/>
    <col min="3587" max="3587" width="41.140625" style="670" customWidth="1"/>
    <col min="3588" max="3588" width="0.85546875" style="670" customWidth="1"/>
    <col min="3589" max="3589" width="17.7109375" style="670" customWidth="1"/>
    <col min="3590" max="3590" width="1.7109375" style="670" customWidth="1"/>
    <col min="3591" max="3593" width="0" style="670" hidden="1" customWidth="1"/>
    <col min="3594" max="3594" width="0.85546875" style="670" customWidth="1"/>
    <col min="3595" max="3595" width="18.42578125" style="670" customWidth="1"/>
    <col min="3596" max="3596" width="0.85546875" style="670" customWidth="1"/>
    <col min="3597" max="3597" width="17.7109375" style="670" customWidth="1"/>
    <col min="3598" max="3598" width="1.7109375" style="670" customWidth="1"/>
    <col min="3599" max="3599" width="18.7109375" style="670" customWidth="1"/>
    <col min="3600" max="3600" width="1.7109375" style="670" customWidth="1"/>
    <col min="3601" max="3601" width="18.7109375" style="670" customWidth="1"/>
    <col min="3602" max="3840" width="9.140625" style="670"/>
    <col min="3841" max="3841" width="1.42578125" style="670" customWidth="1"/>
    <col min="3842" max="3842" width="2.7109375" style="670" customWidth="1"/>
    <col min="3843" max="3843" width="41.140625" style="670" customWidth="1"/>
    <col min="3844" max="3844" width="0.85546875" style="670" customWidth="1"/>
    <col min="3845" max="3845" width="17.7109375" style="670" customWidth="1"/>
    <col min="3846" max="3846" width="1.7109375" style="670" customWidth="1"/>
    <col min="3847" max="3849" width="0" style="670" hidden="1" customWidth="1"/>
    <col min="3850" max="3850" width="0.85546875" style="670" customWidth="1"/>
    <col min="3851" max="3851" width="18.42578125" style="670" customWidth="1"/>
    <col min="3852" max="3852" width="0.85546875" style="670" customWidth="1"/>
    <col min="3853" max="3853" width="17.7109375" style="670" customWidth="1"/>
    <col min="3854" max="3854" width="1.7109375" style="670" customWidth="1"/>
    <col min="3855" max="3855" width="18.7109375" style="670" customWidth="1"/>
    <col min="3856" max="3856" width="1.7109375" style="670" customWidth="1"/>
    <col min="3857" max="3857" width="18.7109375" style="670" customWidth="1"/>
    <col min="3858" max="4096" width="9.140625" style="670"/>
    <col min="4097" max="4097" width="1.42578125" style="670" customWidth="1"/>
    <col min="4098" max="4098" width="2.7109375" style="670" customWidth="1"/>
    <col min="4099" max="4099" width="41.140625" style="670" customWidth="1"/>
    <col min="4100" max="4100" width="0.85546875" style="670" customWidth="1"/>
    <col min="4101" max="4101" width="17.7109375" style="670" customWidth="1"/>
    <col min="4102" max="4102" width="1.7109375" style="670" customWidth="1"/>
    <col min="4103" max="4105" width="0" style="670" hidden="1" customWidth="1"/>
    <col min="4106" max="4106" width="0.85546875" style="670" customWidth="1"/>
    <col min="4107" max="4107" width="18.42578125" style="670" customWidth="1"/>
    <col min="4108" max="4108" width="0.85546875" style="670" customWidth="1"/>
    <col min="4109" max="4109" width="17.7109375" style="670" customWidth="1"/>
    <col min="4110" max="4110" width="1.7109375" style="670" customWidth="1"/>
    <col min="4111" max="4111" width="18.7109375" style="670" customWidth="1"/>
    <col min="4112" max="4112" width="1.7109375" style="670" customWidth="1"/>
    <col min="4113" max="4113" width="18.7109375" style="670" customWidth="1"/>
    <col min="4114" max="4352" width="9.140625" style="670"/>
    <col min="4353" max="4353" width="1.42578125" style="670" customWidth="1"/>
    <col min="4354" max="4354" width="2.7109375" style="670" customWidth="1"/>
    <col min="4355" max="4355" width="41.140625" style="670" customWidth="1"/>
    <col min="4356" max="4356" width="0.85546875" style="670" customWidth="1"/>
    <col min="4357" max="4357" width="17.7109375" style="670" customWidth="1"/>
    <col min="4358" max="4358" width="1.7109375" style="670" customWidth="1"/>
    <col min="4359" max="4361" width="0" style="670" hidden="1" customWidth="1"/>
    <col min="4362" max="4362" width="0.85546875" style="670" customWidth="1"/>
    <col min="4363" max="4363" width="18.42578125" style="670" customWidth="1"/>
    <col min="4364" max="4364" width="0.85546875" style="670" customWidth="1"/>
    <col min="4365" max="4365" width="17.7109375" style="670" customWidth="1"/>
    <col min="4366" max="4366" width="1.7109375" style="670" customWidth="1"/>
    <col min="4367" max="4367" width="18.7109375" style="670" customWidth="1"/>
    <col min="4368" max="4368" width="1.7109375" style="670" customWidth="1"/>
    <col min="4369" max="4369" width="18.7109375" style="670" customWidth="1"/>
    <col min="4370" max="4608" width="9.140625" style="670"/>
    <col min="4609" max="4609" width="1.42578125" style="670" customWidth="1"/>
    <col min="4610" max="4610" width="2.7109375" style="670" customWidth="1"/>
    <col min="4611" max="4611" width="41.140625" style="670" customWidth="1"/>
    <col min="4612" max="4612" width="0.85546875" style="670" customWidth="1"/>
    <col min="4613" max="4613" width="17.7109375" style="670" customWidth="1"/>
    <col min="4614" max="4614" width="1.7109375" style="670" customWidth="1"/>
    <col min="4615" max="4617" width="0" style="670" hidden="1" customWidth="1"/>
    <col min="4618" max="4618" width="0.85546875" style="670" customWidth="1"/>
    <col min="4619" max="4619" width="18.42578125" style="670" customWidth="1"/>
    <col min="4620" max="4620" width="0.85546875" style="670" customWidth="1"/>
    <col min="4621" max="4621" width="17.7109375" style="670" customWidth="1"/>
    <col min="4622" max="4622" width="1.7109375" style="670" customWidth="1"/>
    <col min="4623" max="4623" width="18.7109375" style="670" customWidth="1"/>
    <col min="4624" max="4624" width="1.7109375" style="670" customWidth="1"/>
    <col min="4625" max="4625" width="18.7109375" style="670" customWidth="1"/>
    <col min="4626" max="4864" width="9.140625" style="670"/>
    <col min="4865" max="4865" width="1.42578125" style="670" customWidth="1"/>
    <col min="4866" max="4866" width="2.7109375" style="670" customWidth="1"/>
    <col min="4867" max="4867" width="41.140625" style="670" customWidth="1"/>
    <col min="4868" max="4868" width="0.85546875" style="670" customWidth="1"/>
    <col min="4869" max="4869" width="17.7109375" style="670" customWidth="1"/>
    <col min="4870" max="4870" width="1.7109375" style="670" customWidth="1"/>
    <col min="4871" max="4873" width="0" style="670" hidden="1" customWidth="1"/>
    <col min="4874" max="4874" width="0.85546875" style="670" customWidth="1"/>
    <col min="4875" max="4875" width="18.42578125" style="670" customWidth="1"/>
    <col min="4876" max="4876" width="0.85546875" style="670" customWidth="1"/>
    <col min="4877" max="4877" width="17.7109375" style="670" customWidth="1"/>
    <col min="4878" max="4878" width="1.7109375" style="670" customWidth="1"/>
    <col min="4879" max="4879" width="18.7109375" style="670" customWidth="1"/>
    <col min="4880" max="4880" width="1.7109375" style="670" customWidth="1"/>
    <col min="4881" max="4881" width="18.7109375" style="670" customWidth="1"/>
    <col min="4882" max="5120" width="9.140625" style="670"/>
    <col min="5121" max="5121" width="1.42578125" style="670" customWidth="1"/>
    <col min="5122" max="5122" width="2.7109375" style="670" customWidth="1"/>
    <col min="5123" max="5123" width="41.140625" style="670" customWidth="1"/>
    <col min="5124" max="5124" width="0.85546875" style="670" customWidth="1"/>
    <col min="5125" max="5125" width="17.7109375" style="670" customWidth="1"/>
    <col min="5126" max="5126" width="1.7109375" style="670" customWidth="1"/>
    <col min="5127" max="5129" width="0" style="670" hidden="1" customWidth="1"/>
    <col min="5130" max="5130" width="0.85546875" style="670" customWidth="1"/>
    <col min="5131" max="5131" width="18.42578125" style="670" customWidth="1"/>
    <col min="5132" max="5132" width="0.85546875" style="670" customWidth="1"/>
    <col min="5133" max="5133" width="17.7109375" style="670" customWidth="1"/>
    <col min="5134" max="5134" width="1.7109375" style="670" customWidth="1"/>
    <col min="5135" max="5135" width="18.7109375" style="670" customWidth="1"/>
    <col min="5136" max="5136" width="1.7109375" style="670" customWidth="1"/>
    <col min="5137" max="5137" width="18.7109375" style="670" customWidth="1"/>
    <col min="5138" max="5376" width="9.140625" style="670"/>
    <col min="5377" max="5377" width="1.42578125" style="670" customWidth="1"/>
    <col min="5378" max="5378" width="2.7109375" style="670" customWidth="1"/>
    <col min="5379" max="5379" width="41.140625" style="670" customWidth="1"/>
    <col min="5380" max="5380" width="0.85546875" style="670" customWidth="1"/>
    <col min="5381" max="5381" width="17.7109375" style="670" customWidth="1"/>
    <col min="5382" max="5382" width="1.7109375" style="670" customWidth="1"/>
    <col min="5383" max="5385" width="0" style="670" hidden="1" customWidth="1"/>
    <col min="5386" max="5386" width="0.85546875" style="670" customWidth="1"/>
    <col min="5387" max="5387" width="18.42578125" style="670" customWidth="1"/>
    <col min="5388" max="5388" width="0.85546875" style="670" customWidth="1"/>
    <col min="5389" max="5389" width="17.7109375" style="670" customWidth="1"/>
    <col min="5390" max="5390" width="1.7109375" style="670" customWidth="1"/>
    <col min="5391" max="5391" width="18.7109375" style="670" customWidth="1"/>
    <col min="5392" max="5392" width="1.7109375" style="670" customWidth="1"/>
    <col min="5393" max="5393" width="18.7109375" style="670" customWidth="1"/>
    <col min="5394" max="5632" width="9.140625" style="670"/>
    <col min="5633" max="5633" width="1.42578125" style="670" customWidth="1"/>
    <col min="5634" max="5634" width="2.7109375" style="670" customWidth="1"/>
    <col min="5635" max="5635" width="41.140625" style="670" customWidth="1"/>
    <col min="5636" max="5636" width="0.85546875" style="670" customWidth="1"/>
    <col min="5637" max="5637" width="17.7109375" style="670" customWidth="1"/>
    <col min="5638" max="5638" width="1.7109375" style="670" customWidth="1"/>
    <col min="5639" max="5641" width="0" style="670" hidden="1" customWidth="1"/>
    <col min="5642" max="5642" width="0.85546875" style="670" customWidth="1"/>
    <col min="5643" max="5643" width="18.42578125" style="670" customWidth="1"/>
    <col min="5644" max="5644" width="0.85546875" style="670" customWidth="1"/>
    <col min="5645" max="5645" width="17.7109375" style="670" customWidth="1"/>
    <col min="5646" max="5646" width="1.7109375" style="670" customWidth="1"/>
    <col min="5647" max="5647" width="18.7109375" style="670" customWidth="1"/>
    <col min="5648" max="5648" width="1.7109375" style="670" customWidth="1"/>
    <col min="5649" max="5649" width="18.7109375" style="670" customWidth="1"/>
    <col min="5650" max="5888" width="9.140625" style="670"/>
    <col min="5889" max="5889" width="1.42578125" style="670" customWidth="1"/>
    <col min="5890" max="5890" width="2.7109375" style="670" customWidth="1"/>
    <col min="5891" max="5891" width="41.140625" style="670" customWidth="1"/>
    <col min="5892" max="5892" width="0.85546875" style="670" customWidth="1"/>
    <col min="5893" max="5893" width="17.7109375" style="670" customWidth="1"/>
    <col min="5894" max="5894" width="1.7109375" style="670" customWidth="1"/>
    <col min="5895" max="5897" width="0" style="670" hidden="1" customWidth="1"/>
    <col min="5898" max="5898" width="0.85546875" style="670" customWidth="1"/>
    <col min="5899" max="5899" width="18.42578125" style="670" customWidth="1"/>
    <col min="5900" max="5900" width="0.85546875" style="670" customWidth="1"/>
    <col min="5901" max="5901" width="17.7109375" style="670" customWidth="1"/>
    <col min="5902" max="5902" width="1.7109375" style="670" customWidth="1"/>
    <col min="5903" max="5903" width="18.7109375" style="670" customWidth="1"/>
    <col min="5904" max="5904" width="1.7109375" style="670" customWidth="1"/>
    <col min="5905" max="5905" width="18.7109375" style="670" customWidth="1"/>
    <col min="5906" max="6144" width="9.140625" style="670"/>
    <col min="6145" max="6145" width="1.42578125" style="670" customWidth="1"/>
    <col min="6146" max="6146" width="2.7109375" style="670" customWidth="1"/>
    <col min="6147" max="6147" width="41.140625" style="670" customWidth="1"/>
    <col min="6148" max="6148" width="0.85546875" style="670" customWidth="1"/>
    <col min="6149" max="6149" width="17.7109375" style="670" customWidth="1"/>
    <col min="6150" max="6150" width="1.7109375" style="670" customWidth="1"/>
    <col min="6151" max="6153" width="0" style="670" hidden="1" customWidth="1"/>
    <col min="6154" max="6154" width="0.85546875" style="670" customWidth="1"/>
    <col min="6155" max="6155" width="18.42578125" style="670" customWidth="1"/>
    <col min="6156" max="6156" width="0.85546875" style="670" customWidth="1"/>
    <col min="6157" max="6157" width="17.7109375" style="670" customWidth="1"/>
    <col min="6158" max="6158" width="1.7109375" style="670" customWidth="1"/>
    <col min="6159" max="6159" width="18.7109375" style="670" customWidth="1"/>
    <col min="6160" max="6160" width="1.7109375" style="670" customWidth="1"/>
    <col min="6161" max="6161" width="18.7109375" style="670" customWidth="1"/>
    <col min="6162" max="6400" width="9.140625" style="670"/>
    <col min="6401" max="6401" width="1.42578125" style="670" customWidth="1"/>
    <col min="6402" max="6402" width="2.7109375" style="670" customWidth="1"/>
    <col min="6403" max="6403" width="41.140625" style="670" customWidth="1"/>
    <col min="6404" max="6404" width="0.85546875" style="670" customWidth="1"/>
    <col min="6405" max="6405" width="17.7109375" style="670" customWidth="1"/>
    <col min="6406" max="6406" width="1.7109375" style="670" customWidth="1"/>
    <col min="6407" max="6409" width="0" style="670" hidden="1" customWidth="1"/>
    <col min="6410" max="6410" width="0.85546875" style="670" customWidth="1"/>
    <col min="6411" max="6411" width="18.42578125" style="670" customWidth="1"/>
    <col min="6412" max="6412" width="0.85546875" style="670" customWidth="1"/>
    <col min="6413" max="6413" width="17.7109375" style="670" customWidth="1"/>
    <col min="6414" max="6414" width="1.7109375" style="670" customWidth="1"/>
    <col min="6415" max="6415" width="18.7109375" style="670" customWidth="1"/>
    <col min="6416" max="6416" width="1.7109375" style="670" customWidth="1"/>
    <col min="6417" max="6417" width="18.7109375" style="670" customWidth="1"/>
    <col min="6418" max="6656" width="9.140625" style="670"/>
    <col min="6657" max="6657" width="1.42578125" style="670" customWidth="1"/>
    <col min="6658" max="6658" width="2.7109375" style="670" customWidth="1"/>
    <col min="6659" max="6659" width="41.140625" style="670" customWidth="1"/>
    <col min="6660" max="6660" width="0.85546875" style="670" customWidth="1"/>
    <col min="6661" max="6661" width="17.7109375" style="670" customWidth="1"/>
    <col min="6662" max="6662" width="1.7109375" style="670" customWidth="1"/>
    <col min="6663" max="6665" width="0" style="670" hidden="1" customWidth="1"/>
    <col min="6666" max="6666" width="0.85546875" style="670" customWidth="1"/>
    <col min="6667" max="6667" width="18.42578125" style="670" customWidth="1"/>
    <col min="6668" max="6668" width="0.85546875" style="670" customWidth="1"/>
    <col min="6669" max="6669" width="17.7109375" style="670" customWidth="1"/>
    <col min="6670" max="6670" width="1.7109375" style="670" customWidth="1"/>
    <col min="6671" max="6671" width="18.7109375" style="670" customWidth="1"/>
    <col min="6672" max="6672" width="1.7109375" style="670" customWidth="1"/>
    <col min="6673" max="6673" width="18.7109375" style="670" customWidth="1"/>
    <col min="6674" max="6912" width="9.140625" style="670"/>
    <col min="6913" max="6913" width="1.42578125" style="670" customWidth="1"/>
    <col min="6914" max="6914" width="2.7109375" style="670" customWidth="1"/>
    <col min="6915" max="6915" width="41.140625" style="670" customWidth="1"/>
    <col min="6916" max="6916" width="0.85546875" style="670" customWidth="1"/>
    <col min="6917" max="6917" width="17.7109375" style="670" customWidth="1"/>
    <col min="6918" max="6918" width="1.7109375" style="670" customWidth="1"/>
    <col min="6919" max="6921" width="0" style="670" hidden="1" customWidth="1"/>
    <col min="6922" max="6922" width="0.85546875" style="670" customWidth="1"/>
    <col min="6923" max="6923" width="18.42578125" style="670" customWidth="1"/>
    <col min="6924" max="6924" width="0.85546875" style="670" customWidth="1"/>
    <col min="6925" max="6925" width="17.7109375" style="670" customWidth="1"/>
    <col min="6926" max="6926" width="1.7109375" style="670" customWidth="1"/>
    <col min="6927" max="6927" width="18.7109375" style="670" customWidth="1"/>
    <col min="6928" max="6928" width="1.7109375" style="670" customWidth="1"/>
    <col min="6929" max="6929" width="18.7109375" style="670" customWidth="1"/>
    <col min="6930" max="7168" width="9.140625" style="670"/>
    <col min="7169" max="7169" width="1.42578125" style="670" customWidth="1"/>
    <col min="7170" max="7170" width="2.7109375" style="670" customWidth="1"/>
    <col min="7171" max="7171" width="41.140625" style="670" customWidth="1"/>
    <col min="7172" max="7172" width="0.85546875" style="670" customWidth="1"/>
    <col min="7173" max="7173" width="17.7109375" style="670" customWidth="1"/>
    <col min="7174" max="7174" width="1.7109375" style="670" customWidth="1"/>
    <col min="7175" max="7177" width="0" style="670" hidden="1" customWidth="1"/>
    <col min="7178" max="7178" width="0.85546875" style="670" customWidth="1"/>
    <col min="7179" max="7179" width="18.42578125" style="670" customWidth="1"/>
    <col min="7180" max="7180" width="0.85546875" style="670" customWidth="1"/>
    <col min="7181" max="7181" width="17.7109375" style="670" customWidth="1"/>
    <col min="7182" max="7182" width="1.7109375" style="670" customWidth="1"/>
    <col min="7183" max="7183" width="18.7109375" style="670" customWidth="1"/>
    <col min="7184" max="7184" width="1.7109375" style="670" customWidth="1"/>
    <col min="7185" max="7185" width="18.7109375" style="670" customWidth="1"/>
    <col min="7186" max="7424" width="9.140625" style="670"/>
    <col min="7425" max="7425" width="1.42578125" style="670" customWidth="1"/>
    <col min="7426" max="7426" width="2.7109375" style="670" customWidth="1"/>
    <col min="7427" max="7427" width="41.140625" style="670" customWidth="1"/>
    <col min="7428" max="7428" width="0.85546875" style="670" customWidth="1"/>
    <col min="7429" max="7429" width="17.7109375" style="670" customWidth="1"/>
    <col min="7430" max="7430" width="1.7109375" style="670" customWidth="1"/>
    <col min="7431" max="7433" width="0" style="670" hidden="1" customWidth="1"/>
    <col min="7434" max="7434" width="0.85546875" style="670" customWidth="1"/>
    <col min="7435" max="7435" width="18.42578125" style="670" customWidth="1"/>
    <col min="7436" max="7436" width="0.85546875" style="670" customWidth="1"/>
    <col min="7437" max="7437" width="17.7109375" style="670" customWidth="1"/>
    <col min="7438" max="7438" width="1.7109375" style="670" customWidth="1"/>
    <col min="7439" max="7439" width="18.7109375" style="670" customWidth="1"/>
    <col min="7440" max="7440" width="1.7109375" style="670" customWidth="1"/>
    <col min="7441" max="7441" width="18.7109375" style="670" customWidth="1"/>
    <col min="7442" max="7680" width="9.140625" style="670"/>
    <col min="7681" max="7681" width="1.42578125" style="670" customWidth="1"/>
    <col min="7682" max="7682" width="2.7109375" style="670" customWidth="1"/>
    <col min="7683" max="7683" width="41.140625" style="670" customWidth="1"/>
    <col min="7684" max="7684" width="0.85546875" style="670" customWidth="1"/>
    <col min="7685" max="7685" width="17.7109375" style="670" customWidth="1"/>
    <col min="7686" max="7686" width="1.7109375" style="670" customWidth="1"/>
    <col min="7687" max="7689" width="0" style="670" hidden="1" customWidth="1"/>
    <col min="7690" max="7690" width="0.85546875" style="670" customWidth="1"/>
    <col min="7691" max="7691" width="18.42578125" style="670" customWidth="1"/>
    <col min="7692" max="7692" width="0.85546875" style="670" customWidth="1"/>
    <col min="7693" max="7693" width="17.7109375" style="670" customWidth="1"/>
    <col min="7694" max="7694" width="1.7109375" style="670" customWidth="1"/>
    <col min="7695" max="7695" width="18.7109375" style="670" customWidth="1"/>
    <col min="7696" max="7696" width="1.7109375" style="670" customWidth="1"/>
    <col min="7697" max="7697" width="18.7109375" style="670" customWidth="1"/>
    <col min="7698" max="7936" width="9.140625" style="670"/>
    <col min="7937" max="7937" width="1.42578125" style="670" customWidth="1"/>
    <col min="7938" max="7938" width="2.7109375" style="670" customWidth="1"/>
    <col min="7939" max="7939" width="41.140625" style="670" customWidth="1"/>
    <col min="7940" max="7940" width="0.85546875" style="670" customWidth="1"/>
    <col min="7941" max="7941" width="17.7109375" style="670" customWidth="1"/>
    <col min="7942" max="7942" width="1.7109375" style="670" customWidth="1"/>
    <col min="7943" max="7945" width="0" style="670" hidden="1" customWidth="1"/>
    <col min="7946" max="7946" width="0.85546875" style="670" customWidth="1"/>
    <col min="7947" max="7947" width="18.42578125" style="670" customWidth="1"/>
    <col min="7948" max="7948" width="0.85546875" style="670" customWidth="1"/>
    <col min="7949" max="7949" width="17.7109375" style="670" customWidth="1"/>
    <col min="7950" max="7950" width="1.7109375" style="670" customWidth="1"/>
    <col min="7951" max="7951" width="18.7109375" style="670" customWidth="1"/>
    <col min="7952" max="7952" width="1.7109375" style="670" customWidth="1"/>
    <col min="7953" max="7953" width="18.7109375" style="670" customWidth="1"/>
    <col min="7954" max="8192" width="9.140625" style="670"/>
    <col min="8193" max="8193" width="1.42578125" style="670" customWidth="1"/>
    <col min="8194" max="8194" width="2.7109375" style="670" customWidth="1"/>
    <col min="8195" max="8195" width="41.140625" style="670" customWidth="1"/>
    <col min="8196" max="8196" width="0.85546875" style="670" customWidth="1"/>
    <col min="8197" max="8197" width="17.7109375" style="670" customWidth="1"/>
    <col min="8198" max="8198" width="1.7109375" style="670" customWidth="1"/>
    <col min="8199" max="8201" width="0" style="670" hidden="1" customWidth="1"/>
    <col min="8202" max="8202" width="0.85546875" style="670" customWidth="1"/>
    <col min="8203" max="8203" width="18.42578125" style="670" customWidth="1"/>
    <col min="8204" max="8204" width="0.85546875" style="670" customWidth="1"/>
    <col min="8205" max="8205" width="17.7109375" style="670" customWidth="1"/>
    <col min="8206" max="8206" width="1.7109375" style="670" customWidth="1"/>
    <col min="8207" max="8207" width="18.7109375" style="670" customWidth="1"/>
    <col min="8208" max="8208" width="1.7109375" style="670" customWidth="1"/>
    <col min="8209" max="8209" width="18.7109375" style="670" customWidth="1"/>
    <col min="8210" max="8448" width="9.140625" style="670"/>
    <col min="8449" max="8449" width="1.42578125" style="670" customWidth="1"/>
    <col min="8450" max="8450" width="2.7109375" style="670" customWidth="1"/>
    <col min="8451" max="8451" width="41.140625" style="670" customWidth="1"/>
    <col min="8452" max="8452" width="0.85546875" style="670" customWidth="1"/>
    <col min="8453" max="8453" width="17.7109375" style="670" customWidth="1"/>
    <col min="8454" max="8454" width="1.7109375" style="670" customWidth="1"/>
    <col min="8455" max="8457" width="0" style="670" hidden="1" customWidth="1"/>
    <col min="8458" max="8458" width="0.85546875" style="670" customWidth="1"/>
    <col min="8459" max="8459" width="18.42578125" style="670" customWidth="1"/>
    <col min="8460" max="8460" width="0.85546875" style="670" customWidth="1"/>
    <col min="8461" max="8461" width="17.7109375" style="670" customWidth="1"/>
    <col min="8462" max="8462" width="1.7109375" style="670" customWidth="1"/>
    <col min="8463" max="8463" width="18.7109375" style="670" customWidth="1"/>
    <col min="8464" max="8464" width="1.7109375" style="670" customWidth="1"/>
    <col min="8465" max="8465" width="18.7109375" style="670" customWidth="1"/>
    <col min="8466" max="8704" width="9.140625" style="670"/>
    <col min="8705" max="8705" width="1.42578125" style="670" customWidth="1"/>
    <col min="8706" max="8706" width="2.7109375" style="670" customWidth="1"/>
    <col min="8707" max="8707" width="41.140625" style="670" customWidth="1"/>
    <col min="8708" max="8708" width="0.85546875" style="670" customWidth="1"/>
    <col min="8709" max="8709" width="17.7109375" style="670" customWidth="1"/>
    <col min="8710" max="8710" width="1.7109375" style="670" customWidth="1"/>
    <col min="8711" max="8713" width="0" style="670" hidden="1" customWidth="1"/>
    <col min="8714" max="8714" width="0.85546875" style="670" customWidth="1"/>
    <col min="8715" max="8715" width="18.42578125" style="670" customWidth="1"/>
    <col min="8716" max="8716" width="0.85546875" style="670" customWidth="1"/>
    <col min="8717" max="8717" width="17.7109375" style="670" customWidth="1"/>
    <col min="8718" max="8718" width="1.7109375" style="670" customWidth="1"/>
    <col min="8719" max="8719" width="18.7109375" style="670" customWidth="1"/>
    <col min="8720" max="8720" width="1.7109375" style="670" customWidth="1"/>
    <col min="8721" max="8721" width="18.7109375" style="670" customWidth="1"/>
    <col min="8722" max="8960" width="9.140625" style="670"/>
    <col min="8961" max="8961" width="1.42578125" style="670" customWidth="1"/>
    <col min="8962" max="8962" width="2.7109375" style="670" customWidth="1"/>
    <col min="8963" max="8963" width="41.140625" style="670" customWidth="1"/>
    <col min="8964" max="8964" width="0.85546875" style="670" customWidth="1"/>
    <col min="8965" max="8965" width="17.7109375" style="670" customWidth="1"/>
    <col min="8966" max="8966" width="1.7109375" style="670" customWidth="1"/>
    <col min="8967" max="8969" width="0" style="670" hidden="1" customWidth="1"/>
    <col min="8970" max="8970" width="0.85546875" style="670" customWidth="1"/>
    <col min="8971" max="8971" width="18.42578125" style="670" customWidth="1"/>
    <col min="8972" max="8972" width="0.85546875" style="670" customWidth="1"/>
    <col min="8973" max="8973" width="17.7109375" style="670" customWidth="1"/>
    <col min="8974" max="8974" width="1.7109375" style="670" customWidth="1"/>
    <col min="8975" max="8975" width="18.7109375" style="670" customWidth="1"/>
    <col min="8976" max="8976" width="1.7109375" style="670" customWidth="1"/>
    <col min="8977" max="8977" width="18.7109375" style="670" customWidth="1"/>
    <col min="8978" max="9216" width="9.140625" style="670"/>
    <col min="9217" max="9217" width="1.42578125" style="670" customWidth="1"/>
    <col min="9218" max="9218" width="2.7109375" style="670" customWidth="1"/>
    <col min="9219" max="9219" width="41.140625" style="670" customWidth="1"/>
    <col min="9220" max="9220" width="0.85546875" style="670" customWidth="1"/>
    <col min="9221" max="9221" width="17.7109375" style="670" customWidth="1"/>
    <col min="9222" max="9222" width="1.7109375" style="670" customWidth="1"/>
    <col min="9223" max="9225" width="0" style="670" hidden="1" customWidth="1"/>
    <col min="9226" max="9226" width="0.85546875" style="670" customWidth="1"/>
    <col min="9227" max="9227" width="18.42578125" style="670" customWidth="1"/>
    <col min="9228" max="9228" width="0.85546875" style="670" customWidth="1"/>
    <col min="9229" max="9229" width="17.7109375" style="670" customWidth="1"/>
    <col min="9230" max="9230" width="1.7109375" style="670" customWidth="1"/>
    <col min="9231" max="9231" width="18.7109375" style="670" customWidth="1"/>
    <col min="9232" max="9232" width="1.7109375" style="670" customWidth="1"/>
    <col min="9233" max="9233" width="18.7109375" style="670" customWidth="1"/>
    <col min="9234" max="9472" width="9.140625" style="670"/>
    <col min="9473" max="9473" width="1.42578125" style="670" customWidth="1"/>
    <col min="9474" max="9474" width="2.7109375" style="670" customWidth="1"/>
    <col min="9475" max="9475" width="41.140625" style="670" customWidth="1"/>
    <col min="9476" max="9476" width="0.85546875" style="670" customWidth="1"/>
    <col min="9477" max="9477" width="17.7109375" style="670" customWidth="1"/>
    <col min="9478" max="9478" width="1.7109375" style="670" customWidth="1"/>
    <col min="9479" max="9481" width="0" style="670" hidden="1" customWidth="1"/>
    <col min="9482" max="9482" width="0.85546875" style="670" customWidth="1"/>
    <col min="9483" max="9483" width="18.42578125" style="670" customWidth="1"/>
    <col min="9484" max="9484" width="0.85546875" style="670" customWidth="1"/>
    <col min="9485" max="9485" width="17.7109375" style="670" customWidth="1"/>
    <col min="9486" max="9486" width="1.7109375" style="670" customWidth="1"/>
    <col min="9487" max="9487" width="18.7109375" style="670" customWidth="1"/>
    <col min="9488" max="9488" width="1.7109375" style="670" customWidth="1"/>
    <col min="9489" max="9489" width="18.7109375" style="670" customWidth="1"/>
    <col min="9490" max="9728" width="9.140625" style="670"/>
    <col min="9729" max="9729" width="1.42578125" style="670" customWidth="1"/>
    <col min="9730" max="9730" width="2.7109375" style="670" customWidth="1"/>
    <col min="9731" max="9731" width="41.140625" style="670" customWidth="1"/>
    <col min="9732" max="9732" width="0.85546875" style="670" customWidth="1"/>
    <col min="9733" max="9733" width="17.7109375" style="670" customWidth="1"/>
    <col min="9734" max="9734" width="1.7109375" style="670" customWidth="1"/>
    <col min="9735" max="9737" width="0" style="670" hidden="1" customWidth="1"/>
    <col min="9738" max="9738" width="0.85546875" style="670" customWidth="1"/>
    <col min="9739" max="9739" width="18.42578125" style="670" customWidth="1"/>
    <col min="9740" max="9740" width="0.85546875" style="670" customWidth="1"/>
    <col min="9741" max="9741" width="17.7109375" style="670" customWidth="1"/>
    <col min="9742" max="9742" width="1.7109375" style="670" customWidth="1"/>
    <col min="9743" max="9743" width="18.7109375" style="670" customWidth="1"/>
    <col min="9744" max="9744" width="1.7109375" style="670" customWidth="1"/>
    <col min="9745" max="9745" width="18.7109375" style="670" customWidth="1"/>
    <col min="9746" max="9984" width="9.140625" style="670"/>
    <col min="9985" max="9985" width="1.42578125" style="670" customWidth="1"/>
    <col min="9986" max="9986" width="2.7109375" style="670" customWidth="1"/>
    <col min="9987" max="9987" width="41.140625" style="670" customWidth="1"/>
    <col min="9988" max="9988" width="0.85546875" style="670" customWidth="1"/>
    <col min="9989" max="9989" width="17.7109375" style="670" customWidth="1"/>
    <col min="9990" max="9990" width="1.7109375" style="670" customWidth="1"/>
    <col min="9991" max="9993" width="0" style="670" hidden="1" customWidth="1"/>
    <col min="9994" max="9994" width="0.85546875" style="670" customWidth="1"/>
    <col min="9995" max="9995" width="18.42578125" style="670" customWidth="1"/>
    <col min="9996" max="9996" width="0.85546875" style="670" customWidth="1"/>
    <col min="9997" max="9997" width="17.7109375" style="670" customWidth="1"/>
    <col min="9998" max="9998" width="1.7109375" style="670" customWidth="1"/>
    <col min="9999" max="9999" width="18.7109375" style="670" customWidth="1"/>
    <col min="10000" max="10000" width="1.7109375" style="670" customWidth="1"/>
    <col min="10001" max="10001" width="18.7109375" style="670" customWidth="1"/>
    <col min="10002" max="10240" width="9.140625" style="670"/>
    <col min="10241" max="10241" width="1.42578125" style="670" customWidth="1"/>
    <col min="10242" max="10242" width="2.7109375" style="670" customWidth="1"/>
    <col min="10243" max="10243" width="41.140625" style="670" customWidth="1"/>
    <col min="10244" max="10244" width="0.85546875" style="670" customWidth="1"/>
    <col min="10245" max="10245" width="17.7109375" style="670" customWidth="1"/>
    <col min="10246" max="10246" width="1.7109375" style="670" customWidth="1"/>
    <col min="10247" max="10249" width="0" style="670" hidden="1" customWidth="1"/>
    <col min="10250" max="10250" width="0.85546875" style="670" customWidth="1"/>
    <col min="10251" max="10251" width="18.42578125" style="670" customWidth="1"/>
    <col min="10252" max="10252" width="0.85546875" style="670" customWidth="1"/>
    <col min="10253" max="10253" width="17.7109375" style="670" customWidth="1"/>
    <col min="10254" max="10254" width="1.7109375" style="670" customWidth="1"/>
    <col min="10255" max="10255" width="18.7109375" style="670" customWidth="1"/>
    <col min="10256" max="10256" width="1.7109375" style="670" customWidth="1"/>
    <col min="10257" max="10257" width="18.7109375" style="670" customWidth="1"/>
    <col min="10258" max="10496" width="9.140625" style="670"/>
    <col min="10497" max="10497" width="1.42578125" style="670" customWidth="1"/>
    <col min="10498" max="10498" width="2.7109375" style="670" customWidth="1"/>
    <col min="10499" max="10499" width="41.140625" style="670" customWidth="1"/>
    <col min="10500" max="10500" width="0.85546875" style="670" customWidth="1"/>
    <col min="10501" max="10501" width="17.7109375" style="670" customWidth="1"/>
    <col min="10502" max="10502" width="1.7109375" style="670" customWidth="1"/>
    <col min="10503" max="10505" width="0" style="670" hidden="1" customWidth="1"/>
    <col min="10506" max="10506" width="0.85546875" style="670" customWidth="1"/>
    <col min="10507" max="10507" width="18.42578125" style="670" customWidth="1"/>
    <col min="10508" max="10508" width="0.85546875" style="670" customWidth="1"/>
    <col min="10509" max="10509" width="17.7109375" style="670" customWidth="1"/>
    <col min="10510" max="10510" width="1.7109375" style="670" customWidth="1"/>
    <col min="10511" max="10511" width="18.7109375" style="670" customWidth="1"/>
    <col min="10512" max="10512" width="1.7109375" style="670" customWidth="1"/>
    <col min="10513" max="10513" width="18.7109375" style="670" customWidth="1"/>
    <col min="10514" max="10752" width="9.140625" style="670"/>
    <col min="10753" max="10753" width="1.42578125" style="670" customWidth="1"/>
    <col min="10754" max="10754" width="2.7109375" style="670" customWidth="1"/>
    <col min="10755" max="10755" width="41.140625" style="670" customWidth="1"/>
    <col min="10756" max="10756" width="0.85546875" style="670" customWidth="1"/>
    <col min="10757" max="10757" width="17.7109375" style="670" customWidth="1"/>
    <col min="10758" max="10758" width="1.7109375" style="670" customWidth="1"/>
    <col min="10759" max="10761" width="0" style="670" hidden="1" customWidth="1"/>
    <col min="10762" max="10762" width="0.85546875" style="670" customWidth="1"/>
    <col min="10763" max="10763" width="18.42578125" style="670" customWidth="1"/>
    <col min="10764" max="10764" width="0.85546875" style="670" customWidth="1"/>
    <col min="10765" max="10765" width="17.7109375" style="670" customWidth="1"/>
    <col min="10766" max="10766" width="1.7109375" style="670" customWidth="1"/>
    <col min="10767" max="10767" width="18.7109375" style="670" customWidth="1"/>
    <col min="10768" max="10768" width="1.7109375" style="670" customWidth="1"/>
    <col min="10769" max="10769" width="18.7109375" style="670" customWidth="1"/>
    <col min="10770" max="11008" width="9.140625" style="670"/>
    <col min="11009" max="11009" width="1.42578125" style="670" customWidth="1"/>
    <col min="11010" max="11010" width="2.7109375" style="670" customWidth="1"/>
    <col min="11011" max="11011" width="41.140625" style="670" customWidth="1"/>
    <col min="11012" max="11012" width="0.85546875" style="670" customWidth="1"/>
    <col min="11013" max="11013" width="17.7109375" style="670" customWidth="1"/>
    <col min="11014" max="11014" width="1.7109375" style="670" customWidth="1"/>
    <col min="11015" max="11017" width="0" style="670" hidden="1" customWidth="1"/>
    <col min="11018" max="11018" width="0.85546875" style="670" customWidth="1"/>
    <col min="11019" max="11019" width="18.42578125" style="670" customWidth="1"/>
    <col min="11020" max="11020" width="0.85546875" style="670" customWidth="1"/>
    <col min="11021" max="11021" width="17.7109375" style="670" customWidth="1"/>
    <col min="11022" max="11022" width="1.7109375" style="670" customWidth="1"/>
    <col min="11023" max="11023" width="18.7109375" style="670" customWidth="1"/>
    <col min="11024" max="11024" width="1.7109375" style="670" customWidth="1"/>
    <col min="11025" max="11025" width="18.7109375" style="670" customWidth="1"/>
    <col min="11026" max="11264" width="9.140625" style="670"/>
    <col min="11265" max="11265" width="1.42578125" style="670" customWidth="1"/>
    <col min="11266" max="11266" width="2.7109375" style="670" customWidth="1"/>
    <col min="11267" max="11267" width="41.140625" style="670" customWidth="1"/>
    <col min="11268" max="11268" width="0.85546875" style="670" customWidth="1"/>
    <col min="11269" max="11269" width="17.7109375" style="670" customWidth="1"/>
    <col min="11270" max="11270" width="1.7109375" style="670" customWidth="1"/>
    <col min="11271" max="11273" width="0" style="670" hidden="1" customWidth="1"/>
    <col min="11274" max="11274" width="0.85546875" style="670" customWidth="1"/>
    <col min="11275" max="11275" width="18.42578125" style="670" customWidth="1"/>
    <col min="11276" max="11276" width="0.85546875" style="670" customWidth="1"/>
    <col min="11277" max="11277" width="17.7109375" style="670" customWidth="1"/>
    <col min="11278" max="11278" width="1.7109375" style="670" customWidth="1"/>
    <col min="11279" max="11279" width="18.7109375" style="670" customWidth="1"/>
    <col min="11280" max="11280" width="1.7109375" style="670" customWidth="1"/>
    <col min="11281" max="11281" width="18.7109375" style="670" customWidth="1"/>
    <col min="11282" max="11520" width="9.140625" style="670"/>
    <col min="11521" max="11521" width="1.42578125" style="670" customWidth="1"/>
    <col min="11522" max="11522" width="2.7109375" style="670" customWidth="1"/>
    <col min="11523" max="11523" width="41.140625" style="670" customWidth="1"/>
    <col min="11524" max="11524" width="0.85546875" style="670" customWidth="1"/>
    <col min="11525" max="11525" width="17.7109375" style="670" customWidth="1"/>
    <col min="11526" max="11526" width="1.7109375" style="670" customWidth="1"/>
    <col min="11527" max="11529" width="0" style="670" hidden="1" customWidth="1"/>
    <col min="11530" max="11530" width="0.85546875" style="670" customWidth="1"/>
    <col min="11531" max="11531" width="18.42578125" style="670" customWidth="1"/>
    <col min="11532" max="11532" width="0.85546875" style="670" customWidth="1"/>
    <col min="11533" max="11533" width="17.7109375" style="670" customWidth="1"/>
    <col min="11534" max="11534" width="1.7109375" style="670" customWidth="1"/>
    <col min="11535" max="11535" width="18.7109375" style="670" customWidth="1"/>
    <col min="11536" max="11536" width="1.7109375" style="670" customWidth="1"/>
    <col min="11537" max="11537" width="18.7109375" style="670" customWidth="1"/>
    <col min="11538" max="11776" width="9.140625" style="670"/>
    <col min="11777" max="11777" width="1.42578125" style="670" customWidth="1"/>
    <col min="11778" max="11778" width="2.7109375" style="670" customWidth="1"/>
    <col min="11779" max="11779" width="41.140625" style="670" customWidth="1"/>
    <col min="11780" max="11780" width="0.85546875" style="670" customWidth="1"/>
    <col min="11781" max="11781" width="17.7109375" style="670" customWidth="1"/>
    <col min="11782" max="11782" width="1.7109375" style="670" customWidth="1"/>
    <col min="11783" max="11785" width="0" style="670" hidden="1" customWidth="1"/>
    <col min="11786" max="11786" width="0.85546875" style="670" customWidth="1"/>
    <col min="11787" max="11787" width="18.42578125" style="670" customWidth="1"/>
    <col min="11788" max="11788" width="0.85546875" style="670" customWidth="1"/>
    <col min="11789" max="11789" width="17.7109375" style="670" customWidth="1"/>
    <col min="11790" max="11790" width="1.7109375" style="670" customWidth="1"/>
    <col min="11791" max="11791" width="18.7109375" style="670" customWidth="1"/>
    <col min="11792" max="11792" width="1.7109375" style="670" customWidth="1"/>
    <col min="11793" max="11793" width="18.7109375" style="670" customWidth="1"/>
    <col min="11794" max="12032" width="9.140625" style="670"/>
    <col min="12033" max="12033" width="1.42578125" style="670" customWidth="1"/>
    <col min="12034" max="12034" width="2.7109375" style="670" customWidth="1"/>
    <col min="12035" max="12035" width="41.140625" style="670" customWidth="1"/>
    <col min="12036" max="12036" width="0.85546875" style="670" customWidth="1"/>
    <col min="12037" max="12037" width="17.7109375" style="670" customWidth="1"/>
    <col min="12038" max="12038" width="1.7109375" style="670" customWidth="1"/>
    <col min="12039" max="12041" width="0" style="670" hidden="1" customWidth="1"/>
    <col min="12042" max="12042" width="0.85546875" style="670" customWidth="1"/>
    <col min="12043" max="12043" width="18.42578125" style="670" customWidth="1"/>
    <col min="12044" max="12044" width="0.85546875" style="670" customWidth="1"/>
    <col min="12045" max="12045" width="17.7109375" style="670" customWidth="1"/>
    <col min="12046" max="12046" width="1.7109375" style="670" customWidth="1"/>
    <col min="12047" max="12047" width="18.7109375" style="670" customWidth="1"/>
    <col min="12048" max="12048" width="1.7109375" style="670" customWidth="1"/>
    <col min="12049" max="12049" width="18.7109375" style="670" customWidth="1"/>
    <col min="12050" max="12288" width="9.140625" style="670"/>
    <col min="12289" max="12289" width="1.42578125" style="670" customWidth="1"/>
    <col min="12290" max="12290" width="2.7109375" style="670" customWidth="1"/>
    <col min="12291" max="12291" width="41.140625" style="670" customWidth="1"/>
    <col min="12292" max="12292" width="0.85546875" style="670" customWidth="1"/>
    <col min="12293" max="12293" width="17.7109375" style="670" customWidth="1"/>
    <col min="12294" max="12294" width="1.7109375" style="670" customWidth="1"/>
    <col min="12295" max="12297" width="0" style="670" hidden="1" customWidth="1"/>
    <col min="12298" max="12298" width="0.85546875" style="670" customWidth="1"/>
    <col min="12299" max="12299" width="18.42578125" style="670" customWidth="1"/>
    <col min="12300" max="12300" width="0.85546875" style="670" customWidth="1"/>
    <col min="12301" max="12301" width="17.7109375" style="670" customWidth="1"/>
    <col min="12302" max="12302" width="1.7109375" style="670" customWidth="1"/>
    <col min="12303" max="12303" width="18.7109375" style="670" customWidth="1"/>
    <col min="12304" max="12304" width="1.7109375" style="670" customWidth="1"/>
    <col min="12305" max="12305" width="18.7109375" style="670" customWidth="1"/>
    <col min="12306" max="12544" width="9.140625" style="670"/>
    <col min="12545" max="12545" width="1.42578125" style="670" customWidth="1"/>
    <col min="12546" max="12546" width="2.7109375" style="670" customWidth="1"/>
    <col min="12547" max="12547" width="41.140625" style="670" customWidth="1"/>
    <col min="12548" max="12548" width="0.85546875" style="670" customWidth="1"/>
    <col min="12549" max="12549" width="17.7109375" style="670" customWidth="1"/>
    <col min="12550" max="12550" width="1.7109375" style="670" customWidth="1"/>
    <col min="12551" max="12553" width="0" style="670" hidden="1" customWidth="1"/>
    <col min="12554" max="12554" width="0.85546875" style="670" customWidth="1"/>
    <col min="12555" max="12555" width="18.42578125" style="670" customWidth="1"/>
    <col min="12556" max="12556" width="0.85546875" style="670" customWidth="1"/>
    <col min="12557" max="12557" width="17.7109375" style="670" customWidth="1"/>
    <col min="12558" max="12558" width="1.7109375" style="670" customWidth="1"/>
    <col min="12559" max="12559" width="18.7109375" style="670" customWidth="1"/>
    <col min="12560" max="12560" width="1.7109375" style="670" customWidth="1"/>
    <col min="12561" max="12561" width="18.7109375" style="670" customWidth="1"/>
    <col min="12562" max="12800" width="9.140625" style="670"/>
    <col min="12801" max="12801" width="1.42578125" style="670" customWidth="1"/>
    <col min="12802" max="12802" width="2.7109375" style="670" customWidth="1"/>
    <col min="12803" max="12803" width="41.140625" style="670" customWidth="1"/>
    <col min="12804" max="12804" width="0.85546875" style="670" customWidth="1"/>
    <col min="12805" max="12805" width="17.7109375" style="670" customWidth="1"/>
    <col min="12806" max="12806" width="1.7109375" style="670" customWidth="1"/>
    <col min="12807" max="12809" width="0" style="670" hidden="1" customWidth="1"/>
    <col min="12810" max="12810" width="0.85546875" style="670" customWidth="1"/>
    <col min="12811" max="12811" width="18.42578125" style="670" customWidth="1"/>
    <col min="12812" max="12812" width="0.85546875" style="670" customWidth="1"/>
    <col min="12813" max="12813" width="17.7109375" style="670" customWidth="1"/>
    <col min="12814" max="12814" width="1.7109375" style="670" customWidth="1"/>
    <col min="12815" max="12815" width="18.7109375" style="670" customWidth="1"/>
    <col min="12816" max="12816" width="1.7109375" style="670" customWidth="1"/>
    <col min="12817" max="12817" width="18.7109375" style="670" customWidth="1"/>
    <col min="12818" max="13056" width="9.140625" style="670"/>
    <col min="13057" max="13057" width="1.42578125" style="670" customWidth="1"/>
    <col min="13058" max="13058" width="2.7109375" style="670" customWidth="1"/>
    <col min="13059" max="13059" width="41.140625" style="670" customWidth="1"/>
    <col min="13060" max="13060" width="0.85546875" style="670" customWidth="1"/>
    <col min="13061" max="13061" width="17.7109375" style="670" customWidth="1"/>
    <col min="13062" max="13062" width="1.7109375" style="670" customWidth="1"/>
    <col min="13063" max="13065" width="0" style="670" hidden="1" customWidth="1"/>
    <col min="13066" max="13066" width="0.85546875" style="670" customWidth="1"/>
    <col min="13067" max="13067" width="18.42578125" style="670" customWidth="1"/>
    <col min="13068" max="13068" width="0.85546875" style="670" customWidth="1"/>
    <col min="13069" max="13069" width="17.7109375" style="670" customWidth="1"/>
    <col min="13070" max="13070" width="1.7109375" style="670" customWidth="1"/>
    <col min="13071" max="13071" width="18.7109375" style="670" customWidth="1"/>
    <col min="13072" max="13072" width="1.7109375" style="670" customWidth="1"/>
    <col min="13073" max="13073" width="18.7109375" style="670" customWidth="1"/>
    <col min="13074" max="13312" width="9.140625" style="670"/>
    <col min="13313" max="13313" width="1.42578125" style="670" customWidth="1"/>
    <col min="13314" max="13314" width="2.7109375" style="670" customWidth="1"/>
    <col min="13315" max="13315" width="41.140625" style="670" customWidth="1"/>
    <col min="13316" max="13316" width="0.85546875" style="670" customWidth="1"/>
    <col min="13317" max="13317" width="17.7109375" style="670" customWidth="1"/>
    <col min="13318" max="13318" width="1.7109375" style="670" customWidth="1"/>
    <col min="13319" max="13321" width="0" style="670" hidden="1" customWidth="1"/>
    <col min="13322" max="13322" width="0.85546875" style="670" customWidth="1"/>
    <col min="13323" max="13323" width="18.42578125" style="670" customWidth="1"/>
    <col min="13324" max="13324" width="0.85546875" style="670" customWidth="1"/>
    <col min="13325" max="13325" width="17.7109375" style="670" customWidth="1"/>
    <col min="13326" max="13326" width="1.7109375" style="670" customWidth="1"/>
    <col min="13327" max="13327" width="18.7109375" style="670" customWidth="1"/>
    <col min="13328" max="13328" width="1.7109375" style="670" customWidth="1"/>
    <col min="13329" max="13329" width="18.7109375" style="670" customWidth="1"/>
    <col min="13330" max="13568" width="9.140625" style="670"/>
    <col min="13569" max="13569" width="1.42578125" style="670" customWidth="1"/>
    <col min="13570" max="13570" width="2.7109375" style="670" customWidth="1"/>
    <col min="13571" max="13571" width="41.140625" style="670" customWidth="1"/>
    <col min="13572" max="13572" width="0.85546875" style="670" customWidth="1"/>
    <col min="13573" max="13573" width="17.7109375" style="670" customWidth="1"/>
    <col min="13574" max="13574" width="1.7109375" style="670" customWidth="1"/>
    <col min="13575" max="13577" width="0" style="670" hidden="1" customWidth="1"/>
    <col min="13578" max="13578" width="0.85546875" style="670" customWidth="1"/>
    <col min="13579" max="13579" width="18.42578125" style="670" customWidth="1"/>
    <col min="13580" max="13580" width="0.85546875" style="670" customWidth="1"/>
    <col min="13581" max="13581" width="17.7109375" style="670" customWidth="1"/>
    <col min="13582" max="13582" width="1.7109375" style="670" customWidth="1"/>
    <col min="13583" max="13583" width="18.7109375" style="670" customWidth="1"/>
    <col min="13584" max="13584" width="1.7109375" style="670" customWidth="1"/>
    <col min="13585" max="13585" width="18.7109375" style="670" customWidth="1"/>
    <col min="13586" max="13824" width="9.140625" style="670"/>
    <col min="13825" max="13825" width="1.42578125" style="670" customWidth="1"/>
    <col min="13826" max="13826" width="2.7109375" style="670" customWidth="1"/>
    <col min="13827" max="13827" width="41.140625" style="670" customWidth="1"/>
    <col min="13828" max="13828" width="0.85546875" style="670" customWidth="1"/>
    <col min="13829" max="13829" width="17.7109375" style="670" customWidth="1"/>
    <col min="13830" max="13830" width="1.7109375" style="670" customWidth="1"/>
    <col min="13831" max="13833" width="0" style="670" hidden="1" customWidth="1"/>
    <col min="13834" max="13834" width="0.85546875" style="670" customWidth="1"/>
    <col min="13835" max="13835" width="18.42578125" style="670" customWidth="1"/>
    <col min="13836" max="13836" width="0.85546875" style="670" customWidth="1"/>
    <col min="13837" max="13837" width="17.7109375" style="670" customWidth="1"/>
    <col min="13838" max="13838" width="1.7109375" style="670" customWidth="1"/>
    <col min="13839" max="13839" width="18.7109375" style="670" customWidth="1"/>
    <col min="13840" max="13840" width="1.7109375" style="670" customWidth="1"/>
    <col min="13841" max="13841" width="18.7109375" style="670" customWidth="1"/>
    <col min="13842" max="14080" width="9.140625" style="670"/>
    <col min="14081" max="14081" width="1.42578125" style="670" customWidth="1"/>
    <col min="14082" max="14082" width="2.7109375" style="670" customWidth="1"/>
    <col min="14083" max="14083" width="41.140625" style="670" customWidth="1"/>
    <col min="14084" max="14084" width="0.85546875" style="670" customWidth="1"/>
    <col min="14085" max="14085" width="17.7109375" style="670" customWidth="1"/>
    <col min="14086" max="14086" width="1.7109375" style="670" customWidth="1"/>
    <col min="14087" max="14089" width="0" style="670" hidden="1" customWidth="1"/>
    <col min="14090" max="14090" width="0.85546875" style="670" customWidth="1"/>
    <col min="14091" max="14091" width="18.42578125" style="670" customWidth="1"/>
    <col min="14092" max="14092" width="0.85546875" style="670" customWidth="1"/>
    <col min="14093" max="14093" width="17.7109375" style="670" customWidth="1"/>
    <col min="14094" max="14094" width="1.7109375" style="670" customWidth="1"/>
    <col min="14095" max="14095" width="18.7109375" style="670" customWidth="1"/>
    <col min="14096" max="14096" width="1.7109375" style="670" customWidth="1"/>
    <col min="14097" max="14097" width="18.7109375" style="670" customWidth="1"/>
    <col min="14098" max="14336" width="9.140625" style="670"/>
    <col min="14337" max="14337" width="1.42578125" style="670" customWidth="1"/>
    <col min="14338" max="14338" width="2.7109375" style="670" customWidth="1"/>
    <col min="14339" max="14339" width="41.140625" style="670" customWidth="1"/>
    <col min="14340" max="14340" width="0.85546875" style="670" customWidth="1"/>
    <col min="14341" max="14341" width="17.7109375" style="670" customWidth="1"/>
    <col min="14342" max="14342" width="1.7109375" style="670" customWidth="1"/>
    <col min="14343" max="14345" width="0" style="670" hidden="1" customWidth="1"/>
    <col min="14346" max="14346" width="0.85546875" style="670" customWidth="1"/>
    <col min="14347" max="14347" width="18.42578125" style="670" customWidth="1"/>
    <col min="14348" max="14348" width="0.85546875" style="670" customWidth="1"/>
    <col min="14349" max="14349" width="17.7109375" style="670" customWidth="1"/>
    <col min="14350" max="14350" width="1.7109375" style="670" customWidth="1"/>
    <col min="14351" max="14351" width="18.7109375" style="670" customWidth="1"/>
    <col min="14352" max="14352" width="1.7109375" style="670" customWidth="1"/>
    <col min="14353" max="14353" width="18.7109375" style="670" customWidth="1"/>
    <col min="14354" max="14592" width="9.140625" style="670"/>
    <col min="14593" max="14593" width="1.42578125" style="670" customWidth="1"/>
    <col min="14594" max="14594" width="2.7109375" style="670" customWidth="1"/>
    <col min="14595" max="14595" width="41.140625" style="670" customWidth="1"/>
    <col min="14596" max="14596" width="0.85546875" style="670" customWidth="1"/>
    <col min="14597" max="14597" width="17.7109375" style="670" customWidth="1"/>
    <col min="14598" max="14598" width="1.7109375" style="670" customWidth="1"/>
    <col min="14599" max="14601" width="0" style="670" hidden="1" customWidth="1"/>
    <col min="14602" max="14602" width="0.85546875" style="670" customWidth="1"/>
    <col min="14603" max="14603" width="18.42578125" style="670" customWidth="1"/>
    <col min="14604" max="14604" width="0.85546875" style="670" customWidth="1"/>
    <col min="14605" max="14605" width="17.7109375" style="670" customWidth="1"/>
    <col min="14606" max="14606" width="1.7109375" style="670" customWidth="1"/>
    <col min="14607" max="14607" width="18.7109375" style="670" customWidth="1"/>
    <col min="14608" max="14608" width="1.7109375" style="670" customWidth="1"/>
    <col min="14609" max="14609" width="18.7109375" style="670" customWidth="1"/>
    <col min="14610" max="14848" width="9.140625" style="670"/>
    <col min="14849" max="14849" width="1.42578125" style="670" customWidth="1"/>
    <col min="14850" max="14850" width="2.7109375" style="670" customWidth="1"/>
    <col min="14851" max="14851" width="41.140625" style="670" customWidth="1"/>
    <col min="14852" max="14852" width="0.85546875" style="670" customWidth="1"/>
    <col min="14853" max="14853" width="17.7109375" style="670" customWidth="1"/>
    <col min="14854" max="14854" width="1.7109375" style="670" customWidth="1"/>
    <col min="14855" max="14857" width="0" style="670" hidden="1" customWidth="1"/>
    <col min="14858" max="14858" width="0.85546875" style="670" customWidth="1"/>
    <col min="14859" max="14859" width="18.42578125" style="670" customWidth="1"/>
    <col min="14860" max="14860" width="0.85546875" style="670" customWidth="1"/>
    <col min="14861" max="14861" width="17.7109375" style="670" customWidth="1"/>
    <col min="14862" max="14862" width="1.7109375" style="670" customWidth="1"/>
    <col min="14863" max="14863" width="18.7109375" style="670" customWidth="1"/>
    <col min="14864" max="14864" width="1.7109375" style="670" customWidth="1"/>
    <col min="14865" max="14865" width="18.7109375" style="670" customWidth="1"/>
    <col min="14866" max="15104" width="9.140625" style="670"/>
    <col min="15105" max="15105" width="1.42578125" style="670" customWidth="1"/>
    <col min="15106" max="15106" width="2.7109375" style="670" customWidth="1"/>
    <col min="15107" max="15107" width="41.140625" style="670" customWidth="1"/>
    <col min="15108" max="15108" width="0.85546875" style="670" customWidth="1"/>
    <col min="15109" max="15109" width="17.7109375" style="670" customWidth="1"/>
    <col min="15110" max="15110" width="1.7109375" style="670" customWidth="1"/>
    <col min="15111" max="15113" width="0" style="670" hidden="1" customWidth="1"/>
    <col min="15114" max="15114" width="0.85546875" style="670" customWidth="1"/>
    <col min="15115" max="15115" width="18.42578125" style="670" customWidth="1"/>
    <col min="15116" max="15116" width="0.85546875" style="670" customWidth="1"/>
    <col min="15117" max="15117" width="17.7109375" style="670" customWidth="1"/>
    <col min="15118" max="15118" width="1.7109375" style="670" customWidth="1"/>
    <col min="15119" max="15119" width="18.7109375" style="670" customWidth="1"/>
    <col min="15120" max="15120" width="1.7109375" style="670" customWidth="1"/>
    <col min="15121" max="15121" width="18.7109375" style="670" customWidth="1"/>
    <col min="15122" max="15360" width="9.140625" style="670"/>
    <col min="15361" max="15361" width="1.42578125" style="670" customWidth="1"/>
    <col min="15362" max="15362" width="2.7109375" style="670" customWidth="1"/>
    <col min="15363" max="15363" width="41.140625" style="670" customWidth="1"/>
    <col min="15364" max="15364" width="0.85546875" style="670" customWidth="1"/>
    <col min="15365" max="15365" width="17.7109375" style="670" customWidth="1"/>
    <col min="15366" max="15366" width="1.7109375" style="670" customWidth="1"/>
    <col min="15367" max="15369" width="0" style="670" hidden="1" customWidth="1"/>
    <col min="15370" max="15370" width="0.85546875" style="670" customWidth="1"/>
    <col min="15371" max="15371" width="18.42578125" style="670" customWidth="1"/>
    <col min="15372" max="15372" width="0.85546875" style="670" customWidth="1"/>
    <col min="15373" max="15373" width="17.7109375" style="670" customWidth="1"/>
    <col min="15374" max="15374" width="1.7109375" style="670" customWidth="1"/>
    <col min="15375" max="15375" width="18.7109375" style="670" customWidth="1"/>
    <col min="15376" max="15376" width="1.7109375" style="670" customWidth="1"/>
    <col min="15377" max="15377" width="18.7109375" style="670" customWidth="1"/>
    <col min="15378" max="15616" width="9.140625" style="670"/>
    <col min="15617" max="15617" width="1.42578125" style="670" customWidth="1"/>
    <col min="15618" max="15618" width="2.7109375" style="670" customWidth="1"/>
    <col min="15619" max="15619" width="41.140625" style="670" customWidth="1"/>
    <col min="15620" max="15620" width="0.85546875" style="670" customWidth="1"/>
    <col min="15621" max="15621" width="17.7109375" style="670" customWidth="1"/>
    <col min="15622" max="15622" width="1.7109375" style="670" customWidth="1"/>
    <col min="15623" max="15625" width="0" style="670" hidden="1" customWidth="1"/>
    <col min="15626" max="15626" width="0.85546875" style="670" customWidth="1"/>
    <col min="15627" max="15627" width="18.42578125" style="670" customWidth="1"/>
    <col min="15628" max="15628" width="0.85546875" style="670" customWidth="1"/>
    <col min="15629" max="15629" width="17.7109375" style="670" customWidth="1"/>
    <col min="15630" max="15630" width="1.7109375" style="670" customWidth="1"/>
    <col min="15631" max="15631" width="18.7109375" style="670" customWidth="1"/>
    <col min="15632" max="15632" width="1.7109375" style="670" customWidth="1"/>
    <col min="15633" max="15633" width="18.7109375" style="670" customWidth="1"/>
    <col min="15634" max="15872" width="9.140625" style="670"/>
    <col min="15873" max="15873" width="1.42578125" style="670" customWidth="1"/>
    <col min="15874" max="15874" width="2.7109375" style="670" customWidth="1"/>
    <col min="15875" max="15875" width="41.140625" style="670" customWidth="1"/>
    <col min="15876" max="15876" width="0.85546875" style="670" customWidth="1"/>
    <col min="15877" max="15877" width="17.7109375" style="670" customWidth="1"/>
    <col min="15878" max="15878" width="1.7109375" style="670" customWidth="1"/>
    <col min="15879" max="15881" width="0" style="670" hidden="1" customWidth="1"/>
    <col min="15882" max="15882" width="0.85546875" style="670" customWidth="1"/>
    <col min="15883" max="15883" width="18.42578125" style="670" customWidth="1"/>
    <col min="15884" max="15884" width="0.85546875" style="670" customWidth="1"/>
    <col min="15885" max="15885" width="17.7109375" style="670" customWidth="1"/>
    <col min="15886" max="15886" width="1.7109375" style="670" customWidth="1"/>
    <col min="15887" max="15887" width="18.7109375" style="670" customWidth="1"/>
    <col min="15888" max="15888" width="1.7109375" style="670" customWidth="1"/>
    <col min="15889" max="15889" width="18.7109375" style="670" customWidth="1"/>
    <col min="15890" max="16128" width="9.140625" style="670"/>
    <col min="16129" max="16129" width="1.42578125" style="670" customWidth="1"/>
    <col min="16130" max="16130" width="2.7109375" style="670" customWidth="1"/>
    <col min="16131" max="16131" width="41.140625" style="670" customWidth="1"/>
    <col min="16132" max="16132" width="0.85546875" style="670" customWidth="1"/>
    <col min="16133" max="16133" width="17.7109375" style="670" customWidth="1"/>
    <col min="16134" max="16134" width="1.7109375" style="670" customWidth="1"/>
    <col min="16135" max="16137" width="0" style="670" hidden="1" customWidth="1"/>
    <col min="16138" max="16138" width="0.85546875" style="670" customWidth="1"/>
    <col min="16139" max="16139" width="18.42578125" style="670" customWidth="1"/>
    <col min="16140" max="16140" width="0.85546875" style="670" customWidth="1"/>
    <col min="16141" max="16141" width="17.7109375" style="670" customWidth="1"/>
    <col min="16142" max="16142" width="1.7109375" style="670" customWidth="1"/>
    <col min="16143" max="16143" width="18.7109375" style="670" customWidth="1"/>
    <col min="16144" max="16144" width="1.7109375" style="670" customWidth="1"/>
    <col min="16145" max="16145" width="18.7109375" style="670" customWidth="1"/>
    <col min="16146" max="16384" width="9.140625" style="670"/>
  </cols>
  <sheetData>
    <row r="1" spans="1:17" ht="15.75" x14ac:dyDescent="0.25">
      <c r="A1" s="674" t="s">
        <v>814</v>
      </c>
      <c r="O1" s="1241" t="s">
        <v>912</v>
      </c>
      <c r="P1" s="1241"/>
      <c r="Q1" s="1241"/>
    </row>
    <row r="2" spans="1:17" ht="15.75" x14ac:dyDescent="0.25">
      <c r="A2" s="674" t="s">
        <v>913</v>
      </c>
      <c r="O2" s="675" t="e">
        <f>E123-#REF!</f>
        <v>#REF!</v>
      </c>
      <c r="P2" s="676"/>
      <c r="Q2" s="675" t="e">
        <f>M132-#REF!</f>
        <v>#REF!</v>
      </c>
    </row>
    <row r="3" spans="1:17" ht="15.75" x14ac:dyDescent="0.25">
      <c r="A3" s="834" t="s">
        <v>914</v>
      </c>
      <c r="B3" s="677"/>
      <c r="C3" s="677"/>
      <c r="D3" s="677"/>
      <c r="E3" s="678"/>
      <c r="F3" s="679"/>
      <c r="G3" s="679"/>
      <c r="H3" s="679"/>
      <c r="I3" s="679"/>
      <c r="J3" s="679"/>
      <c r="K3" s="679"/>
      <c r="L3" s="679"/>
    </row>
    <row r="4" spans="1:17" ht="13.5" thickBot="1" x14ac:dyDescent="0.25">
      <c r="A4" s="680"/>
      <c r="B4" s="671"/>
      <c r="C4" s="671"/>
      <c r="E4" s="679"/>
      <c r="F4" s="679"/>
      <c r="G4" s="679"/>
      <c r="H4" s="679"/>
      <c r="I4" s="679"/>
      <c r="J4" s="679"/>
      <c r="K4" s="679"/>
      <c r="L4" s="679"/>
    </row>
    <row r="5" spans="1:17" ht="6" customHeight="1" thickTop="1" x14ac:dyDescent="0.2">
      <c r="A5" s="681"/>
      <c r="B5" s="681"/>
      <c r="C5" s="681"/>
      <c r="E5" s="682"/>
      <c r="F5" s="679"/>
      <c r="G5" s="682"/>
      <c r="H5" s="682"/>
      <c r="I5" s="682"/>
      <c r="J5" s="679"/>
      <c r="K5" s="682"/>
      <c r="L5" s="679"/>
      <c r="M5" s="682"/>
    </row>
    <row r="6" spans="1:17" s="669" customFormat="1" x14ac:dyDescent="0.2">
      <c r="A6" s="1242" t="s">
        <v>534</v>
      </c>
      <c r="B6" s="1242"/>
      <c r="C6" s="1242"/>
      <c r="D6" s="683"/>
      <c r="E6" s="1243" t="s">
        <v>915</v>
      </c>
      <c r="F6" s="684"/>
      <c r="G6" s="1243" t="s">
        <v>916</v>
      </c>
      <c r="H6" s="1243"/>
      <c r="I6" s="1243"/>
      <c r="J6" s="685"/>
      <c r="K6" s="1243" t="s">
        <v>916</v>
      </c>
      <c r="L6" s="685"/>
      <c r="M6" s="1243" t="s">
        <v>917</v>
      </c>
      <c r="N6" s="673"/>
    </row>
    <row r="7" spans="1:17" s="669" customFormat="1" x14ac:dyDescent="0.2">
      <c r="A7" s="1242"/>
      <c r="B7" s="1242"/>
      <c r="C7" s="1242"/>
      <c r="D7" s="683"/>
      <c r="E7" s="1243"/>
      <c r="F7" s="684"/>
      <c r="G7" s="684" t="s">
        <v>918</v>
      </c>
      <c r="H7" s="684"/>
      <c r="I7" s="684" t="s">
        <v>919</v>
      </c>
      <c r="J7" s="685"/>
      <c r="K7" s="1243"/>
      <c r="L7" s="685"/>
      <c r="M7" s="1243"/>
      <c r="N7" s="673"/>
    </row>
    <row r="8" spans="1:17" s="669" customFormat="1" ht="6" customHeight="1" thickBot="1" x14ac:dyDescent="0.25">
      <c r="A8" s="686"/>
      <c r="B8" s="686"/>
      <c r="C8" s="686"/>
      <c r="D8" s="683"/>
      <c r="E8" s="687"/>
      <c r="F8" s="684"/>
      <c r="G8" s="688"/>
      <c r="H8" s="688"/>
      <c r="I8" s="688"/>
      <c r="J8" s="685"/>
      <c r="K8" s="688"/>
      <c r="L8" s="685"/>
      <c r="M8" s="687"/>
      <c r="N8" s="673"/>
    </row>
    <row r="9" spans="1:17" s="669" customFormat="1" ht="13.5" thickTop="1" x14ac:dyDescent="0.2">
      <c r="A9" s="683"/>
      <c r="B9" s="683"/>
      <c r="C9" s="683"/>
      <c r="D9" s="683"/>
      <c r="E9" s="684"/>
      <c r="F9" s="684"/>
      <c r="G9" s="685"/>
      <c r="H9" s="685"/>
      <c r="I9" s="685"/>
      <c r="J9" s="685"/>
      <c r="K9" s="685"/>
      <c r="L9" s="685"/>
      <c r="M9" s="684"/>
      <c r="N9" s="673"/>
    </row>
    <row r="10" spans="1:17" x14ac:dyDescent="0.2">
      <c r="A10" s="680" t="e">
        <f>#REF!</f>
        <v>#REF!</v>
      </c>
      <c r="B10" s="680"/>
      <c r="C10" s="680"/>
      <c r="D10" s="680"/>
      <c r="E10" s="679"/>
      <c r="F10" s="679"/>
      <c r="G10" s="679"/>
      <c r="H10" s="679"/>
      <c r="I10" s="679"/>
      <c r="J10" s="679"/>
      <c r="K10" s="679"/>
      <c r="L10" s="679"/>
      <c r="M10" s="679"/>
    </row>
    <row r="11" spans="1:17" x14ac:dyDescent="0.2">
      <c r="A11" s="689" t="s">
        <v>703</v>
      </c>
      <c r="C11" s="689"/>
      <c r="D11" s="689"/>
      <c r="E11" s="690">
        <f>'Catatan 02'!J497</f>
        <v>7668164500</v>
      </c>
      <c r="F11" s="690"/>
      <c r="G11" s="690"/>
      <c r="H11" s="690"/>
      <c r="I11" s="690"/>
      <c r="J11" s="690"/>
      <c r="K11" s="690">
        <f t="shared" ref="K11:K17" si="0">G11-I11</f>
        <v>0</v>
      </c>
      <c r="L11" s="690"/>
      <c r="M11" s="690">
        <f t="shared" ref="M11:M17" si="1">E11+G11-I11</f>
        <v>7668164500</v>
      </c>
    </row>
    <row r="12" spans="1:17" x14ac:dyDescent="0.2">
      <c r="A12" s="689" t="s">
        <v>614</v>
      </c>
      <c r="C12" s="689"/>
      <c r="D12" s="689"/>
      <c r="E12" s="690">
        <f>'Catatan 02'!J498</f>
        <v>2873400000</v>
      </c>
      <c r="F12" s="690"/>
      <c r="G12" s="690"/>
      <c r="H12" s="690"/>
      <c r="I12" s="690"/>
      <c r="J12" s="690"/>
      <c r="K12" s="690">
        <f t="shared" si="0"/>
        <v>0</v>
      </c>
      <c r="L12" s="690"/>
      <c r="M12" s="690">
        <f t="shared" si="1"/>
        <v>2873400000</v>
      </c>
    </row>
    <row r="13" spans="1:17" x14ac:dyDescent="0.2">
      <c r="A13" s="689" t="s">
        <v>613</v>
      </c>
      <c r="C13" s="689"/>
      <c r="D13" s="689"/>
      <c r="E13" s="690">
        <f>'Catatan 02'!J499</f>
        <v>97399000</v>
      </c>
      <c r="F13" s="690"/>
      <c r="G13" s="690"/>
      <c r="H13" s="690"/>
      <c r="I13" s="690"/>
      <c r="J13" s="690"/>
      <c r="K13" s="690">
        <f t="shared" si="0"/>
        <v>0</v>
      </c>
      <c r="L13" s="690"/>
      <c r="M13" s="690">
        <f t="shared" si="1"/>
        <v>97399000</v>
      </c>
    </row>
    <row r="14" spans="1:17" x14ac:dyDescent="0.2">
      <c r="A14" s="689" t="s">
        <v>705</v>
      </c>
      <c r="C14" s="689"/>
      <c r="D14" s="689"/>
      <c r="E14" s="690">
        <f>'Catatan 02'!J500</f>
        <v>0</v>
      </c>
      <c r="F14" s="690"/>
      <c r="G14" s="690"/>
      <c r="H14" s="690"/>
      <c r="I14" s="690"/>
      <c r="J14" s="690"/>
      <c r="K14" s="690">
        <f t="shared" si="0"/>
        <v>0</v>
      </c>
      <c r="L14" s="690"/>
      <c r="M14" s="690">
        <f t="shared" si="1"/>
        <v>0</v>
      </c>
    </row>
    <row r="15" spans="1:17" x14ac:dyDescent="0.2">
      <c r="A15" s="689" t="s">
        <v>615</v>
      </c>
      <c r="C15" s="689"/>
      <c r="D15" s="689"/>
      <c r="E15" s="690">
        <f>'Catatan 02'!J501</f>
        <v>5208035000</v>
      </c>
      <c r="F15" s="690"/>
      <c r="G15" s="690"/>
      <c r="H15" s="690"/>
      <c r="I15" s="690"/>
      <c r="J15" s="690"/>
      <c r="K15" s="690">
        <f t="shared" si="0"/>
        <v>0</v>
      </c>
      <c r="L15" s="690"/>
      <c r="M15" s="690">
        <f t="shared" si="1"/>
        <v>5208035000</v>
      </c>
    </row>
    <row r="16" spans="1:17" x14ac:dyDescent="0.2">
      <c r="A16" s="689" t="s">
        <v>704</v>
      </c>
      <c r="C16" s="689"/>
      <c r="D16" s="689"/>
      <c r="E16" s="690">
        <f>'Catatan 02'!J502</f>
        <v>2082101070</v>
      </c>
      <c r="F16" s="690"/>
      <c r="G16" s="690"/>
      <c r="H16" s="690"/>
      <c r="I16" s="690"/>
      <c r="J16" s="690"/>
      <c r="K16" s="690">
        <f t="shared" si="0"/>
        <v>0</v>
      </c>
      <c r="L16" s="690"/>
      <c r="M16" s="690">
        <f t="shared" si="1"/>
        <v>2082101070</v>
      </c>
    </row>
    <row r="17" spans="1:27" x14ac:dyDescent="0.2">
      <c r="A17" s="689" t="s">
        <v>777</v>
      </c>
      <c r="C17" s="689"/>
      <c r="D17" s="689"/>
      <c r="E17" s="690">
        <f>'Catatan 02'!J503</f>
        <v>710000</v>
      </c>
      <c r="F17" s="690"/>
      <c r="G17" s="690"/>
      <c r="H17" s="690"/>
      <c r="I17" s="690"/>
      <c r="J17" s="690"/>
      <c r="K17" s="690">
        <f t="shared" si="0"/>
        <v>0</v>
      </c>
      <c r="L17" s="690"/>
      <c r="M17" s="690">
        <f t="shared" si="1"/>
        <v>710000</v>
      </c>
    </row>
    <row r="18" spans="1:27" s="673" customFormat="1" x14ac:dyDescent="0.2">
      <c r="A18" s="691" t="e">
        <f>#REF!</f>
        <v>#REF!</v>
      </c>
      <c r="B18" s="670"/>
      <c r="C18" s="689"/>
      <c r="D18" s="689"/>
      <c r="E18" s="692">
        <f>SUM(E11:E17)</f>
        <v>17929809570</v>
      </c>
      <c r="F18" s="693"/>
      <c r="G18" s="693"/>
      <c r="H18" s="693"/>
      <c r="I18" s="693"/>
      <c r="J18" s="693"/>
      <c r="K18" s="690"/>
      <c r="L18" s="693"/>
      <c r="M18" s="692">
        <f>SUM(M11:M17)</f>
        <v>17929809570</v>
      </c>
      <c r="O18" s="670"/>
      <c r="P18" s="670"/>
      <c r="Q18" s="670"/>
      <c r="R18" s="670"/>
      <c r="S18" s="670"/>
      <c r="T18" s="670"/>
      <c r="U18" s="670"/>
      <c r="V18" s="670"/>
      <c r="W18" s="670"/>
      <c r="X18" s="670"/>
      <c r="Y18" s="670"/>
      <c r="Z18" s="670"/>
      <c r="AA18" s="670"/>
    </row>
    <row r="19" spans="1:27" s="673" customFormat="1" x14ac:dyDescent="0.2">
      <c r="A19" s="671"/>
      <c r="B19" s="689"/>
      <c r="C19" s="689"/>
      <c r="D19" s="689"/>
      <c r="E19" s="690">
        <f>'Catatan 02'!J505-'KOR FISKAL FOR PD PARKIR'!E18</f>
        <v>0</v>
      </c>
      <c r="F19" s="690"/>
      <c r="G19" s="690"/>
      <c r="H19" s="690"/>
      <c r="I19" s="690"/>
      <c r="J19" s="690"/>
      <c r="K19" s="690"/>
      <c r="L19" s="690"/>
      <c r="M19" s="690"/>
      <c r="O19" s="670"/>
      <c r="P19" s="670"/>
      <c r="Q19" s="670"/>
      <c r="R19" s="670"/>
      <c r="S19" s="670"/>
      <c r="T19" s="670"/>
      <c r="U19" s="670"/>
      <c r="V19" s="670"/>
      <c r="W19" s="670"/>
      <c r="X19" s="670"/>
      <c r="Y19" s="670"/>
      <c r="Z19" s="670"/>
      <c r="AA19" s="670"/>
    </row>
    <row r="20" spans="1:27" s="673" customFormat="1" x14ac:dyDescent="0.2">
      <c r="A20" s="680" t="s">
        <v>988</v>
      </c>
      <c r="B20" s="694"/>
      <c r="C20" s="694"/>
      <c r="D20" s="694"/>
      <c r="E20" s="690"/>
      <c r="F20" s="690"/>
      <c r="G20" s="690"/>
      <c r="H20" s="690"/>
      <c r="I20" s="690"/>
      <c r="J20" s="690"/>
      <c r="K20" s="690"/>
      <c r="L20" s="690"/>
      <c r="M20" s="690"/>
      <c r="O20" s="670"/>
      <c r="P20" s="670"/>
      <c r="Q20" s="670"/>
      <c r="R20" s="670"/>
      <c r="S20" s="670"/>
      <c r="T20" s="670"/>
      <c r="U20" s="670"/>
      <c r="V20" s="670"/>
      <c r="W20" s="670"/>
      <c r="X20" s="670"/>
      <c r="Y20" s="670"/>
      <c r="Z20" s="670"/>
      <c r="AA20" s="670"/>
    </row>
    <row r="21" spans="1:27" s="673" customFormat="1" x14ac:dyDescent="0.2">
      <c r="A21" s="833" t="s">
        <v>617</v>
      </c>
      <c r="B21" s="694"/>
      <c r="C21" s="694"/>
      <c r="D21" s="694"/>
      <c r="E21" s="690">
        <f>'Catatan 02'!J509</f>
        <v>2675935500</v>
      </c>
      <c r="F21" s="690"/>
      <c r="G21" s="690"/>
      <c r="H21" s="690"/>
      <c r="I21" s="690"/>
      <c r="J21" s="690"/>
      <c r="K21" s="690">
        <v>0</v>
      </c>
      <c r="L21" s="690"/>
      <c r="M21" s="690">
        <f>E21+G21-I21</f>
        <v>2675935500</v>
      </c>
      <c r="O21" s="670"/>
      <c r="P21" s="670"/>
      <c r="Q21" s="670"/>
      <c r="R21" s="670"/>
      <c r="S21" s="670"/>
      <c r="T21" s="670"/>
      <c r="U21" s="670"/>
      <c r="V21" s="670"/>
      <c r="W21" s="670"/>
      <c r="X21" s="670"/>
      <c r="Y21" s="670"/>
      <c r="Z21" s="670"/>
      <c r="AA21" s="670"/>
    </row>
    <row r="22" spans="1:27" s="673" customFormat="1" x14ac:dyDescent="0.2">
      <c r="A22" s="833" t="s">
        <v>618</v>
      </c>
      <c r="B22" s="694"/>
      <c r="C22" s="694"/>
      <c r="D22" s="694"/>
      <c r="E22" s="690">
        <f>'Catatan 02'!J510</f>
        <v>536369000</v>
      </c>
      <c r="F22" s="690"/>
      <c r="G22" s="690"/>
      <c r="H22" s="690"/>
      <c r="I22" s="690"/>
      <c r="J22" s="690"/>
      <c r="K22" s="690">
        <v>0</v>
      </c>
      <c r="L22" s="690"/>
      <c r="M22" s="690">
        <f>E22+G22-I22</f>
        <v>536369000</v>
      </c>
      <c r="O22" s="670"/>
      <c r="P22" s="670"/>
      <c r="Q22" s="670"/>
      <c r="R22" s="670"/>
      <c r="S22" s="670"/>
      <c r="T22" s="670"/>
      <c r="U22" s="670"/>
      <c r="V22" s="670"/>
      <c r="W22" s="670"/>
      <c r="X22" s="670"/>
      <c r="Y22" s="670"/>
      <c r="Z22" s="670"/>
      <c r="AA22" s="670"/>
    </row>
    <row r="23" spans="1:27" s="673" customFormat="1" x14ac:dyDescent="0.2">
      <c r="A23" s="680" t="s">
        <v>708</v>
      </c>
      <c r="B23" s="694"/>
      <c r="C23" s="694"/>
      <c r="D23" s="694"/>
      <c r="E23" s="692">
        <f>SUM(E21:E22)</f>
        <v>3212304500</v>
      </c>
      <c r="F23" s="690"/>
      <c r="G23" s="690"/>
      <c r="H23" s="690"/>
      <c r="I23" s="690"/>
      <c r="J23" s="690"/>
      <c r="K23" s="690"/>
      <c r="L23" s="690"/>
      <c r="M23" s="692">
        <f>SUM(M21:M22)</f>
        <v>3212304500</v>
      </c>
      <c r="O23" s="670"/>
      <c r="P23" s="670"/>
      <c r="Q23" s="670"/>
      <c r="R23" s="670"/>
      <c r="S23" s="670"/>
      <c r="T23" s="670"/>
      <c r="U23" s="670"/>
      <c r="V23" s="670"/>
      <c r="W23" s="670"/>
      <c r="X23" s="670"/>
      <c r="Y23" s="670"/>
      <c r="Z23" s="670"/>
      <c r="AA23" s="670"/>
    </row>
    <row r="24" spans="1:27" s="673" customFormat="1" ht="6" customHeight="1" x14ac:dyDescent="0.2">
      <c r="A24" s="680"/>
      <c r="B24" s="694"/>
      <c r="C24" s="694"/>
      <c r="D24" s="694"/>
      <c r="E24" s="693"/>
      <c r="F24" s="690"/>
      <c r="G24" s="690"/>
      <c r="H24" s="690"/>
      <c r="I24" s="690"/>
      <c r="J24" s="690"/>
      <c r="K24" s="690"/>
      <c r="L24" s="690"/>
      <c r="M24" s="693"/>
      <c r="O24" s="670"/>
      <c r="P24" s="670"/>
      <c r="Q24" s="670"/>
      <c r="R24" s="670"/>
      <c r="S24" s="670"/>
      <c r="T24" s="670"/>
      <c r="U24" s="670"/>
      <c r="V24" s="670"/>
      <c r="W24" s="670"/>
      <c r="X24" s="670"/>
      <c r="Y24" s="670"/>
      <c r="Z24" s="670"/>
      <c r="AA24" s="670"/>
    </row>
    <row r="25" spans="1:27" s="673" customFormat="1" ht="13.5" thickBot="1" x14ac:dyDescent="0.25">
      <c r="A25" s="680" t="s">
        <v>989</v>
      </c>
      <c r="B25" s="694"/>
      <c r="C25" s="694"/>
      <c r="D25" s="694"/>
      <c r="E25" s="698">
        <f>E18-E23</f>
        <v>14717505070</v>
      </c>
      <c r="F25" s="690"/>
      <c r="G25" s="690"/>
      <c r="H25" s="690"/>
      <c r="I25" s="690"/>
      <c r="J25" s="690"/>
      <c r="K25" s="690"/>
      <c r="L25" s="690"/>
      <c r="M25" s="698">
        <f>M18-M23</f>
        <v>14717505070</v>
      </c>
      <c r="O25" s="670"/>
      <c r="P25" s="670"/>
      <c r="Q25" s="670"/>
      <c r="R25" s="670"/>
      <c r="S25" s="670"/>
      <c r="T25" s="670"/>
      <c r="U25" s="670"/>
      <c r="V25" s="670"/>
      <c r="W25" s="670"/>
      <c r="X25" s="670"/>
      <c r="Y25" s="670"/>
      <c r="Z25" s="670"/>
      <c r="AA25" s="670"/>
    </row>
    <row r="26" spans="1:27" s="673" customFormat="1" ht="13.5" thickTop="1" x14ac:dyDescent="0.2">
      <c r="A26" s="680"/>
      <c r="B26" s="694"/>
      <c r="C26" s="694"/>
      <c r="D26" s="694"/>
      <c r="E26" s="693"/>
      <c r="F26" s="690"/>
      <c r="G26" s="690"/>
      <c r="H26" s="690"/>
      <c r="I26" s="690"/>
      <c r="J26" s="690"/>
      <c r="K26" s="690"/>
      <c r="L26" s="690"/>
      <c r="M26" s="693"/>
      <c r="O26" s="670"/>
      <c r="P26" s="670"/>
      <c r="Q26" s="670"/>
      <c r="R26" s="670"/>
      <c r="S26" s="670"/>
      <c r="T26" s="670"/>
      <c r="U26" s="670"/>
      <c r="V26" s="670"/>
      <c r="W26" s="670"/>
      <c r="X26" s="670"/>
      <c r="Y26" s="670"/>
      <c r="Z26" s="670"/>
      <c r="AA26" s="670"/>
    </row>
    <row r="27" spans="1:27" s="673" customFormat="1" x14ac:dyDescent="0.2">
      <c r="A27" s="680" t="s">
        <v>990</v>
      </c>
      <c r="B27" s="694"/>
      <c r="C27" s="694"/>
      <c r="D27" s="694"/>
      <c r="E27" s="690"/>
      <c r="F27" s="690"/>
      <c r="G27" s="690"/>
      <c r="H27" s="690"/>
      <c r="I27" s="690"/>
      <c r="J27" s="690"/>
      <c r="K27" s="690"/>
      <c r="L27" s="690"/>
      <c r="M27" s="690"/>
      <c r="O27" s="670"/>
      <c r="P27" s="670"/>
      <c r="Q27" s="670"/>
      <c r="R27" s="670"/>
      <c r="S27" s="670"/>
      <c r="T27" s="670"/>
      <c r="U27" s="670"/>
      <c r="V27" s="670"/>
      <c r="W27" s="670"/>
      <c r="X27" s="670"/>
      <c r="Y27" s="670"/>
      <c r="Z27" s="670"/>
      <c r="AA27" s="670"/>
    </row>
    <row r="28" spans="1:27" s="673" customFormat="1" x14ac:dyDescent="0.2">
      <c r="A28" s="833" t="s">
        <v>619</v>
      </c>
      <c r="B28" s="694"/>
      <c r="C28" s="694"/>
      <c r="D28" s="694"/>
      <c r="E28" s="690">
        <f>'Catatan 02'!J516</f>
        <v>248251550</v>
      </c>
      <c r="F28" s="690"/>
      <c r="G28" s="690"/>
      <c r="H28" s="690"/>
      <c r="I28" s="690"/>
      <c r="J28" s="690"/>
      <c r="K28" s="690">
        <v>0</v>
      </c>
      <c r="L28" s="690"/>
      <c r="M28" s="690">
        <f t="shared" ref="M28:M48" si="2">E28+G28-I28</f>
        <v>248251550</v>
      </c>
      <c r="O28" s="670"/>
      <c r="P28" s="670"/>
      <c r="Q28" s="670"/>
      <c r="R28" s="670"/>
      <c r="S28" s="670"/>
      <c r="T28" s="670"/>
      <c r="U28" s="670"/>
      <c r="V28" s="670"/>
      <c r="W28" s="670"/>
      <c r="X28" s="670"/>
      <c r="Y28" s="670"/>
      <c r="Z28" s="670"/>
      <c r="AA28" s="670"/>
    </row>
    <row r="29" spans="1:27" s="673" customFormat="1" x14ac:dyDescent="0.2">
      <c r="A29" s="833" t="s">
        <v>620</v>
      </c>
      <c r="B29" s="694"/>
      <c r="C29" s="694"/>
      <c r="D29" s="694"/>
      <c r="E29" s="690">
        <f>'Catatan 02'!J517</f>
        <v>85202500</v>
      </c>
      <c r="F29" s="690"/>
      <c r="G29" s="690"/>
      <c r="H29" s="690"/>
      <c r="I29" s="690"/>
      <c r="J29" s="690"/>
      <c r="K29" s="690">
        <v>0</v>
      </c>
      <c r="L29" s="690"/>
      <c r="M29" s="690">
        <f t="shared" si="2"/>
        <v>85202500</v>
      </c>
      <c r="O29" s="670"/>
      <c r="P29" s="670"/>
      <c r="Q29" s="670"/>
      <c r="R29" s="670"/>
      <c r="S29" s="670"/>
      <c r="T29" s="670"/>
      <c r="U29" s="670"/>
      <c r="V29" s="670"/>
      <c r="W29" s="670"/>
      <c r="X29" s="670"/>
      <c r="Y29" s="670"/>
      <c r="Z29" s="670"/>
      <c r="AA29" s="670"/>
    </row>
    <row r="30" spans="1:27" s="673" customFormat="1" x14ac:dyDescent="0.2">
      <c r="A30" s="833" t="s">
        <v>621</v>
      </c>
      <c r="B30" s="694"/>
      <c r="C30" s="694"/>
      <c r="D30" s="694"/>
      <c r="E30" s="690">
        <f>'Catatan 02'!J518</f>
        <v>338641940</v>
      </c>
      <c r="F30" s="690"/>
      <c r="G30" s="690"/>
      <c r="H30" s="690"/>
      <c r="I30" s="690"/>
      <c r="J30" s="690"/>
      <c r="K30" s="690">
        <v>0</v>
      </c>
      <c r="L30" s="690"/>
      <c r="M30" s="690">
        <f t="shared" si="2"/>
        <v>338641940</v>
      </c>
      <c r="O30" s="670"/>
      <c r="P30" s="670"/>
      <c r="Q30" s="670"/>
      <c r="R30" s="670"/>
      <c r="S30" s="670"/>
      <c r="T30" s="670"/>
      <c r="U30" s="670"/>
      <c r="V30" s="670"/>
      <c r="W30" s="670"/>
      <c r="X30" s="670"/>
      <c r="Y30" s="670"/>
      <c r="Z30" s="670"/>
      <c r="AA30" s="670"/>
    </row>
    <row r="31" spans="1:27" s="673" customFormat="1" x14ac:dyDescent="0.2">
      <c r="A31" s="833" t="s">
        <v>622</v>
      </c>
      <c r="B31" s="694"/>
      <c r="C31" s="694"/>
      <c r="D31" s="694"/>
      <c r="E31" s="690">
        <f>'Catatan 02'!J519</f>
        <v>170550000</v>
      </c>
      <c r="F31" s="690"/>
      <c r="G31" s="690"/>
      <c r="H31" s="690"/>
      <c r="I31" s="690"/>
      <c r="J31" s="690"/>
      <c r="K31" s="690">
        <v>0</v>
      </c>
      <c r="L31" s="690"/>
      <c r="M31" s="690">
        <f t="shared" si="2"/>
        <v>170550000</v>
      </c>
      <c r="O31" s="670"/>
      <c r="P31" s="670"/>
      <c r="Q31" s="670"/>
      <c r="R31" s="670"/>
      <c r="S31" s="670"/>
      <c r="T31" s="670"/>
      <c r="U31" s="670"/>
      <c r="V31" s="670"/>
      <c r="W31" s="670"/>
      <c r="X31" s="670"/>
      <c r="Y31" s="670"/>
      <c r="Z31" s="670"/>
      <c r="AA31" s="670"/>
    </row>
    <row r="32" spans="1:27" s="673" customFormat="1" x14ac:dyDescent="0.2">
      <c r="A32" s="833" t="s">
        <v>623</v>
      </c>
      <c r="B32" s="694"/>
      <c r="C32" s="694"/>
      <c r="D32" s="694"/>
      <c r="E32" s="690">
        <f>'Catatan 02'!J520</f>
        <v>22144300</v>
      </c>
      <c r="F32" s="690"/>
      <c r="G32" s="690"/>
      <c r="H32" s="690"/>
      <c r="I32" s="690"/>
      <c r="J32" s="690"/>
      <c r="K32" s="690">
        <v>0</v>
      </c>
      <c r="L32" s="690"/>
      <c r="M32" s="690">
        <f t="shared" si="2"/>
        <v>22144300</v>
      </c>
      <c r="O32" s="670"/>
      <c r="P32" s="670"/>
      <c r="Q32" s="670"/>
      <c r="R32" s="670"/>
      <c r="S32" s="670"/>
      <c r="T32" s="670"/>
      <c r="U32" s="670"/>
      <c r="V32" s="670"/>
      <c r="W32" s="670"/>
      <c r="X32" s="670"/>
      <c r="Y32" s="670"/>
      <c r="Z32" s="670"/>
      <c r="AA32" s="670"/>
    </row>
    <row r="33" spans="1:27" s="673" customFormat="1" x14ac:dyDescent="0.2">
      <c r="A33" s="833" t="s">
        <v>624</v>
      </c>
      <c r="B33" s="694"/>
      <c r="C33" s="694"/>
      <c r="D33" s="694"/>
      <c r="E33" s="690">
        <f>'Catatan 02'!J521</f>
        <v>49940400</v>
      </c>
      <c r="F33" s="690"/>
      <c r="G33" s="690"/>
      <c r="H33" s="690"/>
      <c r="I33" s="690"/>
      <c r="J33" s="690"/>
      <c r="K33" s="690">
        <v>0</v>
      </c>
      <c r="L33" s="690"/>
      <c r="M33" s="690">
        <f t="shared" si="2"/>
        <v>49940400</v>
      </c>
      <c r="O33" s="670"/>
      <c r="P33" s="670"/>
      <c r="Q33" s="670"/>
      <c r="R33" s="670"/>
      <c r="S33" s="670"/>
      <c r="T33" s="670"/>
      <c r="U33" s="670"/>
      <c r="V33" s="670"/>
      <c r="W33" s="670"/>
      <c r="X33" s="670"/>
      <c r="Y33" s="670"/>
      <c r="Z33" s="670"/>
      <c r="AA33" s="670"/>
    </row>
    <row r="34" spans="1:27" s="673" customFormat="1" x14ac:dyDescent="0.2">
      <c r="A34" s="833" t="s">
        <v>625</v>
      </c>
      <c r="B34" s="694"/>
      <c r="C34" s="694"/>
      <c r="D34" s="694"/>
      <c r="E34" s="690">
        <f>'Catatan 02'!J522</f>
        <v>318396278</v>
      </c>
      <c r="F34" s="690"/>
      <c r="G34" s="690"/>
      <c r="H34" s="690"/>
      <c r="I34" s="690"/>
      <c r="J34" s="690"/>
      <c r="K34" s="690">
        <v>0</v>
      </c>
      <c r="L34" s="690"/>
      <c r="M34" s="690">
        <f t="shared" si="2"/>
        <v>318396278</v>
      </c>
      <c r="O34" s="670"/>
      <c r="P34" s="670"/>
      <c r="Q34" s="670"/>
      <c r="R34" s="670"/>
      <c r="S34" s="670"/>
      <c r="T34" s="670"/>
      <c r="U34" s="670"/>
      <c r="V34" s="670"/>
      <c r="W34" s="670"/>
      <c r="X34" s="670"/>
      <c r="Y34" s="670"/>
      <c r="Z34" s="670"/>
      <c r="AA34" s="670"/>
    </row>
    <row r="35" spans="1:27" s="673" customFormat="1" x14ac:dyDescent="0.2">
      <c r="A35" s="833" t="s">
        <v>626</v>
      </c>
      <c r="B35" s="694"/>
      <c r="C35" s="694"/>
      <c r="D35" s="694"/>
      <c r="E35" s="690">
        <f>'Catatan 02'!J523</f>
        <v>16800000</v>
      </c>
      <c r="F35" s="690"/>
      <c r="G35" s="690"/>
      <c r="H35" s="690"/>
      <c r="I35" s="690"/>
      <c r="J35" s="690"/>
      <c r="K35" s="690">
        <v>0</v>
      </c>
      <c r="L35" s="690"/>
      <c r="M35" s="690">
        <f t="shared" si="2"/>
        <v>16800000</v>
      </c>
      <c r="O35" s="670"/>
      <c r="P35" s="670"/>
      <c r="Q35" s="670"/>
      <c r="R35" s="670"/>
      <c r="S35" s="670"/>
      <c r="T35" s="670"/>
      <c r="U35" s="670"/>
      <c r="V35" s="670"/>
      <c r="W35" s="670"/>
      <c r="X35" s="670"/>
      <c r="Y35" s="670"/>
      <c r="Z35" s="670"/>
      <c r="AA35" s="670"/>
    </row>
    <row r="36" spans="1:27" s="673" customFormat="1" x14ac:dyDescent="0.2">
      <c r="A36" s="833" t="s">
        <v>627</v>
      </c>
      <c r="B36" s="694"/>
      <c r="C36" s="694"/>
      <c r="D36" s="694"/>
      <c r="E36" s="690">
        <f>'Catatan 02'!J524</f>
        <v>250577650</v>
      </c>
      <c r="F36" s="690"/>
      <c r="G36" s="690"/>
      <c r="H36" s="690"/>
      <c r="I36" s="690"/>
      <c r="J36" s="690"/>
      <c r="K36" s="690">
        <v>0</v>
      </c>
      <c r="L36" s="690"/>
      <c r="M36" s="690">
        <f t="shared" si="2"/>
        <v>250577650</v>
      </c>
      <c r="O36" s="670"/>
      <c r="P36" s="670"/>
      <c r="Q36" s="670"/>
      <c r="R36" s="670"/>
      <c r="S36" s="670"/>
      <c r="T36" s="670"/>
      <c r="U36" s="670"/>
      <c r="V36" s="670"/>
      <c r="W36" s="670"/>
      <c r="X36" s="670"/>
      <c r="Y36" s="670"/>
      <c r="Z36" s="670"/>
      <c r="AA36" s="670"/>
    </row>
    <row r="37" spans="1:27" s="673" customFormat="1" x14ac:dyDescent="0.2">
      <c r="A37" s="833" t="s">
        <v>628</v>
      </c>
      <c r="B37" s="694"/>
      <c r="C37" s="694"/>
      <c r="D37" s="694"/>
      <c r="E37" s="690">
        <f>'Catatan 02'!J525</f>
        <v>105868250</v>
      </c>
      <c r="F37" s="690"/>
      <c r="G37" s="690"/>
      <c r="H37" s="690"/>
      <c r="I37" s="690"/>
      <c r="J37" s="690"/>
      <c r="K37" s="690">
        <v>0</v>
      </c>
      <c r="L37" s="690"/>
      <c r="M37" s="690">
        <f t="shared" si="2"/>
        <v>105868250</v>
      </c>
      <c r="O37" s="670"/>
      <c r="P37" s="670"/>
      <c r="Q37" s="670"/>
      <c r="R37" s="670"/>
      <c r="S37" s="670"/>
      <c r="T37" s="670"/>
      <c r="U37" s="670"/>
      <c r="V37" s="670"/>
      <c r="W37" s="670"/>
      <c r="X37" s="670"/>
      <c r="Y37" s="670"/>
      <c r="Z37" s="670"/>
      <c r="AA37" s="670"/>
    </row>
    <row r="38" spans="1:27" s="673" customFormat="1" x14ac:dyDescent="0.2">
      <c r="A38" s="833" t="s">
        <v>629</v>
      </c>
      <c r="B38" s="694"/>
      <c r="C38" s="694"/>
      <c r="D38" s="694"/>
      <c r="E38" s="690">
        <f>'Catatan 02'!J526</f>
        <v>47061364</v>
      </c>
      <c r="F38" s="690"/>
      <c r="G38" s="690"/>
      <c r="H38" s="690"/>
      <c r="I38" s="690"/>
      <c r="J38" s="690"/>
      <c r="K38" s="690">
        <v>0</v>
      </c>
      <c r="L38" s="690"/>
      <c r="M38" s="690">
        <f t="shared" si="2"/>
        <v>47061364</v>
      </c>
      <c r="O38" s="670"/>
      <c r="P38" s="670"/>
      <c r="Q38" s="670"/>
      <c r="R38" s="670"/>
      <c r="S38" s="670"/>
      <c r="T38" s="670"/>
      <c r="U38" s="670"/>
      <c r="V38" s="670"/>
      <c r="W38" s="670"/>
      <c r="X38" s="670"/>
      <c r="Y38" s="670"/>
      <c r="Z38" s="670"/>
      <c r="AA38" s="670"/>
    </row>
    <row r="39" spans="1:27" s="673" customFormat="1" x14ac:dyDescent="0.2">
      <c r="A39" s="833" t="s">
        <v>778</v>
      </c>
      <c r="B39" s="694"/>
      <c r="C39" s="694"/>
      <c r="D39" s="694"/>
      <c r="E39" s="690">
        <f>'Catatan 02'!J527</f>
        <v>125422800</v>
      </c>
      <c r="F39" s="690"/>
      <c r="G39" s="690"/>
      <c r="H39" s="690"/>
      <c r="I39" s="690"/>
      <c r="J39" s="690"/>
      <c r="K39" s="690">
        <v>0</v>
      </c>
      <c r="L39" s="690"/>
      <c r="M39" s="690">
        <f t="shared" si="2"/>
        <v>125422800</v>
      </c>
      <c r="O39" s="670"/>
      <c r="P39" s="670"/>
      <c r="Q39" s="670"/>
      <c r="R39" s="670"/>
      <c r="S39" s="670"/>
      <c r="T39" s="670"/>
      <c r="U39" s="670"/>
      <c r="V39" s="670"/>
      <c r="W39" s="670"/>
      <c r="X39" s="670"/>
      <c r="Y39" s="670"/>
      <c r="Z39" s="670"/>
      <c r="AA39" s="670"/>
    </row>
    <row r="40" spans="1:27" s="673" customFormat="1" x14ac:dyDescent="0.2">
      <c r="A40" s="833" t="s">
        <v>779</v>
      </c>
      <c r="B40" s="694"/>
      <c r="C40" s="694"/>
      <c r="D40" s="694"/>
      <c r="E40" s="690">
        <f>'Catatan 02'!J528</f>
        <v>296250000</v>
      </c>
      <c r="F40" s="690"/>
      <c r="G40" s="690"/>
      <c r="H40" s="690"/>
      <c r="I40" s="690"/>
      <c r="J40" s="690"/>
      <c r="K40" s="690">
        <v>0</v>
      </c>
      <c r="L40" s="690"/>
      <c r="M40" s="690">
        <f t="shared" si="2"/>
        <v>296250000</v>
      </c>
      <c r="O40" s="670"/>
      <c r="P40" s="670"/>
      <c r="Q40" s="670"/>
      <c r="R40" s="670"/>
      <c r="S40" s="670"/>
      <c r="T40" s="670"/>
      <c r="U40" s="670"/>
      <c r="V40" s="670"/>
      <c r="W40" s="670"/>
      <c r="X40" s="670"/>
      <c r="Y40" s="670"/>
      <c r="Z40" s="670"/>
      <c r="AA40" s="670"/>
    </row>
    <row r="41" spans="1:27" s="673" customFormat="1" x14ac:dyDescent="0.2">
      <c r="A41" s="833" t="s">
        <v>808</v>
      </c>
      <c r="B41" s="694"/>
      <c r="C41" s="694"/>
      <c r="D41" s="694"/>
      <c r="E41" s="690">
        <f>'Catatan 02'!J529</f>
        <v>211985575</v>
      </c>
      <c r="F41" s="690"/>
      <c r="G41" s="690"/>
      <c r="H41" s="690"/>
      <c r="I41" s="690"/>
      <c r="J41" s="690"/>
      <c r="K41" s="690">
        <v>0</v>
      </c>
      <c r="L41" s="690"/>
      <c r="M41" s="690">
        <f t="shared" si="2"/>
        <v>211985575</v>
      </c>
      <c r="O41" s="670"/>
      <c r="P41" s="670"/>
      <c r="Q41" s="670"/>
      <c r="R41" s="670"/>
      <c r="S41" s="670"/>
      <c r="T41" s="670"/>
      <c r="U41" s="670"/>
      <c r="V41" s="670"/>
      <c r="W41" s="670"/>
      <c r="X41" s="670"/>
      <c r="Y41" s="670"/>
      <c r="Z41" s="670"/>
      <c r="AA41" s="670"/>
    </row>
    <row r="42" spans="1:27" s="673" customFormat="1" x14ac:dyDescent="0.2">
      <c r="A42" s="833" t="s">
        <v>809</v>
      </c>
      <c r="B42" s="694"/>
      <c r="C42" s="694"/>
      <c r="D42" s="694"/>
      <c r="E42" s="690">
        <f>'Catatan 02'!J530</f>
        <v>409849786</v>
      </c>
      <c r="F42" s="690"/>
      <c r="G42" s="690"/>
      <c r="H42" s="690"/>
      <c r="I42" s="690"/>
      <c r="J42" s="690"/>
      <c r="K42" s="690">
        <v>0</v>
      </c>
      <c r="L42" s="690"/>
      <c r="M42" s="690">
        <f t="shared" si="2"/>
        <v>409849786</v>
      </c>
      <c r="O42" s="670"/>
      <c r="P42" s="670"/>
      <c r="Q42" s="670"/>
      <c r="R42" s="670"/>
      <c r="S42" s="670"/>
      <c r="T42" s="670"/>
      <c r="U42" s="670"/>
      <c r="V42" s="670"/>
      <c r="W42" s="670"/>
      <c r="X42" s="670"/>
      <c r="Y42" s="670"/>
      <c r="Z42" s="670"/>
      <c r="AA42" s="670"/>
    </row>
    <row r="43" spans="1:27" s="673" customFormat="1" x14ac:dyDescent="0.2">
      <c r="A43" s="833" t="s">
        <v>810</v>
      </c>
      <c r="B43" s="694"/>
      <c r="C43" s="694"/>
      <c r="D43" s="694"/>
      <c r="E43" s="690">
        <f>'Catatan 02'!J531</f>
        <v>11717910</v>
      </c>
      <c r="F43" s="690"/>
      <c r="G43" s="690"/>
      <c r="H43" s="690"/>
      <c r="I43" s="690"/>
      <c r="J43" s="690"/>
      <c r="K43" s="690">
        <v>0</v>
      </c>
      <c r="L43" s="690"/>
      <c r="M43" s="690">
        <f t="shared" si="2"/>
        <v>11717910</v>
      </c>
      <c r="O43" s="670"/>
      <c r="P43" s="670"/>
      <c r="Q43" s="670"/>
      <c r="R43" s="670"/>
      <c r="S43" s="670"/>
      <c r="T43" s="670"/>
      <c r="U43" s="670"/>
      <c r="V43" s="670"/>
      <c r="W43" s="670"/>
      <c r="X43" s="670"/>
      <c r="Y43" s="670"/>
      <c r="Z43" s="670"/>
      <c r="AA43" s="670"/>
    </row>
    <row r="44" spans="1:27" s="673" customFormat="1" x14ac:dyDescent="0.2">
      <c r="A44" s="833" t="s">
        <v>811</v>
      </c>
      <c r="B44" s="694"/>
      <c r="C44" s="694"/>
      <c r="D44" s="694"/>
      <c r="E44" s="690">
        <f>'Catatan 02'!J532</f>
        <v>7314000</v>
      </c>
      <c r="F44" s="690"/>
      <c r="G44" s="690"/>
      <c r="H44" s="690"/>
      <c r="I44" s="690"/>
      <c r="J44" s="690"/>
      <c r="K44" s="690">
        <v>0</v>
      </c>
      <c r="L44" s="690"/>
      <c r="M44" s="690">
        <f t="shared" si="2"/>
        <v>7314000</v>
      </c>
      <c r="O44" s="670"/>
      <c r="P44" s="670"/>
      <c r="Q44" s="670"/>
      <c r="R44" s="670"/>
      <c r="S44" s="670"/>
      <c r="T44" s="670"/>
      <c r="U44" s="670"/>
      <c r="V44" s="670"/>
      <c r="W44" s="670"/>
      <c r="X44" s="670"/>
      <c r="Y44" s="670"/>
      <c r="Z44" s="670"/>
      <c r="AA44" s="670"/>
    </row>
    <row r="45" spans="1:27" s="673" customFormat="1" x14ac:dyDescent="0.2">
      <c r="A45" s="833" t="s">
        <v>812</v>
      </c>
      <c r="B45" s="694"/>
      <c r="C45" s="694"/>
      <c r="D45" s="694"/>
      <c r="E45" s="690">
        <f>'Catatan 02'!J533</f>
        <v>2009200</v>
      </c>
      <c r="F45" s="690"/>
      <c r="G45" s="690"/>
      <c r="H45" s="690"/>
      <c r="I45" s="690"/>
      <c r="J45" s="690"/>
      <c r="K45" s="690">
        <v>0</v>
      </c>
      <c r="L45" s="690"/>
      <c r="M45" s="690">
        <f t="shared" si="2"/>
        <v>2009200</v>
      </c>
      <c r="O45" s="670"/>
      <c r="P45" s="670"/>
      <c r="Q45" s="670"/>
      <c r="R45" s="670"/>
      <c r="S45" s="670"/>
      <c r="T45" s="670"/>
      <c r="U45" s="670"/>
      <c r="V45" s="670"/>
      <c r="W45" s="670"/>
      <c r="X45" s="670"/>
      <c r="Y45" s="670"/>
      <c r="Z45" s="670"/>
      <c r="AA45" s="670"/>
    </row>
    <row r="46" spans="1:27" s="673" customFormat="1" x14ac:dyDescent="0.2">
      <c r="A46" s="695" t="s">
        <v>813</v>
      </c>
      <c r="B46" s="670"/>
      <c r="C46" s="694"/>
      <c r="D46" s="694"/>
      <c r="E46" s="690">
        <f>'Catatan 02'!J534</f>
        <v>0</v>
      </c>
      <c r="F46" s="690"/>
      <c r="G46" s="690"/>
      <c r="H46" s="690"/>
      <c r="I46" s="690"/>
      <c r="J46" s="690"/>
      <c r="K46" s="690">
        <v>0</v>
      </c>
      <c r="L46" s="690"/>
      <c r="M46" s="690">
        <f t="shared" si="2"/>
        <v>0</v>
      </c>
      <c r="O46" s="670"/>
      <c r="P46" s="670"/>
      <c r="Q46" s="670"/>
      <c r="R46" s="670"/>
      <c r="S46" s="670"/>
      <c r="T46" s="670"/>
      <c r="U46" s="670"/>
      <c r="V46" s="670"/>
      <c r="W46" s="670"/>
      <c r="X46" s="670"/>
      <c r="Y46" s="670"/>
      <c r="Z46" s="670"/>
      <c r="AA46" s="670"/>
    </row>
    <row r="47" spans="1:27" s="673" customFormat="1" x14ac:dyDescent="0.2">
      <c r="A47" s="695" t="s">
        <v>762</v>
      </c>
      <c r="B47" s="670"/>
      <c r="C47" s="694"/>
      <c r="D47" s="694"/>
      <c r="E47" s="690">
        <f>'Catatan 02'!J535</f>
        <v>0</v>
      </c>
      <c r="F47" s="690"/>
      <c r="G47" s="690"/>
      <c r="H47" s="690"/>
      <c r="I47" s="690"/>
      <c r="J47" s="690"/>
      <c r="K47" s="690">
        <v>0</v>
      </c>
      <c r="L47" s="690"/>
      <c r="M47" s="690">
        <f t="shared" si="2"/>
        <v>0</v>
      </c>
      <c r="O47" s="670"/>
      <c r="P47" s="670"/>
      <c r="Q47" s="670"/>
      <c r="R47" s="670"/>
      <c r="S47" s="670"/>
      <c r="T47" s="670"/>
      <c r="U47" s="670"/>
      <c r="V47" s="670"/>
      <c r="W47" s="670"/>
      <c r="X47" s="670"/>
      <c r="Y47" s="670"/>
      <c r="Z47" s="670"/>
      <c r="AA47" s="670"/>
    </row>
    <row r="48" spans="1:27" s="673" customFormat="1" x14ac:dyDescent="0.2">
      <c r="A48" s="695" t="s">
        <v>710</v>
      </c>
      <c r="B48" s="670"/>
      <c r="C48" s="694"/>
      <c r="D48" s="694"/>
      <c r="E48" s="690">
        <f>'Catatan 02'!J536</f>
        <v>0</v>
      </c>
      <c r="F48" s="690"/>
      <c r="G48" s="690"/>
      <c r="H48" s="690"/>
      <c r="I48" s="690"/>
      <c r="J48" s="690"/>
      <c r="K48" s="690">
        <v>0</v>
      </c>
      <c r="L48" s="690"/>
      <c r="M48" s="690">
        <f t="shared" si="2"/>
        <v>0</v>
      </c>
      <c r="O48" s="670"/>
      <c r="P48" s="670"/>
      <c r="Q48" s="670"/>
      <c r="R48" s="670"/>
      <c r="S48" s="670"/>
      <c r="T48" s="670"/>
      <c r="U48" s="670"/>
      <c r="V48" s="670"/>
      <c r="W48" s="670"/>
      <c r="X48" s="670"/>
      <c r="Y48" s="670"/>
      <c r="Z48" s="670"/>
      <c r="AA48" s="670"/>
    </row>
    <row r="49" spans="1:27" x14ac:dyDescent="0.2">
      <c r="A49" s="697" t="s">
        <v>711</v>
      </c>
      <c r="B49" s="695"/>
      <c r="C49" s="694"/>
      <c r="D49" s="694"/>
      <c r="E49" s="692">
        <f>SUM(E28:E48)</f>
        <v>2717983503</v>
      </c>
      <c r="F49" s="690"/>
      <c r="G49" s="690"/>
      <c r="H49" s="690"/>
      <c r="I49" s="690"/>
      <c r="J49" s="690"/>
      <c r="K49" s="690"/>
      <c r="L49" s="690"/>
      <c r="M49" s="692">
        <f>SUM(M28:M48)</f>
        <v>2717983503</v>
      </c>
    </row>
    <row r="50" spans="1:27" x14ac:dyDescent="0.2">
      <c r="A50" s="671"/>
      <c r="B50" s="695"/>
      <c r="C50" s="694"/>
      <c r="D50" s="694"/>
      <c r="E50" s="690"/>
      <c r="F50" s="690"/>
      <c r="G50" s="690"/>
      <c r="H50" s="690"/>
      <c r="I50" s="690"/>
      <c r="J50" s="690"/>
      <c r="K50" s="690"/>
      <c r="L50" s="690"/>
      <c r="M50" s="690"/>
    </row>
    <row r="51" spans="1:27" s="673" customFormat="1" x14ac:dyDescent="0.2">
      <c r="A51" s="697" t="e">
        <f>#REF!</f>
        <v>#REF!</v>
      </c>
      <c r="B51" s="695"/>
      <c r="C51" s="694"/>
      <c r="D51" s="694"/>
      <c r="E51" s="690"/>
      <c r="F51" s="690"/>
      <c r="G51" s="690"/>
      <c r="H51" s="690"/>
      <c r="I51" s="690"/>
      <c r="J51" s="690"/>
      <c r="K51" s="690"/>
      <c r="L51" s="690"/>
      <c r="M51" s="690"/>
      <c r="O51" s="670"/>
      <c r="P51" s="670"/>
      <c r="Q51" s="670"/>
      <c r="R51" s="670"/>
      <c r="S51" s="670"/>
      <c r="T51" s="670"/>
      <c r="U51" s="670"/>
      <c r="V51" s="670"/>
      <c r="W51" s="670"/>
      <c r="X51" s="670"/>
      <c r="Y51" s="670"/>
      <c r="Z51" s="670"/>
      <c r="AA51" s="670"/>
    </row>
    <row r="52" spans="1:27" s="673" customFormat="1" x14ac:dyDescent="0.2">
      <c r="A52" s="695" t="s">
        <v>630</v>
      </c>
      <c r="B52" s="670"/>
      <c r="C52" s="694"/>
      <c r="D52" s="694"/>
      <c r="E52" s="690">
        <f>'Catatan 02'!J546</f>
        <v>162051489</v>
      </c>
      <c r="F52" s="690"/>
      <c r="G52" s="690"/>
      <c r="H52" s="690"/>
      <c r="I52" s="690"/>
      <c r="J52" s="690"/>
      <c r="K52" s="690">
        <f t="shared" ref="K52:K102" si="3">G52-I52</f>
        <v>0</v>
      </c>
      <c r="L52" s="690"/>
      <c r="M52" s="690">
        <f t="shared" ref="M52:M104" si="4">E52-G52+I52</f>
        <v>162051489</v>
      </c>
      <c r="O52" s="670"/>
      <c r="P52" s="670"/>
      <c r="Q52" s="670"/>
      <c r="R52" s="670"/>
      <c r="S52" s="670"/>
      <c r="T52" s="670"/>
      <c r="U52" s="670"/>
      <c r="V52" s="670"/>
      <c r="W52" s="670"/>
      <c r="X52" s="670"/>
      <c r="Y52" s="670"/>
      <c r="Z52" s="670"/>
      <c r="AA52" s="670"/>
    </row>
    <row r="53" spans="1:27" s="673" customFormat="1" x14ac:dyDescent="0.2">
      <c r="A53" s="695" t="s">
        <v>631</v>
      </c>
      <c r="B53" s="670"/>
      <c r="C53" s="694"/>
      <c r="D53" s="694"/>
      <c r="E53" s="690">
        <f>'Catatan 02'!J547</f>
        <v>38720000</v>
      </c>
      <c r="F53" s="690"/>
      <c r="G53" s="690"/>
      <c r="H53" s="690"/>
      <c r="I53" s="690"/>
      <c r="J53" s="690"/>
      <c r="K53" s="690">
        <f t="shared" si="3"/>
        <v>0</v>
      </c>
      <c r="L53" s="690"/>
      <c r="M53" s="690">
        <f t="shared" si="4"/>
        <v>38720000</v>
      </c>
      <c r="O53" s="670"/>
      <c r="P53" s="670"/>
      <c r="Q53" s="670"/>
      <c r="R53" s="670"/>
      <c r="S53" s="670"/>
      <c r="T53" s="670"/>
      <c r="U53" s="670"/>
      <c r="V53" s="670"/>
      <c r="W53" s="670"/>
      <c r="X53" s="670"/>
      <c r="Y53" s="670"/>
      <c r="Z53" s="670"/>
      <c r="AA53" s="670"/>
    </row>
    <row r="54" spans="1:27" s="673" customFormat="1" x14ac:dyDescent="0.2">
      <c r="A54" s="695" t="s">
        <v>632</v>
      </c>
      <c r="B54" s="670"/>
      <c r="C54" s="694"/>
      <c r="D54" s="694"/>
      <c r="E54" s="690">
        <f>'Catatan 02'!J548</f>
        <v>12520000</v>
      </c>
      <c r="F54" s="690"/>
      <c r="G54" s="690"/>
      <c r="H54" s="690"/>
      <c r="I54" s="690"/>
      <c r="J54" s="690"/>
      <c r="K54" s="690">
        <f t="shared" si="3"/>
        <v>0</v>
      </c>
      <c r="L54" s="690"/>
      <c r="M54" s="690">
        <f t="shared" si="4"/>
        <v>12520000</v>
      </c>
      <c r="O54" s="670"/>
      <c r="P54" s="670"/>
      <c r="Q54" s="670"/>
      <c r="R54" s="670"/>
      <c r="S54" s="670"/>
      <c r="T54" s="670"/>
      <c r="U54" s="670"/>
      <c r="V54" s="670"/>
      <c r="W54" s="670"/>
      <c r="X54" s="670"/>
      <c r="Y54" s="670"/>
      <c r="Z54" s="670"/>
      <c r="AA54" s="670"/>
    </row>
    <row r="55" spans="1:27" s="673" customFormat="1" x14ac:dyDescent="0.2">
      <c r="A55" s="695" t="s">
        <v>633</v>
      </c>
      <c r="B55" s="670"/>
      <c r="C55" s="694"/>
      <c r="D55" s="694"/>
      <c r="E55" s="690">
        <f>'Catatan 02'!J549</f>
        <v>608738858</v>
      </c>
      <c r="F55" s="690"/>
      <c r="G55" s="690"/>
      <c r="H55" s="690"/>
      <c r="I55" s="690"/>
      <c r="J55" s="690"/>
      <c r="K55" s="690">
        <f t="shared" si="3"/>
        <v>0</v>
      </c>
      <c r="L55" s="690"/>
      <c r="M55" s="690">
        <f t="shared" si="4"/>
        <v>608738858</v>
      </c>
      <c r="O55" s="670"/>
      <c r="P55" s="670"/>
      <c r="Q55" s="670"/>
      <c r="R55" s="670"/>
      <c r="S55" s="670"/>
      <c r="T55" s="670"/>
      <c r="U55" s="670"/>
      <c r="V55" s="670"/>
      <c r="W55" s="670"/>
      <c r="X55" s="670"/>
      <c r="Y55" s="670"/>
      <c r="Z55" s="670"/>
      <c r="AA55" s="670"/>
    </row>
    <row r="56" spans="1:27" s="673" customFormat="1" x14ac:dyDescent="0.2">
      <c r="A56" s="695" t="s">
        <v>634</v>
      </c>
      <c r="B56" s="670"/>
      <c r="C56" s="694"/>
      <c r="D56" s="694"/>
      <c r="E56" s="690">
        <f>'Catatan 02'!J550</f>
        <v>2861472512</v>
      </c>
      <c r="F56" s="690"/>
      <c r="G56" s="690"/>
      <c r="H56" s="690"/>
      <c r="I56" s="690"/>
      <c r="J56" s="690"/>
      <c r="K56" s="690">
        <f t="shared" si="3"/>
        <v>0</v>
      </c>
      <c r="L56" s="690"/>
      <c r="M56" s="690">
        <f t="shared" si="4"/>
        <v>2861472512</v>
      </c>
      <c r="O56" s="670"/>
      <c r="P56" s="670"/>
      <c r="Q56" s="670"/>
      <c r="R56" s="670"/>
      <c r="S56" s="670"/>
      <c r="T56" s="670"/>
      <c r="U56" s="670"/>
      <c r="V56" s="670"/>
      <c r="W56" s="670"/>
      <c r="X56" s="670"/>
      <c r="Y56" s="670"/>
      <c r="Z56" s="670"/>
      <c r="AA56" s="670"/>
    </row>
    <row r="57" spans="1:27" s="673" customFormat="1" x14ac:dyDescent="0.2">
      <c r="A57" s="695" t="s">
        <v>635</v>
      </c>
      <c r="B57" s="670"/>
      <c r="C57" s="694"/>
      <c r="D57" s="694"/>
      <c r="E57" s="690">
        <f>'Catatan 02'!J551</f>
        <v>2752077528</v>
      </c>
      <c r="F57" s="690"/>
      <c r="G57" s="690"/>
      <c r="H57" s="690"/>
      <c r="I57" s="690"/>
      <c r="J57" s="690"/>
      <c r="K57" s="690">
        <f t="shared" si="3"/>
        <v>0</v>
      </c>
      <c r="L57" s="690"/>
      <c r="M57" s="690">
        <f t="shared" si="4"/>
        <v>2752077528</v>
      </c>
      <c r="O57" s="670"/>
      <c r="P57" s="670"/>
      <c r="Q57" s="670"/>
      <c r="R57" s="670"/>
      <c r="S57" s="670"/>
      <c r="T57" s="670"/>
      <c r="U57" s="670"/>
      <c r="V57" s="670"/>
      <c r="W57" s="670"/>
      <c r="X57" s="670"/>
      <c r="Y57" s="670"/>
      <c r="Z57" s="670"/>
      <c r="AA57" s="670"/>
    </row>
    <row r="58" spans="1:27" s="673" customFormat="1" x14ac:dyDescent="0.2">
      <c r="A58" s="695" t="s">
        <v>636</v>
      </c>
      <c r="B58" s="670"/>
      <c r="C58" s="694"/>
      <c r="D58" s="694"/>
      <c r="E58" s="690">
        <f>'Catatan 02'!J552</f>
        <v>204856192</v>
      </c>
      <c r="F58" s="690"/>
      <c r="G58" s="690"/>
      <c r="H58" s="690"/>
      <c r="I58" s="690"/>
      <c r="J58" s="690"/>
      <c r="K58" s="690">
        <f t="shared" si="3"/>
        <v>0</v>
      </c>
      <c r="L58" s="690"/>
      <c r="M58" s="690">
        <f t="shared" si="4"/>
        <v>204856192</v>
      </c>
      <c r="O58" s="670"/>
      <c r="P58" s="670"/>
      <c r="Q58" s="670"/>
      <c r="R58" s="670"/>
      <c r="S58" s="670"/>
      <c r="T58" s="670"/>
      <c r="U58" s="670"/>
      <c r="V58" s="670"/>
      <c r="W58" s="670"/>
      <c r="X58" s="670"/>
      <c r="Y58" s="670"/>
      <c r="Z58" s="670"/>
      <c r="AA58" s="670"/>
    </row>
    <row r="59" spans="1:27" s="673" customFormat="1" x14ac:dyDescent="0.2">
      <c r="A59" s="695" t="s">
        <v>637</v>
      </c>
      <c r="B59" s="670"/>
      <c r="C59" s="694"/>
      <c r="D59" s="694"/>
      <c r="E59" s="690">
        <f>'Catatan 02'!J553</f>
        <v>105100000</v>
      </c>
      <c r="F59" s="690"/>
      <c r="G59" s="690"/>
      <c r="H59" s="690"/>
      <c r="I59" s="690"/>
      <c r="J59" s="690"/>
      <c r="K59" s="690">
        <f t="shared" si="3"/>
        <v>0</v>
      </c>
      <c r="L59" s="690"/>
      <c r="M59" s="690">
        <f t="shared" si="4"/>
        <v>105100000</v>
      </c>
      <c r="O59" s="670"/>
      <c r="P59" s="670"/>
      <c r="Q59" s="670"/>
      <c r="R59" s="670"/>
      <c r="S59" s="670"/>
      <c r="T59" s="670"/>
      <c r="U59" s="670"/>
      <c r="V59" s="670"/>
      <c r="W59" s="670"/>
      <c r="X59" s="670"/>
      <c r="Y59" s="670"/>
      <c r="Z59" s="670"/>
      <c r="AA59" s="670"/>
    </row>
    <row r="60" spans="1:27" s="673" customFormat="1" x14ac:dyDescent="0.2">
      <c r="A60" s="695" t="s">
        <v>638</v>
      </c>
      <c r="B60" s="670"/>
      <c r="C60" s="694"/>
      <c r="D60" s="694"/>
      <c r="E60" s="690">
        <f>'Catatan 02'!J554</f>
        <v>54900000</v>
      </c>
      <c r="F60" s="690"/>
      <c r="G60" s="690"/>
      <c r="H60" s="690"/>
      <c r="I60" s="690"/>
      <c r="J60" s="690"/>
      <c r="K60" s="690">
        <f t="shared" si="3"/>
        <v>0</v>
      </c>
      <c r="L60" s="690"/>
      <c r="M60" s="690">
        <f t="shared" si="4"/>
        <v>54900000</v>
      </c>
      <c r="O60" s="670"/>
      <c r="P60" s="670"/>
      <c r="Q60" s="670"/>
      <c r="R60" s="670"/>
      <c r="S60" s="670"/>
      <c r="T60" s="670"/>
      <c r="U60" s="670"/>
      <c r="V60" s="670"/>
      <c r="W60" s="670"/>
      <c r="X60" s="670"/>
      <c r="Y60" s="670"/>
      <c r="Z60" s="670"/>
      <c r="AA60" s="670"/>
    </row>
    <row r="61" spans="1:27" s="673" customFormat="1" x14ac:dyDescent="0.2">
      <c r="A61" s="695" t="s">
        <v>639</v>
      </c>
      <c r="B61" s="670"/>
      <c r="C61" s="694"/>
      <c r="D61" s="694"/>
      <c r="E61" s="690">
        <f>'Catatan 02'!J555</f>
        <v>101100000</v>
      </c>
      <c r="F61" s="690"/>
      <c r="G61" s="690"/>
      <c r="H61" s="690"/>
      <c r="I61" s="690"/>
      <c r="J61" s="690"/>
      <c r="K61" s="690">
        <f t="shared" si="3"/>
        <v>0</v>
      </c>
      <c r="L61" s="690"/>
      <c r="M61" s="690">
        <f t="shared" si="4"/>
        <v>101100000</v>
      </c>
      <c r="O61" s="670"/>
      <c r="P61" s="670"/>
      <c r="Q61" s="670"/>
      <c r="R61" s="670"/>
      <c r="S61" s="670"/>
      <c r="T61" s="670"/>
      <c r="U61" s="670"/>
      <c r="V61" s="670"/>
      <c r="W61" s="670"/>
      <c r="X61" s="670"/>
      <c r="Y61" s="670"/>
      <c r="Z61" s="670"/>
      <c r="AA61" s="670"/>
    </row>
    <row r="62" spans="1:27" s="673" customFormat="1" x14ac:dyDescent="0.2">
      <c r="A62" s="695" t="s">
        <v>640</v>
      </c>
      <c r="B62" s="670"/>
      <c r="C62" s="694"/>
      <c r="D62" s="694"/>
      <c r="E62" s="690">
        <f>'Catatan 02'!J556</f>
        <v>456518266</v>
      </c>
      <c r="F62" s="690"/>
      <c r="G62" s="690">
        <f>E62</f>
        <v>456518266</v>
      </c>
      <c r="H62" s="690"/>
      <c r="I62" s="690"/>
      <c r="J62" s="690"/>
      <c r="K62" s="690">
        <f t="shared" si="3"/>
        <v>456518266</v>
      </c>
      <c r="L62" s="690"/>
      <c r="M62" s="690">
        <f t="shared" si="4"/>
        <v>0</v>
      </c>
      <c r="O62" s="670"/>
      <c r="P62" s="670"/>
      <c r="Q62" s="670"/>
      <c r="R62" s="670"/>
      <c r="S62" s="670"/>
      <c r="T62" s="670"/>
      <c r="U62" s="670"/>
      <c r="V62" s="670"/>
      <c r="W62" s="670"/>
      <c r="X62" s="670"/>
      <c r="Y62" s="670"/>
      <c r="Z62" s="670"/>
      <c r="AA62" s="670"/>
    </row>
    <row r="63" spans="1:27" s="673" customFormat="1" x14ac:dyDescent="0.2">
      <c r="A63" s="695" t="s">
        <v>641</v>
      </c>
      <c r="B63" s="670"/>
      <c r="C63" s="694"/>
      <c r="D63" s="694"/>
      <c r="E63" s="690">
        <f>'Catatan 02'!J557</f>
        <v>198750000</v>
      </c>
      <c r="F63" s="690"/>
      <c r="G63" s="690"/>
      <c r="H63" s="690"/>
      <c r="I63" s="690"/>
      <c r="J63" s="690"/>
      <c r="K63" s="690">
        <f t="shared" si="3"/>
        <v>0</v>
      </c>
      <c r="L63" s="690"/>
      <c r="M63" s="690">
        <f t="shared" si="4"/>
        <v>198750000</v>
      </c>
      <c r="O63" s="670"/>
      <c r="P63" s="670"/>
      <c r="Q63" s="670"/>
      <c r="R63" s="670"/>
      <c r="S63" s="670"/>
      <c r="T63" s="670"/>
      <c r="U63" s="670"/>
      <c r="V63" s="670"/>
      <c r="W63" s="670"/>
      <c r="X63" s="670"/>
      <c r="Y63" s="670"/>
      <c r="Z63" s="670"/>
      <c r="AA63" s="670"/>
    </row>
    <row r="64" spans="1:27" s="673" customFormat="1" x14ac:dyDescent="0.2">
      <c r="A64" s="695" t="s">
        <v>642</v>
      </c>
      <c r="B64" s="670"/>
      <c r="C64" s="694"/>
      <c r="D64" s="694"/>
      <c r="E64" s="690">
        <f>'Catatan 02'!J558</f>
        <v>14358000</v>
      </c>
      <c r="F64" s="690"/>
      <c r="G64" s="690">
        <f>E64</f>
        <v>14358000</v>
      </c>
      <c r="H64" s="690"/>
      <c r="I64" s="690"/>
      <c r="J64" s="690"/>
      <c r="K64" s="690">
        <f t="shared" si="3"/>
        <v>14358000</v>
      </c>
      <c r="L64" s="690"/>
      <c r="M64" s="690">
        <f t="shared" si="4"/>
        <v>0</v>
      </c>
      <c r="O64" s="670"/>
      <c r="P64" s="670"/>
      <c r="Q64" s="670"/>
      <c r="R64" s="670"/>
      <c r="S64" s="670"/>
      <c r="T64" s="670"/>
      <c r="U64" s="670"/>
      <c r="V64" s="670"/>
      <c r="W64" s="670"/>
      <c r="X64" s="670"/>
      <c r="Y64" s="670"/>
      <c r="Z64" s="670"/>
      <c r="AA64" s="670"/>
    </row>
    <row r="65" spans="1:27" s="673" customFormat="1" x14ac:dyDescent="0.2">
      <c r="A65" s="695" t="s">
        <v>643</v>
      </c>
      <c r="B65" s="670"/>
      <c r="C65" s="694"/>
      <c r="D65" s="694"/>
      <c r="E65" s="690">
        <f>'Catatan 02'!J559</f>
        <v>204825000</v>
      </c>
      <c r="F65" s="690"/>
      <c r="G65" s="690"/>
      <c r="H65" s="690"/>
      <c r="I65" s="690"/>
      <c r="J65" s="690"/>
      <c r="K65" s="690">
        <f t="shared" si="3"/>
        <v>0</v>
      </c>
      <c r="L65" s="690"/>
      <c r="M65" s="690">
        <f t="shared" si="4"/>
        <v>204825000</v>
      </c>
      <c r="O65" s="670"/>
      <c r="P65" s="670"/>
      <c r="Q65" s="670"/>
      <c r="R65" s="670"/>
      <c r="S65" s="670"/>
      <c r="T65" s="670"/>
      <c r="U65" s="670"/>
      <c r="V65" s="670"/>
      <c r="W65" s="670"/>
      <c r="X65" s="670"/>
      <c r="Y65" s="670"/>
      <c r="Z65" s="670"/>
      <c r="AA65" s="670"/>
    </row>
    <row r="66" spans="1:27" s="673" customFormat="1" x14ac:dyDescent="0.2">
      <c r="A66" s="695" t="s">
        <v>644</v>
      </c>
      <c r="B66" s="670"/>
      <c r="C66" s="694"/>
      <c r="D66" s="694"/>
      <c r="E66" s="690">
        <f>'Catatan 02'!J560</f>
        <v>34247100</v>
      </c>
      <c r="F66" s="690"/>
      <c r="G66" s="690"/>
      <c r="H66" s="690"/>
      <c r="I66" s="690"/>
      <c r="J66" s="690"/>
      <c r="K66" s="690">
        <f t="shared" si="3"/>
        <v>0</v>
      </c>
      <c r="L66" s="690"/>
      <c r="M66" s="690">
        <f t="shared" si="4"/>
        <v>34247100</v>
      </c>
      <c r="O66" s="670"/>
      <c r="P66" s="670"/>
      <c r="Q66" s="670"/>
      <c r="R66" s="670"/>
      <c r="S66" s="670"/>
      <c r="T66" s="670"/>
      <c r="U66" s="670"/>
      <c r="V66" s="670"/>
      <c r="W66" s="670"/>
      <c r="X66" s="670"/>
      <c r="Y66" s="670"/>
      <c r="Z66" s="670"/>
      <c r="AA66" s="670"/>
    </row>
    <row r="67" spans="1:27" s="673" customFormat="1" x14ac:dyDescent="0.2">
      <c r="A67" s="695" t="s">
        <v>645</v>
      </c>
      <c r="B67" s="670"/>
      <c r="C67" s="694"/>
      <c r="D67" s="694"/>
      <c r="E67" s="690">
        <f>'Catatan 02'!J561</f>
        <v>11580000</v>
      </c>
      <c r="F67" s="690"/>
      <c r="G67" s="690"/>
      <c r="H67" s="690"/>
      <c r="I67" s="690"/>
      <c r="J67" s="690"/>
      <c r="K67" s="690">
        <f t="shared" si="3"/>
        <v>0</v>
      </c>
      <c r="L67" s="690"/>
      <c r="M67" s="690">
        <f t="shared" si="4"/>
        <v>11580000</v>
      </c>
      <c r="O67" s="670"/>
      <c r="P67" s="670"/>
      <c r="Q67" s="670"/>
      <c r="R67" s="670"/>
      <c r="S67" s="670"/>
      <c r="T67" s="670"/>
      <c r="U67" s="670"/>
      <c r="V67" s="670"/>
      <c r="W67" s="670"/>
      <c r="X67" s="670"/>
      <c r="Y67" s="670"/>
      <c r="Z67" s="670"/>
      <c r="AA67" s="670"/>
    </row>
    <row r="68" spans="1:27" s="673" customFormat="1" x14ac:dyDescent="0.2">
      <c r="A68" s="695" t="s">
        <v>646</v>
      </c>
      <c r="B68" s="670"/>
      <c r="C68" s="694"/>
      <c r="D68" s="694"/>
      <c r="E68" s="690">
        <f>'Catatan 02'!J562</f>
        <v>24072680</v>
      </c>
      <c r="F68" s="690"/>
      <c r="G68" s="690"/>
      <c r="H68" s="690"/>
      <c r="I68" s="690"/>
      <c r="J68" s="690"/>
      <c r="K68" s="690">
        <f t="shared" si="3"/>
        <v>0</v>
      </c>
      <c r="L68" s="690"/>
      <c r="M68" s="690">
        <f t="shared" si="4"/>
        <v>24072680</v>
      </c>
      <c r="O68" s="670"/>
      <c r="P68" s="670"/>
      <c r="Q68" s="670"/>
      <c r="R68" s="670"/>
      <c r="S68" s="670"/>
      <c r="T68" s="670"/>
      <c r="U68" s="670"/>
      <c r="V68" s="670"/>
      <c r="W68" s="670"/>
      <c r="X68" s="670"/>
      <c r="Y68" s="670"/>
      <c r="Z68" s="670"/>
      <c r="AA68" s="670"/>
    </row>
    <row r="69" spans="1:27" s="673" customFormat="1" x14ac:dyDescent="0.2">
      <c r="A69" s="695" t="s">
        <v>647</v>
      </c>
      <c r="B69" s="670"/>
      <c r="C69" s="694"/>
      <c r="D69" s="694"/>
      <c r="E69" s="690">
        <f>'Catatan 02'!J563</f>
        <v>50988792</v>
      </c>
      <c r="F69" s="690"/>
      <c r="G69" s="690"/>
      <c r="H69" s="690"/>
      <c r="I69" s="690"/>
      <c r="J69" s="690"/>
      <c r="K69" s="690">
        <f t="shared" si="3"/>
        <v>0</v>
      </c>
      <c r="L69" s="690"/>
      <c r="M69" s="690">
        <f t="shared" si="4"/>
        <v>50988792</v>
      </c>
      <c r="O69" s="670"/>
      <c r="P69" s="670"/>
      <c r="Q69" s="670"/>
      <c r="R69" s="670"/>
      <c r="S69" s="670"/>
      <c r="T69" s="670"/>
      <c r="U69" s="670"/>
      <c r="V69" s="670"/>
      <c r="W69" s="670"/>
      <c r="X69" s="670"/>
      <c r="Y69" s="670"/>
      <c r="Z69" s="670"/>
      <c r="AA69" s="670"/>
    </row>
    <row r="70" spans="1:27" s="673" customFormat="1" x14ac:dyDescent="0.2">
      <c r="A70" s="695" t="s">
        <v>648</v>
      </c>
      <c r="B70" s="670"/>
      <c r="C70" s="694"/>
      <c r="D70" s="694"/>
      <c r="E70" s="690">
        <f>'Catatan 02'!J564</f>
        <v>8567950</v>
      </c>
      <c r="F70" s="690"/>
      <c r="G70" s="690"/>
      <c r="H70" s="690"/>
      <c r="I70" s="690"/>
      <c r="J70" s="690"/>
      <c r="K70" s="690">
        <f t="shared" si="3"/>
        <v>0</v>
      </c>
      <c r="L70" s="690"/>
      <c r="M70" s="690">
        <f t="shared" si="4"/>
        <v>8567950</v>
      </c>
      <c r="O70" s="670"/>
      <c r="P70" s="670"/>
      <c r="Q70" s="670"/>
      <c r="R70" s="670"/>
      <c r="S70" s="670"/>
      <c r="T70" s="670"/>
      <c r="U70" s="670"/>
      <c r="V70" s="670"/>
      <c r="W70" s="670"/>
      <c r="X70" s="670"/>
      <c r="Y70" s="670"/>
      <c r="Z70" s="670"/>
      <c r="AA70" s="670"/>
    </row>
    <row r="71" spans="1:27" s="673" customFormat="1" x14ac:dyDescent="0.2">
      <c r="A71" s="695" t="s">
        <v>649</v>
      </c>
      <c r="B71" s="670"/>
      <c r="C71" s="694"/>
      <c r="D71" s="694"/>
      <c r="E71" s="690">
        <f>'Catatan 02'!J565</f>
        <v>38125000</v>
      </c>
      <c r="F71" s="690"/>
      <c r="G71" s="690"/>
      <c r="H71" s="690"/>
      <c r="I71" s="690"/>
      <c r="J71" s="690"/>
      <c r="K71" s="690">
        <f t="shared" si="3"/>
        <v>0</v>
      </c>
      <c r="L71" s="690"/>
      <c r="M71" s="690">
        <f t="shared" si="4"/>
        <v>38125000</v>
      </c>
      <c r="O71" s="670"/>
      <c r="P71" s="670"/>
      <c r="Q71" s="670"/>
      <c r="R71" s="670"/>
      <c r="S71" s="670"/>
      <c r="T71" s="670"/>
      <c r="U71" s="670"/>
      <c r="V71" s="670"/>
      <c r="W71" s="670"/>
      <c r="X71" s="670"/>
      <c r="Y71" s="670"/>
      <c r="Z71" s="670"/>
      <c r="AA71" s="670"/>
    </row>
    <row r="72" spans="1:27" s="673" customFormat="1" x14ac:dyDescent="0.2">
      <c r="A72" s="695" t="s">
        <v>545</v>
      </c>
      <c r="B72" s="670"/>
      <c r="C72" s="694"/>
      <c r="D72" s="694"/>
      <c r="E72" s="690">
        <f>'Catatan 02'!J566</f>
        <v>76827626</v>
      </c>
      <c r="F72" s="690"/>
      <c r="G72" s="690">
        <f>E72</f>
        <v>76827626</v>
      </c>
      <c r="H72" s="690"/>
      <c r="I72" s="690"/>
      <c r="J72" s="690"/>
      <c r="K72" s="690">
        <f t="shared" si="3"/>
        <v>76827626</v>
      </c>
      <c r="L72" s="690"/>
      <c r="M72" s="690">
        <f t="shared" si="4"/>
        <v>0</v>
      </c>
      <c r="O72" s="670"/>
      <c r="P72" s="670"/>
      <c r="Q72" s="670"/>
      <c r="R72" s="670"/>
      <c r="S72" s="670"/>
      <c r="T72" s="670"/>
      <c r="U72" s="670"/>
      <c r="V72" s="670"/>
      <c r="W72" s="670"/>
      <c r="X72" s="670"/>
      <c r="Y72" s="670"/>
      <c r="Z72" s="670"/>
      <c r="AA72" s="670"/>
    </row>
    <row r="73" spans="1:27" s="673" customFormat="1" x14ac:dyDescent="0.2">
      <c r="A73" s="695" t="s">
        <v>650</v>
      </c>
      <c r="B73" s="670"/>
      <c r="C73" s="694"/>
      <c r="D73" s="694"/>
      <c r="E73" s="690">
        <f>'Catatan 02'!J567</f>
        <v>28235425</v>
      </c>
      <c r="F73" s="690"/>
      <c r="G73" s="690"/>
      <c r="H73" s="690"/>
      <c r="I73" s="690"/>
      <c r="J73" s="690"/>
      <c r="K73" s="690">
        <f t="shared" si="3"/>
        <v>0</v>
      </c>
      <c r="L73" s="690"/>
      <c r="M73" s="690">
        <f t="shared" si="4"/>
        <v>28235425</v>
      </c>
      <c r="O73" s="670"/>
      <c r="P73" s="670"/>
      <c r="Q73" s="670"/>
      <c r="R73" s="670"/>
      <c r="S73" s="670"/>
      <c r="T73" s="670"/>
      <c r="U73" s="670"/>
      <c r="V73" s="670"/>
      <c r="W73" s="670"/>
      <c r="X73" s="670"/>
      <c r="Y73" s="670"/>
      <c r="Z73" s="670"/>
      <c r="AA73" s="670"/>
    </row>
    <row r="74" spans="1:27" s="673" customFormat="1" x14ac:dyDescent="0.2">
      <c r="A74" s="695" t="s">
        <v>651</v>
      </c>
      <c r="B74" s="670"/>
      <c r="C74" s="694"/>
      <c r="D74" s="694"/>
      <c r="E74" s="690">
        <f>'Catatan 02'!J568</f>
        <v>210918800</v>
      </c>
      <c r="F74" s="690"/>
      <c r="G74" s="690"/>
      <c r="H74" s="690"/>
      <c r="I74" s="690"/>
      <c r="J74" s="690"/>
      <c r="K74" s="690">
        <f t="shared" si="3"/>
        <v>0</v>
      </c>
      <c r="L74" s="690"/>
      <c r="M74" s="690">
        <f t="shared" si="4"/>
        <v>210918800</v>
      </c>
      <c r="O74" s="670"/>
      <c r="P74" s="670"/>
      <c r="Q74" s="670"/>
      <c r="R74" s="670"/>
      <c r="S74" s="670"/>
      <c r="T74" s="670"/>
      <c r="U74" s="670"/>
      <c r="V74" s="670"/>
      <c r="W74" s="670"/>
      <c r="X74" s="670"/>
      <c r="Y74" s="670"/>
      <c r="Z74" s="670"/>
      <c r="AA74" s="670"/>
    </row>
    <row r="75" spans="1:27" s="673" customFormat="1" x14ac:dyDescent="0.2">
      <c r="A75" s="695" t="s">
        <v>713</v>
      </c>
      <c r="B75" s="670"/>
      <c r="C75" s="694"/>
      <c r="D75" s="694"/>
      <c r="E75" s="690">
        <f>'Catatan 02'!J569</f>
        <v>0</v>
      </c>
      <c r="F75" s="690"/>
      <c r="G75" s="690"/>
      <c r="H75" s="690"/>
      <c r="I75" s="690"/>
      <c r="J75" s="690"/>
      <c r="K75" s="690">
        <f t="shared" si="3"/>
        <v>0</v>
      </c>
      <c r="L75" s="690"/>
      <c r="M75" s="690">
        <f t="shared" si="4"/>
        <v>0</v>
      </c>
      <c r="O75" s="670"/>
      <c r="P75" s="670"/>
      <c r="Q75" s="670"/>
      <c r="R75" s="670"/>
      <c r="S75" s="670"/>
      <c r="T75" s="670"/>
      <c r="U75" s="670"/>
      <c r="V75" s="670"/>
      <c r="W75" s="670"/>
      <c r="X75" s="670"/>
      <c r="Y75" s="670"/>
      <c r="Z75" s="670"/>
      <c r="AA75" s="670"/>
    </row>
    <row r="76" spans="1:27" s="673" customFormat="1" x14ac:dyDescent="0.2">
      <c r="A76" s="695" t="s">
        <v>714</v>
      </c>
      <c r="B76" s="670"/>
      <c r="C76" s="694"/>
      <c r="D76" s="694"/>
      <c r="E76" s="690">
        <f>'Catatan 02'!J570</f>
        <v>643782589</v>
      </c>
      <c r="F76" s="690"/>
      <c r="G76" s="690"/>
      <c r="H76" s="690"/>
      <c r="I76" s="690"/>
      <c r="J76" s="690"/>
      <c r="K76" s="690">
        <f t="shared" si="3"/>
        <v>0</v>
      </c>
      <c r="L76" s="690"/>
      <c r="M76" s="690">
        <f t="shared" si="4"/>
        <v>643782589</v>
      </c>
      <c r="O76" s="670"/>
      <c r="P76" s="670"/>
      <c r="Q76" s="670"/>
      <c r="R76" s="670"/>
      <c r="S76" s="670"/>
      <c r="T76" s="670"/>
      <c r="U76" s="670"/>
      <c r="V76" s="670"/>
      <c r="W76" s="670"/>
      <c r="X76" s="670"/>
      <c r="Y76" s="670"/>
      <c r="Z76" s="670"/>
      <c r="AA76" s="670"/>
    </row>
    <row r="77" spans="1:27" s="673" customFormat="1" x14ac:dyDescent="0.2">
      <c r="A77" s="695" t="s">
        <v>715</v>
      </c>
      <c r="B77" s="670"/>
      <c r="C77" s="694"/>
      <c r="D77" s="694"/>
      <c r="E77" s="690">
        <f>'Catatan 02'!J571</f>
        <v>0</v>
      </c>
      <c r="F77" s="690"/>
      <c r="G77" s="690"/>
      <c r="H77" s="690"/>
      <c r="I77" s="690"/>
      <c r="J77" s="690"/>
      <c r="K77" s="690">
        <f t="shared" si="3"/>
        <v>0</v>
      </c>
      <c r="L77" s="690"/>
      <c r="M77" s="690">
        <f t="shared" si="4"/>
        <v>0</v>
      </c>
      <c r="O77" s="670"/>
      <c r="P77" s="670"/>
      <c r="Q77" s="670"/>
      <c r="R77" s="670"/>
      <c r="S77" s="670"/>
      <c r="T77" s="670"/>
      <c r="U77" s="670"/>
      <c r="V77" s="670"/>
      <c r="W77" s="670"/>
      <c r="X77" s="670"/>
      <c r="Y77" s="670"/>
      <c r="Z77" s="670"/>
      <c r="AA77" s="670"/>
    </row>
    <row r="78" spans="1:27" s="673" customFormat="1" x14ac:dyDescent="0.2">
      <c r="A78" s="695" t="s">
        <v>716</v>
      </c>
      <c r="B78" s="670"/>
      <c r="C78" s="694"/>
      <c r="D78" s="694"/>
      <c r="E78" s="690">
        <f>'Catatan 02'!J572</f>
        <v>25200000</v>
      </c>
      <c r="F78" s="690"/>
      <c r="G78" s="690"/>
      <c r="H78" s="690"/>
      <c r="I78" s="690"/>
      <c r="J78" s="690"/>
      <c r="K78" s="690">
        <f t="shared" si="3"/>
        <v>0</v>
      </c>
      <c r="L78" s="690"/>
      <c r="M78" s="690">
        <f t="shared" si="4"/>
        <v>25200000</v>
      </c>
      <c r="O78" s="670"/>
      <c r="P78" s="670"/>
      <c r="Q78" s="670"/>
      <c r="R78" s="670"/>
      <c r="S78" s="670"/>
      <c r="T78" s="670"/>
      <c r="U78" s="670"/>
      <c r="V78" s="670"/>
      <c r="W78" s="670"/>
      <c r="X78" s="670"/>
      <c r="Y78" s="670"/>
      <c r="Z78" s="670"/>
      <c r="AA78" s="670"/>
    </row>
    <row r="79" spans="1:27" s="673" customFormat="1" x14ac:dyDescent="0.2">
      <c r="A79" s="695" t="s">
        <v>718</v>
      </c>
      <c r="B79" s="670"/>
      <c r="C79" s="694"/>
      <c r="D79" s="694"/>
      <c r="E79" s="690">
        <f>'Catatan 02'!J573</f>
        <v>94247411</v>
      </c>
      <c r="F79" s="690"/>
      <c r="G79" s="690"/>
      <c r="H79" s="690"/>
      <c r="I79" s="690"/>
      <c r="J79" s="690"/>
      <c r="K79" s="690">
        <f t="shared" si="3"/>
        <v>0</v>
      </c>
      <c r="L79" s="690"/>
      <c r="M79" s="690">
        <f t="shared" si="4"/>
        <v>94247411</v>
      </c>
      <c r="O79" s="670"/>
      <c r="P79" s="670"/>
      <c r="Q79" s="670"/>
      <c r="R79" s="670"/>
      <c r="S79" s="670"/>
      <c r="T79" s="670"/>
      <c r="U79" s="670"/>
      <c r="V79" s="670"/>
      <c r="W79" s="670"/>
      <c r="X79" s="670"/>
      <c r="Y79" s="670"/>
      <c r="Z79" s="670"/>
      <c r="AA79" s="670"/>
    </row>
    <row r="80" spans="1:27" s="673" customFormat="1" x14ac:dyDescent="0.2">
      <c r="A80" s="695" t="s">
        <v>717</v>
      </c>
      <c r="B80" s="670"/>
      <c r="C80" s="694"/>
      <c r="D80" s="694"/>
      <c r="E80" s="690">
        <f>'Catatan 02'!J574</f>
        <v>0</v>
      </c>
      <c r="F80" s="690"/>
      <c r="G80" s="690"/>
      <c r="H80" s="690"/>
      <c r="I80" s="690"/>
      <c r="J80" s="690"/>
      <c r="K80" s="690">
        <f t="shared" si="3"/>
        <v>0</v>
      </c>
      <c r="L80" s="690"/>
      <c r="M80" s="690">
        <f t="shared" si="4"/>
        <v>0</v>
      </c>
      <c r="O80" s="670"/>
      <c r="P80" s="670"/>
      <c r="Q80" s="670"/>
      <c r="R80" s="670"/>
      <c r="S80" s="670"/>
      <c r="T80" s="670"/>
      <c r="U80" s="670"/>
      <c r="V80" s="670"/>
      <c r="W80" s="670"/>
      <c r="X80" s="670"/>
      <c r="Y80" s="670"/>
      <c r="Z80" s="670"/>
      <c r="AA80" s="670"/>
    </row>
    <row r="81" spans="1:27" s="673" customFormat="1" x14ac:dyDescent="0.2">
      <c r="A81" s="695" t="s">
        <v>719</v>
      </c>
      <c r="B81" s="670"/>
      <c r="C81" s="694"/>
      <c r="D81" s="694"/>
      <c r="E81" s="690">
        <f>'Catatan 02'!J575</f>
        <v>0</v>
      </c>
      <c r="F81" s="690"/>
      <c r="G81" s="690"/>
      <c r="H81" s="690"/>
      <c r="I81" s="690"/>
      <c r="J81" s="690"/>
      <c r="K81" s="690">
        <f t="shared" si="3"/>
        <v>0</v>
      </c>
      <c r="L81" s="690"/>
      <c r="M81" s="690">
        <f t="shared" si="4"/>
        <v>0</v>
      </c>
      <c r="O81" s="670"/>
      <c r="P81" s="670"/>
      <c r="Q81" s="670"/>
      <c r="R81" s="670"/>
      <c r="S81" s="670"/>
      <c r="T81" s="670"/>
      <c r="U81" s="670"/>
      <c r="V81" s="670"/>
      <c r="W81" s="670"/>
      <c r="X81" s="670"/>
      <c r="Y81" s="670"/>
      <c r="Z81" s="670"/>
      <c r="AA81" s="670"/>
    </row>
    <row r="82" spans="1:27" s="673" customFormat="1" x14ac:dyDescent="0.2">
      <c r="A82" s="695" t="s">
        <v>720</v>
      </c>
      <c r="B82" s="670"/>
      <c r="C82" s="694"/>
      <c r="D82" s="694"/>
      <c r="E82" s="690">
        <f>'Catatan 02'!J576</f>
        <v>12359700</v>
      </c>
      <c r="F82" s="690"/>
      <c r="G82" s="690"/>
      <c r="H82" s="690"/>
      <c r="I82" s="690"/>
      <c r="J82" s="690"/>
      <c r="K82" s="690">
        <f t="shared" si="3"/>
        <v>0</v>
      </c>
      <c r="L82" s="690"/>
      <c r="M82" s="690">
        <f t="shared" si="4"/>
        <v>12359700</v>
      </c>
      <c r="O82" s="670"/>
      <c r="P82" s="670"/>
      <c r="Q82" s="670"/>
      <c r="R82" s="670"/>
      <c r="S82" s="670"/>
      <c r="T82" s="670"/>
      <c r="U82" s="670"/>
      <c r="V82" s="670"/>
      <c r="W82" s="670"/>
      <c r="X82" s="670"/>
      <c r="Y82" s="670"/>
      <c r="Z82" s="670"/>
      <c r="AA82" s="670"/>
    </row>
    <row r="83" spans="1:27" s="673" customFormat="1" x14ac:dyDescent="0.2">
      <c r="A83" s="695" t="s">
        <v>721</v>
      </c>
      <c r="B83" s="670"/>
      <c r="C83" s="694"/>
      <c r="D83" s="694"/>
      <c r="E83" s="690">
        <f>'Catatan 02'!J577</f>
        <v>0</v>
      </c>
      <c r="F83" s="690"/>
      <c r="G83" s="690"/>
      <c r="H83" s="690"/>
      <c r="I83" s="690"/>
      <c r="J83" s="690"/>
      <c r="K83" s="690">
        <f t="shared" si="3"/>
        <v>0</v>
      </c>
      <c r="L83" s="690"/>
      <c r="M83" s="690">
        <f t="shared" si="4"/>
        <v>0</v>
      </c>
      <c r="O83" s="670"/>
      <c r="P83" s="670"/>
      <c r="Q83" s="670"/>
      <c r="R83" s="670"/>
      <c r="S83" s="670"/>
      <c r="T83" s="670"/>
      <c r="U83" s="670"/>
      <c r="V83" s="670"/>
      <c r="W83" s="670"/>
      <c r="X83" s="670"/>
      <c r="Y83" s="670"/>
      <c r="Z83" s="670"/>
      <c r="AA83" s="670"/>
    </row>
    <row r="84" spans="1:27" s="673" customFormat="1" x14ac:dyDescent="0.2">
      <c r="A84" s="695" t="s">
        <v>722</v>
      </c>
      <c r="B84" s="670"/>
      <c r="C84" s="694"/>
      <c r="D84" s="694"/>
      <c r="E84" s="690">
        <f>'Catatan 02'!J578</f>
        <v>0</v>
      </c>
      <c r="F84" s="690"/>
      <c r="G84" s="690"/>
      <c r="H84" s="690"/>
      <c r="I84" s="690"/>
      <c r="J84" s="690"/>
      <c r="K84" s="690">
        <f t="shared" si="3"/>
        <v>0</v>
      </c>
      <c r="L84" s="690"/>
      <c r="M84" s="690">
        <f t="shared" si="4"/>
        <v>0</v>
      </c>
      <c r="O84" s="670"/>
      <c r="P84" s="670"/>
      <c r="Q84" s="670"/>
      <c r="R84" s="670"/>
      <c r="S84" s="670"/>
      <c r="T84" s="670"/>
      <c r="U84" s="670"/>
      <c r="V84" s="670"/>
      <c r="W84" s="670"/>
      <c r="X84" s="670"/>
      <c r="Y84" s="670"/>
      <c r="Z84" s="670"/>
      <c r="AA84" s="670"/>
    </row>
    <row r="85" spans="1:27" s="673" customFormat="1" x14ac:dyDescent="0.2">
      <c r="A85" s="695" t="s">
        <v>723</v>
      </c>
      <c r="B85" s="670"/>
      <c r="C85" s="694"/>
      <c r="D85" s="694"/>
      <c r="E85" s="690">
        <f>'Catatan 02'!J579</f>
        <v>0</v>
      </c>
      <c r="F85" s="690"/>
      <c r="G85" s="690"/>
      <c r="H85" s="690"/>
      <c r="I85" s="690"/>
      <c r="J85" s="690"/>
      <c r="K85" s="690">
        <f t="shared" si="3"/>
        <v>0</v>
      </c>
      <c r="L85" s="690"/>
      <c r="M85" s="690">
        <f t="shared" si="4"/>
        <v>0</v>
      </c>
      <c r="O85" s="670"/>
      <c r="P85" s="670"/>
      <c r="Q85" s="670"/>
      <c r="R85" s="670"/>
      <c r="S85" s="670"/>
      <c r="T85" s="670"/>
      <c r="U85" s="670"/>
      <c r="V85" s="670"/>
      <c r="W85" s="670"/>
      <c r="X85" s="670"/>
      <c r="Y85" s="670"/>
      <c r="Z85" s="670"/>
      <c r="AA85" s="670"/>
    </row>
    <row r="86" spans="1:27" s="673" customFormat="1" x14ac:dyDescent="0.2">
      <c r="A86" s="695" t="s">
        <v>724</v>
      </c>
      <c r="B86" s="670"/>
      <c r="C86" s="694"/>
      <c r="D86" s="694"/>
      <c r="E86" s="690">
        <f>'Catatan 02'!J580</f>
        <v>17626613</v>
      </c>
      <c r="F86" s="690"/>
      <c r="G86" s="690"/>
      <c r="H86" s="690"/>
      <c r="I86" s="690"/>
      <c r="J86" s="690"/>
      <c r="K86" s="690">
        <f t="shared" si="3"/>
        <v>0</v>
      </c>
      <c r="L86" s="690"/>
      <c r="M86" s="690">
        <f t="shared" si="4"/>
        <v>17626613</v>
      </c>
      <c r="O86" s="670"/>
      <c r="P86" s="670"/>
      <c r="Q86" s="670"/>
      <c r="R86" s="670"/>
      <c r="S86" s="670"/>
      <c r="T86" s="670"/>
      <c r="U86" s="670"/>
      <c r="V86" s="670"/>
      <c r="W86" s="670"/>
      <c r="X86" s="670"/>
      <c r="Y86" s="670"/>
      <c r="Z86" s="670"/>
      <c r="AA86" s="670"/>
    </row>
    <row r="87" spans="1:27" s="673" customFormat="1" x14ac:dyDescent="0.2">
      <c r="A87" s="695" t="s">
        <v>725</v>
      </c>
      <c r="B87" s="670"/>
      <c r="C87" s="694"/>
      <c r="D87" s="694"/>
      <c r="E87" s="690">
        <f>'Catatan 02'!J581</f>
        <v>0</v>
      </c>
      <c r="F87" s="690"/>
      <c r="G87" s="690"/>
      <c r="H87" s="690"/>
      <c r="I87" s="690"/>
      <c r="J87" s="690"/>
      <c r="K87" s="690">
        <f t="shared" si="3"/>
        <v>0</v>
      </c>
      <c r="L87" s="690"/>
      <c r="M87" s="690">
        <f t="shared" si="4"/>
        <v>0</v>
      </c>
      <c r="O87" s="670"/>
      <c r="P87" s="670"/>
      <c r="Q87" s="670"/>
      <c r="R87" s="670"/>
      <c r="S87" s="670"/>
      <c r="T87" s="670"/>
      <c r="U87" s="670"/>
      <c r="V87" s="670"/>
      <c r="W87" s="670"/>
      <c r="X87" s="670"/>
      <c r="Y87" s="670"/>
      <c r="Z87" s="670"/>
      <c r="AA87" s="670"/>
    </row>
    <row r="88" spans="1:27" s="673" customFormat="1" x14ac:dyDescent="0.2">
      <c r="A88" s="695" t="s">
        <v>726</v>
      </c>
      <c r="B88" s="670"/>
      <c r="C88" s="694"/>
      <c r="D88" s="694"/>
      <c r="E88" s="690">
        <f>'Catatan 02'!J582</f>
        <v>0</v>
      </c>
      <c r="F88" s="690"/>
      <c r="G88" s="690"/>
      <c r="H88" s="690"/>
      <c r="I88" s="690"/>
      <c r="J88" s="690"/>
      <c r="K88" s="690">
        <f t="shared" si="3"/>
        <v>0</v>
      </c>
      <c r="L88" s="690"/>
      <c r="M88" s="690">
        <f t="shared" si="4"/>
        <v>0</v>
      </c>
      <c r="O88" s="670"/>
      <c r="P88" s="670"/>
      <c r="Q88" s="670"/>
      <c r="R88" s="670"/>
      <c r="S88" s="670"/>
      <c r="T88" s="670"/>
      <c r="U88" s="670"/>
      <c r="V88" s="670"/>
      <c r="W88" s="670"/>
      <c r="X88" s="670"/>
      <c r="Y88" s="670"/>
      <c r="Z88" s="670"/>
      <c r="AA88" s="670"/>
    </row>
    <row r="89" spans="1:27" s="673" customFormat="1" x14ac:dyDescent="0.2">
      <c r="A89" s="695" t="s">
        <v>727</v>
      </c>
      <c r="B89" s="670"/>
      <c r="C89" s="694"/>
      <c r="D89" s="694"/>
      <c r="E89" s="690">
        <f>'Catatan 02'!J583</f>
        <v>97500000</v>
      </c>
      <c r="F89" s="690"/>
      <c r="G89" s="690"/>
      <c r="H89" s="690"/>
      <c r="I89" s="690"/>
      <c r="J89" s="690"/>
      <c r="K89" s="690">
        <f t="shared" si="3"/>
        <v>0</v>
      </c>
      <c r="L89" s="690"/>
      <c r="M89" s="690">
        <f t="shared" si="4"/>
        <v>97500000</v>
      </c>
      <c r="O89" s="670"/>
      <c r="P89" s="670"/>
      <c r="Q89" s="670"/>
      <c r="R89" s="670"/>
      <c r="S89" s="670"/>
      <c r="T89" s="670"/>
      <c r="U89" s="670"/>
      <c r="V89" s="670"/>
      <c r="W89" s="670"/>
      <c r="X89" s="670"/>
      <c r="Y89" s="670"/>
      <c r="Z89" s="670"/>
      <c r="AA89" s="670"/>
    </row>
    <row r="90" spans="1:27" s="673" customFormat="1" x14ac:dyDescent="0.2">
      <c r="A90" s="695" t="s">
        <v>728</v>
      </c>
      <c r="B90" s="670"/>
      <c r="C90" s="694"/>
      <c r="D90" s="694"/>
      <c r="E90" s="690">
        <f>'Catatan 02'!J584</f>
        <v>57007413</v>
      </c>
      <c r="F90" s="690"/>
      <c r="G90" s="690"/>
      <c r="H90" s="690"/>
      <c r="I90" s="690"/>
      <c r="J90" s="690"/>
      <c r="K90" s="690">
        <f t="shared" si="3"/>
        <v>0</v>
      </c>
      <c r="L90" s="690"/>
      <c r="M90" s="690">
        <f t="shared" si="4"/>
        <v>57007413</v>
      </c>
      <c r="O90" s="670"/>
      <c r="P90" s="670"/>
      <c r="Q90" s="670"/>
      <c r="R90" s="670"/>
      <c r="S90" s="670"/>
      <c r="T90" s="670"/>
      <c r="U90" s="670"/>
      <c r="V90" s="670"/>
      <c r="W90" s="670"/>
      <c r="X90" s="670"/>
      <c r="Y90" s="670"/>
      <c r="Z90" s="670"/>
      <c r="AA90" s="670"/>
    </row>
    <row r="91" spans="1:27" s="673" customFormat="1" x14ac:dyDescent="0.2">
      <c r="A91" s="695" t="s">
        <v>729</v>
      </c>
      <c r="B91" s="670"/>
      <c r="C91" s="694"/>
      <c r="D91" s="694"/>
      <c r="E91" s="690">
        <f>'Catatan 02'!J585</f>
        <v>0</v>
      </c>
      <c r="F91" s="690"/>
      <c r="G91" s="690"/>
      <c r="H91" s="690"/>
      <c r="I91" s="690"/>
      <c r="J91" s="690"/>
      <c r="K91" s="690">
        <f t="shared" si="3"/>
        <v>0</v>
      </c>
      <c r="L91" s="690"/>
      <c r="M91" s="690">
        <f t="shared" si="4"/>
        <v>0</v>
      </c>
      <c r="O91" s="670"/>
      <c r="P91" s="670"/>
      <c r="Q91" s="670"/>
      <c r="R91" s="670"/>
      <c r="S91" s="670"/>
      <c r="T91" s="670"/>
      <c r="U91" s="670"/>
      <c r="V91" s="670"/>
      <c r="W91" s="670"/>
      <c r="X91" s="670"/>
      <c r="Y91" s="670"/>
      <c r="Z91" s="670"/>
      <c r="AA91" s="670"/>
    </row>
    <row r="92" spans="1:27" s="673" customFormat="1" x14ac:dyDescent="0.2">
      <c r="A92" s="695" t="s">
        <v>730</v>
      </c>
      <c r="B92" s="670"/>
      <c r="C92" s="694"/>
      <c r="D92" s="694"/>
      <c r="E92" s="690">
        <f>'Catatan 02'!J586</f>
        <v>3390000</v>
      </c>
      <c r="F92" s="690"/>
      <c r="G92" s="690"/>
      <c r="H92" s="690"/>
      <c r="I92" s="690"/>
      <c r="J92" s="690"/>
      <c r="K92" s="690">
        <f t="shared" si="3"/>
        <v>0</v>
      </c>
      <c r="L92" s="690"/>
      <c r="M92" s="690">
        <f t="shared" si="4"/>
        <v>3390000</v>
      </c>
      <c r="O92" s="670"/>
      <c r="P92" s="670"/>
      <c r="Q92" s="670"/>
      <c r="R92" s="670"/>
      <c r="S92" s="670"/>
      <c r="T92" s="670"/>
      <c r="U92" s="670"/>
      <c r="V92" s="670"/>
      <c r="W92" s="670"/>
      <c r="X92" s="670"/>
      <c r="Y92" s="670"/>
      <c r="Z92" s="670"/>
      <c r="AA92" s="670"/>
    </row>
    <row r="93" spans="1:27" s="673" customFormat="1" x14ac:dyDescent="0.2">
      <c r="A93" s="695" t="s">
        <v>731</v>
      </c>
      <c r="B93" s="670"/>
      <c r="C93" s="694"/>
      <c r="D93" s="694"/>
      <c r="E93" s="690">
        <f>'Catatan 02'!J587</f>
        <v>0</v>
      </c>
      <c r="F93" s="690"/>
      <c r="G93" s="690"/>
      <c r="H93" s="690"/>
      <c r="I93" s="690"/>
      <c r="J93" s="690"/>
      <c r="K93" s="690">
        <f t="shared" si="3"/>
        <v>0</v>
      </c>
      <c r="L93" s="690"/>
      <c r="M93" s="690">
        <f t="shared" si="4"/>
        <v>0</v>
      </c>
      <c r="O93" s="670"/>
      <c r="P93" s="670"/>
      <c r="Q93" s="670"/>
      <c r="R93" s="670"/>
      <c r="S93" s="670"/>
      <c r="T93" s="670"/>
      <c r="U93" s="670"/>
      <c r="V93" s="670"/>
      <c r="W93" s="670"/>
      <c r="X93" s="670"/>
      <c r="Y93" s="670"/>
      <c r="Z93" s="670"/>
      <c r="AA93" s="670"/>
    </row>
    <row r="94" spans="1:27" s="673" customFormat="1" x14ac:dyDescent="0.2">
      <c r="A94" s="695" t="s">
        <v>732</v>
      </c>
      <c r="B94" s="670"/>
      <c r="C94" s="694"/>
      <c r="D94" s="694"/>
      <c r="E94" s="690">
        <f>'Catatan 02'!J588</f>
        <v>0</v>
      </c>
      <c r="F94" s="690"/>
      <c r="G94" s="690"/>
      <c r="H94" s="690"/>
      <c r="I94" s="690"/>
      <c r="J94" s="690"/>
      <c r="K94" s="690">
        <f t="shared" si="3"/>
        <v>0</v>
      </c>
      <c r="L94" s="690"/>
      <c r="M94" s="690">
        <f t="shared" si="4"/>
        <v>0</v>
      </c>
      <c r="O94" s="670"/>
      <c r="P94" s="670"/>
      <c r="Q94" s="670"/>
      <c r="R94" s="670"/>
      <c r="S94" s="670"/>
      <c r="T94" s="670"/>
      <c r="U94" s="670"/>
      <c r="V94" s="670"/>
      <c r="W94" s="670"/>
      <c r="X94" s="670"/>
      <c r="Y94" s="670"/>
      <c r="Z94" s="670"/>
      <c r="AA94" s="670"/>
    </row>
    <row r="95" spans="1:27" s="673" customFormat="1" x14ac:dyDescent="0.2">
      <c r="A95" s="695" t="s">
        <v>733</v>
      </c>
      <c r="B95" s="670"/>
      <c r="C95" s="694"/>
      <c r="D95" s="694"/>
      <c r="E95" s="690">
        <f>'Catatan 02'!J589</f>
        <v>33677508</v>
      </c>
      <c r="F95" s="690"/>
      <c r="G95" s="690"/>
      <c r="H95" s="690"/>
      <c r="I95" s="690"/>
      <c r="J95" s="690"/>
      <c r="K95" s="690">
        <f t="shared" si="3"/>
        <v>0</v>
      </c>
      <c r="L95" s="690"/>
      <c r="M95" s="690">
        <f t="shared" si="4"/>
        <v>33677508</v>
      </c>
      <c r="O95" s="670"/>
      <c r="P95" s="670"/>
      <c r="Q95" s="670"/>
      <c r="R95" s="670"/>
      <c r="S95" s="670"/>
      <c r="T95" s="670"/>
      <c r="U95" s="670"/>
      <c r="V95" s="670"/>
      <c r="W95" s="670"/>
      <c r="X95" s="670"/>
      <c r="Y95" s="670"/>
      <c r="Z95" s="670"/>
      <c r="AA95" s="670"/>
    </row>
    <row r="96" spans="1:27" s="673" customFormat="1" x14ac:dyDescent="0.2">
      <c r="A96" s="695" t="s">
        <v>734</v>
      </c>
      <c r="B96" s="670"/>
      <c r="C96" s="694"/>
      <c r="D96" s="694"/>
      <c r="E96" s="690">
        <f>'Catatan 02'!J590</f>
        <v>348383400</v>
      </c>
      <c r="F96" s="690"/>
      <c r="G96" s="690"/>
      <c r="H96" s="690"/>
      <c r="I96" s="690"/>
      <c r="J96" s="690"/>
      <c r="K96" s="690">
        <f t="shared" si="3"/>
        <v>0</v>
      </c>
      <c r="L96" s="690"/>
      <c r="M96" s="690">
        <f t="shared" si="4"/>
        <v>348383400</v>
      </c>
      <c r="O96" s="670"/>
      <c r="P96" s="670"/>
      <c r="Q96" s="670"/>
      <c r="R96" s="670"/>
      <c r="S96" s="670"/>
      <c r="T96" s="670"/>
      <c r="U96" s="670"/>
      <c r="V96" s="670"/>
      <c r="W96" s="670"/>
      <c r="X96" s="670"/>
      <c r="Y96" s="670"/>
      <c r="Z96" s="670"/>
      <c r="AA96" s="670"/>
    </row>
    <row r="97" spans="1:27" s="673" customFormat="1" x14ac:dyDescent="0.2">
      <c r="A97" s="695" t="s">
        <v>735</v>
      </c>
      <c r="B97" s="670"/>
      <c r="C97" s="694"/>
      <c r="D97" s="694"/>
      <c r="E97" s="690">
        <f>'Catatan 02'!J591</f>
        <v>500000</v>
      </c>
      <c r="F97" s="690"/>
      <c r="G97" s="690"/>
      <c r="H97" s="690"/>
      <c r="I97" s="690"/>
      <c r="J97" s="690"/>
      <c r="K97" s="690">
        <f t="shared" si="3"/>
        <v>0</v>
      </c>
      <c r="L97" s="690"/>
      <c r="M97" s="690">
        <f t="shared" si="4"/>
        <v>500000</v>
      </c>
      <c r="O97" s="670"/>
      <c r="P97" s="670"/>
      <c r="Q97" s="670"/>
      <c r="R97" s="670"/>
      <c r="S97" s="670"/>
      <c r="T97" s="670"/>
      <c r="U97" s="670"/>
      <c r="V97" s="670"/>
      <c r="W97" s="670"/>
      <c r="X97" s="670"/>
      <c r="Y97" s="670"/>
      <c r="Z97" s="670"/>
      <c r="AA97" s="670"/>
    </row>
    <row r="98" spans="1:27" s="673" customFormat="1" x14ac:dyDescent="0.2">
      <c r="A98" s="695" t="s">
        <v>736</v>
      </c>
      <c r="B98" s="670"/>
      <c r="C98" s="694"/>
      <c r="D98" s="694"/>
      <c r="E98" s="690">
        <f>'Catatan 02'!J592</f>
        <v>67853920</v>
      </c>
      <c r="F98" s="690"/>
      <c r="G98" s="690"/>
      <c r="H98" s="690"/>
      <c r="I98" s="690"/>
      <c r="J98" s="690"/>
      <c r="K98" s="690">
        <f t="shared" si="3"/>
        <v>0</v>
      </c>
      <c r="L98" s="690"/>
      <c r="M98" s="690">
        <f t="shared" si="4"/>
        <v>67853920</v>
      </c>
      <c r="O98" s="670"/>
      <c r="P98" s="670"/>
      <c r="Q98" s="670"/>
      <c r="R98" s="670"/>
      <c r="S98" s="670"/>
      <c r="T98" s="670"/>
      <c r="U98" s="670"/>
      <c r="V98" s="670"/>
      <c r="W98" s="670"/>
      <c r="X98" s="670"/>
      <c r="Y98" s="670"/>
      <c r="Z98" s="670"/>
      <c r="AA98" s="670"/>
    </row>
    <row r="99" spans="1:27" s="673" customFormat="1" x14ac:dyDescent="0.2">
      <c r="A99" s="695" t="s">
        <v>737</v>
      </c>
      <c r="B99" s="670"/>
      <c r="C99" s="694"/>
      <c r="D99" s="694"/>
      <c r="E99" s="690">
        <f>'Catatan 02'!J593</f>
        <v>207902750</v>
      </c>
      <c r="F99" s="690"/>
      <c r="G99" s="690"/>
      <c r="H99" s="690"/>
      <c r="I99" s="690"/>
      <c r="J99" s="690"/>
      <c r="K99" s="690">
        <f t="shared" si="3"/>
        <v>0</v>
      </c>
      <c r="L99" s="690"/>
      <c r="M99" s="690">
        <f t="shared" si="4"/>
        <v>207902750</v>
      </c>
      <c r="O99" s="670"/>
      <c r="P99" s="670"/>
      <c r="Q99" s="670"/>
      <c r="R99" s="670"/>
      <c r="S99" s="670"/>
      <c r="T99" s="670"/>
      <c r="U99" s="670"/>
      <c r="V99" s="670"/>
      <c r="W99" s="670"/>
      <c r="X99" s="670"/>
      <c r="Y99" s="670"/>
      <c r="Z99" s="670"/>
      <c r="AA99" s="670"/>
    </row>
    <row r="100" spans="1:27" s="673" customFormat="1" x14ac:dyDescent="0.2">
      <c r="A100" s="695" t="s">
        <v>738</v>
      </c>
      <c r="B100" s="670"/>
      <c r="C100" s="694"/>
      <c r="D100" s="694"/>
      <c r="E100" s="690">
        <f>'Catatan 02'!J594</f>
        <v>0</v>
      </c>
      <c r="F100" s="690"/>
      <c r="G100" s="690"/>
      <c r="H100" s="690"/>
      <c r="I100" s="690"/>
      <c r="J100" s="690"/>
      <c r="K100" s="690">
        <f t="shared" si="3"/>
        <v>0</v>
      </c>
      <c r="L100" s="690"/>
      <c r="M100" s="690">
        <f t="shared" si="4"/>
        <v>0</v>
      </c>
      <c r="O100" s="670"/>
      <c r="P100" s="670"/>
      <c r="Q100" s="670"/>
      <c r="R100" s="670"/>
      <c r="S100" s="670"/>
      <c r="T100" s="670"/>
      <c r="U100" s="670"/>
      <c r="V100" s="670"/>
      <c r="W100" s="670"/>
      <c r="X100" s="670"/>
      <c r="Y100" s="670"/>
      <c r="Z100" s="670"/>
      <c r="AA100" s="670"/>
    </row>
    <row r="101" spans="1:27" s="673" customFormat="1" x14ac:dyDescent="0.2">
      <c r="A101" s="695" t="s">
        <v>784</v>
      </c>
      <c r="B101" s="670"/>
      <c r="C101" s="694"/>
      <c r="D101" s="694"/>
      <c r="E101" s="690">
        <f>'Catatan 02'!J595</f>
        <v>153551667</v>
      </c>
      <c r="F101" s="690"/>
      <c r="G101" s="690"/>
      <c r="H101" s="690"/>
      <c r="I101" s="690"/>
      <c r="J101" s="690"/>
      <c r="K101" s="690">
        <f t="shared" si="3"/>
        <v>0</v>
      </c>
      <c r="L101" s="690"/>
      <c r="M101" s="690">
        <f t="shared" si="4"/>
        <v>153551667</v>
      </c>
      <c r="O101" s="670"/>
      <c r="P101" s="670"/>
      <c r="Q101" s="670"/>
      <c r="R101" s="670"/>
      <c r="S101" s="670"/>
      <c r="T101" s="670"/>
      <c r="U101" s="670"/>
      <c r="V101" s="670"/>
      <c r="W101" s="670"/>
      <c r="X101" s="670"/>
      <c r="Y101" s="670"/>
      <c r="Z101" s="670"/>
      <c r="AA101" s="670"/>
    </row>
    <row r="102" spans="1:27" s="673" customFormat="1" x14ac:dyDescent="0.2">
      <c r="A102" s="695" t="s">
        <v>781</v>
      </c>
      <c r="B102" s="670"/>
      <c r="C102" s="694"/>
      <c r="D102" s="694"/>
      <c r="E102" s="690">
        <f>'Catatan 02'!J596</f>
        <v>42500000</v>
      </c>
      <c r="F102" s="690"/>
      <c r="G102" s="690"/>
      <c r="H102" s="690"/>
      <c r="I102" s="690"/>
      <c r="J102" s="690"/>
      <c r="K102" s="690">
        <f t="shared" si="3"/>
        <v>0</v>
      </c>
      <c r="L102" s="690"/>
      <c r="M102" s="690">
        <f t="shared" si="4"/>
        <v>42500000</v>
      </c>
      <c r="O102" s="670"/>
      <c r="P102" s="670"/>
      <c r="Q102" s="670"/>
      <c r="R102" s="670"/>
      <c r="S102" s="670"/>
      <c r="T102" s="670"/>
      <c r="U102" s="670"/>
      <c r="V102" s="670"/>
      <c r="W102" s="670"/>
      <c r="X102" s="670"/>
      <c r="Y102" s="670"/>
      <c r="Z102" s="670"/>
      <c r="AA102" s="670"/>
    </row>
    <row r="103" spans="1:27" s="673" customFormat="1" x14ac:dyDescent="0.2">
      <c r="A103" s="695" t="s">
        <v>782</v>
      </c>
      <c r="B103" s="670"/>
      <c r="C103" s="694"/>
      <c r="D103" s="694"/>
      <c r="E103" s="690">
        <f>'Catatan 02'!J597</f>
        <v>311303660</v>
      </c>
      <c r="F103" s="690"/>
      <c r="G103" s="690"/>
      <c r="H103" s="690"/>
      <c r="I103" s="690"/>
      <c r="J103" s="690"/>
      <c r="K103" s="690"/>
      <c r="L103" s="690"/>
      <c r="M103" s="690">
        <f t="shared" si="4"/>
        <v>311303660</v>
      </c>
      <c r="O103" s="670"/>
      <c r="P103" s="670"/>
      <c r="Q103" s="670"/>
      <c r="R103" s="670"/>
      <c r="S103" s="670"/>
      <c r="T103" s="670"/>
      <c r="U103" s="670"/>
      <c r="V103" s="670"/>
      <c r="W103" s="670"/>
      <c r="X103" s="670"/>
      <c r="Y103" s="670"/>
      <c r="Z103" s="670"/>
      <c r="AA103" s="670"/>
    </row>
    <row r="104" spans="1:27" s="673" customFormat="1" x14ac:dyDescent="0.2">
      <c r="A104" s="695" t="str">
        <f>'Catatan 02'!B602</f>
        <v>Beban Pengahapusan Piutang</v>
      </c>
      <c r="B104" s="670"/>
      <c r="C104" s="694"/>
      <c r="D104" s="694"/>
      <c r="E104" s="690">
        <f>'Catatan 02'!J602</f>
        <v>184715540</v>
      </c>
      <c r="F104" s="690"/>
      <c r="G104" s="690"/>
      <c r="H104" s="690"/>
      <c r="I104" s="690"/>
      <c r="J104" s="690"/>
      <c r="K104" s="690"/>
      <c r="L104" s="690"/>
      <c r="M104" s="690">
        <f t="shared" si="4"/>
        <v>184715540</v>
      </c>
      <c r="O104" s="670"/>
      <c r="P104" s="670"/>
      <c r="Q104" s="670"/>
      <c r="R104" s="670"/>
      <c r="S104" s="670"/>
      <c r="T104" s="670"/>
      <c r="U104" s="670"/>
      <c r="V104" s="670"/>
      <c r="W104" s="670"/>
      <c r="X104" s="670"/>
      <c r="Y104" s="670"/>
      <c r="Z104" s="670"/>
      <c r="AA104" s="670"/>
    </row>
    <row r="105" spans="1:27" s="673" customFormat="1" x14ac:dyDescent="0.2">
      <c r="A105" s="696" t="s">
        <v>991</v>
      </c>
      <c r="B105" s="670"/>
      <c r="C105" s="694"/>
      <c r="D105" s="694"/>
      <c r="E105" s="692">
        <f>SUM(E52:E104)</f>
        <v>10561053389</v>
      </c>
      <c r="F105" s="690"/>
      <c r="G105" s="690"/>
      <c r="H105" s="690"/>
      <c r="I105" s="690"/>
      <c r="J105" s="690"/>
      <c r="K105" s="690"/>
      <c r="L105" s="690"/>
      <c r="M105" s="692">
        <f>SUM(M52:M104)</f>
        <v>10013349497</v>
      </c>
      <c r="O105" s="670"/>
      <c r="P105" s="670"/>
      <c r="Q105" s="670"/>
      <c r="R105" s="670"/>
      <c r="S105" s="670"/>
      <c r="T105" s="670"/>
      <c r="U105" s="670"/>
      <c r="V105" s="670"/>
      <c r="W105" s="670"/>
      <c r="X105" s="670"/>
      <c r="Y105" s="670"/>
      <c r="Z105" s="670"/>
      <c r="AA105" s="670"/>
    </row>
    <row r="106" spans="1:27" s="673" customFormat="1" x14ac:dyDescent="0.2">
      <c r="A106" s="695"/>
      <c r="B106" s="670"/>
      <c r="C106" s="694"/>
      <c r="D106" s="694"/>
      <c r="E106" s="690"/>
      <c r="F106" s="690"/>
      <c r="G106" s="690"/>
      <c r="H106" s="690"/>
      <c r="I106" s="690"/>
      <c r="J106" s="690"/>
      <c r="K106" s="690"/>
      <c r="L106" s="690"/>
      <c r="M106" s="690"/>
      <c r="O106" s="670"/>
      <c r="P106" s="670"/>
      <c r="Q106" s="670"/>
      <c r="R106" s="670"/>
      <c r="S106" s="670"/>
      <c r="T106" s="670"/>
      <c r="U106" s="670"/>
      <c r="V106" s="670"/>
      <c r="W106" s="670"/>
      <c r="X106" s="670"/>
      <c r="Y106" s="670"/>
      <c r="Z106" s="670"/>
      <c r="AA106" s="670"/>
    </row>
    <row r="107" spans="1:27" s="673" customFormat="1" ht="13.5" customHeight="1" x14ac:dyDescent="0.2">
      <c r="A107" s="671"/>
      <c r="B107" s="695"/>
      <c r="C107" s="694"/>
      <c r="D107" s="694"/>
      <c r="E107" s="690"/>
      <c r="F107" s="690"/>
      <c r="G107" s="690"/>
      <c r="H107" s="690"/>
      <c r="I107" s="690"/>
      <c r="J107" s="690"/>
      <c r="K107" s="690"/>
      <c r="L107" s="690"/>
      <c r="M107" s="690"/>
      <c r="O107" s="670"/>
      <c r="P107" s="670"/>
      <c r="Q107" s="670"/>
      <c r="R107" s="670"/>
      <c r="S107" s="670"/>
      <c r="T107" s="670"/>
      <c r="U107" s="670"/>
      <c r="V107" s="670"/>
      <c r="W107" s="670"/>
      <c r="X107" s="670"/>
      <c r="Y107" s="670"/>
      <c r="Z107" s="670"/>
      <c r="AA107" s="670"/>
    </row>
    <row r="108" spans="1:27" s="673" customFormat="1" x14ac:dyDescent="0.2">
      <c r="A108" s="697" t="s">
        <v>920</v>
      </c>
      <c r="B108" s="695"/>
      <c r="C108" s="694"/>
      <c r="D108" s="694"/>
      <c r="E108" s="690"/>
      <c r="F108" s="690"/>
      <c r="G108" s="690"/>
      <c r="H108" s="690"/>
      <c r="I108" s="690"/>
      <c r="J108" s="690"/>
      <c r="K108" s="690"/>
      <c r="L108" s="690"/>
      <c r="M108" s="690"/>
      <c r="O108" s="670"/>
      <c r="P108" s="670"/>
      <c r="Q108" s="670"/>
      <c r="R108" s="670"/>
      <c r="S108" s="670"/>
      <c r="T108" s="670"/>
      <c r="U108" s="670"/>
      <c r="V108" s="670"/>
      <c r="W108" s="670"/>
      <c r="X108" s="670"/>
      <c r="Y108" s="670"/>
      <c r="Z108" s="670"/>
      <c r="AA108" s="670"/>
    </row>
    <row r="109" spans="1:27" s="673" customFormat="1" x14ac:dyDescent="0.2">
      <c r="A109" s="697" t="e">
        <f>#REF!</f>
        <v>#REF!</v>
      </c>
      <c r="B109" s="695"/>
      <c r="C109" s="694"/>
      <c r="D109" s="694"/>
      <c r="E109" s="690"/>
      <c r="F109" s="690"/>
      <c r="G109" s="690"/>
      <c r="H109" s="690"/>
      <c r="I109" s="690"/>
      <c r="J109" s="690"/>
      <c r="K109" s="690"/>
      <c r="L109" s="690"/>
      <c r="M109" s="690"/>
      <c r="O109" s="670"/>
      <c r="P109" s="670"/>
      <c r="Q109" s="670"/>
      <c r="R109" s="670"/>
      <c r="S109" s="670"/>
      <c r="T109" s="670"/>
      <c r="U109" s="670"/>
      <c r="V109" s="670"/>
      <c r="W109" s="670"/>
      <c r="X109" s="670"/>
      <c r="Y109" s="670"/>
      <c r="Z109" s="670"/>
      <c r="AA109" s="670"/>
    </row>
    <row r="110" spans="1:27" s="673" customFormat="1" x14ac:dyDescent="0.2">
      <c r="A110" s="695" t="s">
        <v>230</v>
      </c>
      <c r="B110" s="670"/>
      <c r="C110" s="694"/>
      <c r="D110" s="694"/>
      <c r="E110" s="690">
        <f>'Catatan 02'!J610</f>
        <v>15639781</v>
      </c>
      <c r="F110" s="690"/>
      <c r="G110" s="690"/>
      <c r="H110" s="690"/>
      <c r="I110" s="690"/>
      <c r="J110" s="690"/>
      <c r="K110" s="690">
        <f>E110</f>
        <v>15639781</v>
      </c>
      <c r="L110" s="690"/>
      <c r="M110" s="690">
        <f>E110-K110+I110</f>
        <v>0</v>
      </c>
      <c r="O110" s="670"/>
      <c r="P110" s="670"/>
      <c r="Q110" s="670"/>
      <c r="R110" s="670"/>
      <c r="S110" s="670"/>
      <c r="T110" s="670"/>
      <c r="U110" s="670"/>
      <c r="V110" s="670"/>
      <c r="W110" s="670"/>
      <c r="X110" s="670"/>
      <c r="Y110" s="670"/>
      <c r="Z110" s="670"/>
      <c r="AA110" s="670"/>
    </row>
    <row r="111" spans="1:27" s="673" customFormat="1" x14ac:dyDescent="0.2">
      <c r="A111" s="695" t="s">
        <v>303</v>
      </c>
      <c r="B111" s="670"/>
      <c r="C111" s="694"/>
      <c r="D111" s="694"/>
      <c r="E111" s="690">
        <f>'Catatan 02'!J611</f>
        <v>249489176</v>
      </c>
      <c r="F111" s="690"/>
      <c r="G111" s="690"/>
      <c r="H111" s="690"/>
      <c r="I111" s="690"/>
      <c r="J111" s="690"/>
      <c r="K111" s="690">
        <f>G111-I111</f>
        <v>0</v>
      </c>
      <c r="L111" s="690"/>
      <c r="M111" s="690">
        <f>E111+G111-I111</f>
        <v>249489176</v>
      </c>
      <c r="O111" s="670"/>
      <c r="P111" s="670"/>
      <c r="Q111" s="670"/>
      <c r="R111" s="670"/>
      <c r="S111" s="670"/>
      <c r="T111" s="670"/>
      <c r="U111" s="670"/>
      <c r="V111" s="670"/>
      <c r="W111" s="670"/>
      <c r="X111" s="670"/>
      <c r="Y111" s="670"/>
      <c r="Z111" s="670"/>
      <c r="AA111" s="670"/>
    </row>
    <row r="112" spans="1:27" x14ac:dyDescent="0.2">
      <c r="A112" s="696" t="e">
        <f>#REF!</f>
        <v>#REF!</v>
      </c>
      <c r="C112" s="694"/>
      <c r="D112" s="694"/>
      <c r="E112" s="692">
        <f>SUM(E110:E111)</f>
        <v>265128957</v>
      </c>
      <c r="F112" s="690"/>
      <c r="G112" s="690"/>
      <c r="H112" s="690"/>
      <c r="I112" s="690"/>
      <c r="J112" s="690"/>
      <c r="K112" s="690"/>
      <c r="L112" s="690"/>
      <c r="M112" s="692">
        <f>SUM(M110:M111)</f>
        <v>249489176</v>
      </c>
    </row>
    <row r="113" spans="1:27" x14ac:dyDescent="0.2">
      <c r="A113" s="671"/>
      <c r="B113" s="695"/>
      <c r="C113" s="694"/>
      <c r="D113" s="694"/>
      <c r="E113" s="690"/>
      <c r="F113" s="690"/>
      <c r="G113" s="690"/>
      <c r="H113" s="690"/>
      <c r="I113" s="690"/>
      <c r="J113" s="690"/>
      <c r="K113" s="690"/>
      <c r="L113" s="690"/>
      <c r="M113" s="690"/>
    </row>
    <row r="114" spans="1:27" x14ac:dyDescent="0.2">
      <c r="A114" s="697" t="e">
        <f>#REF!</f>
        <v>#REF!</v>
      </c>
      <c r="B114" s="695"/>
      <c r="C114" s="694"/>
      <c r="D114" s="694"/>
      <c r="E114" s="690"/>
      <c r="F114" s="690"/>
      <c r="G114" s="690"/>
      <c r="H114" s="690"/>
      <c r="I114" s="690"/>
      <c r="J114" s="690"/>
      <c r="K114" s="690"/>
      <c r="L114" s="690"/>
      <c r="M114" s="690"/>
    </row>
    <row r="115" spans="1:27" x14ac:dyDescent="0.2">
      <c r="A115" s="671" t="s">
        <v>652</v>
      </c>
      <c r="B115" s="695"/>
      <c r="C115" s="694"/>
      <c r="D115" s="694"/>
      <c r="E115" s="690">
        <f>'Catatan 02'!J617</f>
        <v>5937172</v>
      </c>
      <c r="F115" s="690"/>
      <c r="G115" s="690"/>
      <c r="H115" s="690"/>
      <c r="I115" s="690"/>
      <c r="J115" s="690"/>
      <c r="K115" s="690">
        <f>G115-I115</f>
        <v>0</v>
      </c>
      <c r="L115" s="690"/>
      <c r="M115" s="690">
        <f>E115+G115-I115</f>
        <v>5937172</v>
      </c>
    </row>
    <row r="116" spans="1:27" x14ac:dyDescent="0.2">
      <c r="A116" s="671" t="s">
        <v>654</v>
      </c>
      <c r="B116" s="695"/>
      <c r="C116" s="694"/>
      <c r="D116" s="694"/>
      <c r="E116" s="690">
        <f>'Catatan 02'!J618</f>
        <v>2506807</v>
      </c>
      <c r="F116" s="690"/>
      <c r="G116" s="690"/>
      <c r="H116" s="690"/>
      <c r="I116" s="690"/>
      <c r="J116" s="690"/>
      <c r="K116" s="690">
        <f>G116-I116</f>
        <v>0</v>
      </c>
      <c r="L116" s="690"/>
      <c r="M116" s="690">
        <f>E116+G116-I116</f>
        <v>2506807</v>
      </c>
    </row>
    <row r="117" spans="1:27" x14ac:dyDescent="0.2">
      <c r="A117" s="671" t="s">
        <v>908</v>
      </c>
      <c r="B117" s="695"/>
      <c r="C117" s="694"/>
      <c r="D117" s="694"/>
      <c r="E117" s="690">
        <f>'Catatan 02'!J619</f>
        <v>447265833</v>
      </c>
      <c r="F117" s="690"/>
      <c r="G117" s="690"/>
      <c r="H117" s="690"/>
      <c r="I117" s="690"/>
      <c r="J117" s="690"/>
      <c r="K117" s="690">
        <f>G117-I117</f>
        <v>0</v>
      </c>
      <c r="L117" s="690"/>
      <c r="M117" s="690">
        <f>E117+G117-I117</f>
        <v>447265833</v>
      </c>
    </row>
    <row r="118" spans="1:27" x14ac:dyDescent="0.2">
      <c r="A118" s="696" t="e">
        <f>#REF!</f>
        <v>#REF!</v>
      </c>
      <c r="C118" s="694"/>
      <c r="D118" s="694"/>
      <c r="E118" s="692">
        <f>SUM(E115:E117)</f>
        <v>455709812</v>
      </c>
      <c r="F118" s="690"/>
      <c r="G118" s="690"/>
      <c r="H118" s="690"/>
      <c r="I118" s="690"/>
      <c r="J118" s="690"/>
      <c r="K118" s="690"/>
      <c r="L118" s="690"/>
      <c r="M118" s="692">
        <f>SUM(M115:M117)</f>
        <v>455709812</v>
      </c>
    </row>
    <row r="119" spans="1:27" x14ac:dyDescent="0.2">
      <c r="A119" s="671"/>
      <c r="B119" s="695"/>
      <c r="C119" s="694"/>
      <c r="D119" s="694"/>
      <c r="E119" s="690"/>
      <c r="F119" s="690"/>
      <c r="G119" s="690"/>
      <c r="H119" s="690"/>
      <c r="I119" s="690"/>
      <c r="J119" s="690"/>
      <c r="K119" s="690"/>
      <c r="L119" s="690"/>
      <c r="M119" s="690"/>
    </row>
    <row r="120" spans="1:27" ht="13.5" thickBot="1" x14ac:dyDescent="0.25">
      <c r="A120" s="697" t="s">
        <v>921</v>
      </c>
      <c r="B120" s="695"/>
      <c r="C120" s="694"/>
      <c r="D120" s="694"/>
      <c r="E120" s="698">
        <f>E118-E112</f>
        <v>190580855</v>
      </c>
      <c r="F120" s="690"/>
      <c r="G120" s="690"/>
      <c r="H120" s="690"/>
      <c r="I120" s="690"/>
      <c r="J120" s="690"/>
      <c r="K120" s="690"/>
      <c r="L120" s="690"/>
      <c r="M120" s="698">
        <f>M118-M112</f>
        <v>206220636</v>
      </c>
    </row>
    <row r="121" spans="1:27" ht="13.5" thickTop="1" x14ac:dyDescent="0.2">
      <c r="A121" s="671"/>
      <c r="B121" s="695"/>
      <c r="C121" s="694"/>
      <c r="D121" s="694"/>
      <c r="E121" s="690"/>
      <c r="F121" s="690"/>
      <c r="G121" s="690"/>
      <c r="H121" s="690"/>
      <c r="I121" s="690"/>
      <c r="J121" s="690"/>
      <c r="K121" s="690"/>
      <c r="L121" s="690"/>
      <c r="M121" s="690"/>
    </row>
    <row r="122" spans="1:27" ht="13.5" thickBot="1" x14ac:dyDescent="0.25">
      <c r="A122" s="671"/>
      <c r="B122" s="695"/>
      <c r="C122" s="694"/>
      <c r="D122" s="694"/>
      <c r="E122" s="690"/>
      <c r="F122" s="690"/>
      <c r="G122" s="690"/>
      <c r="H122" s="690"/>
      <c r="I122" s="690"/>
      <c r="J122" s="690"/>
      <c r="K122" s="690"/>
      <c r="L122" s="690"/>
      <c r="M122" s="690"/>
    </row>
    <row r="123" spans="1:27" ht="13.5" thickBot="1" x14ac:dyDescent="0.25">
      <c r="A123" s="680" t="s">
        <v>922</v>
      </c>
      <c r="B123" s="696"/>
      <c r="C123" s="696"/>
      <c r="D123" s="696"/>
      <c r="E123" s="699">
        <f>E25-E49-E105-E120</f>
        <v>1247887323</v>
      </c>
      <c r="F123" s="693"/>
      <c r="G123" s="699">
        <f>SUM(G11:G119)</f>
        <v>547703892</v>
      </c>
      <c r="H123" s="693"/>
      <c r="I123" s="699">
        <f>SUM(I11:I119)</f>
        <v>0</v>
      </c>
      <c r="J123" s="693"/>
      <c r="K123" s="693"/>
      <c r="L123" s="693"/>
      <c r="M123" s="699">
        <f>M25-M49-M105-M120</f>
        <v>1779951434</v>
      </c>
      <c r="N123" s="700"/>
      <c r="O123" s="671"/>
      <c r="P123" s="671"/>
      <c r="Q123" s="671"/>
      <c r="R123" s="671"/>
      <c r="S123" s="671"/>
      <c r="T123" s="671"/>
      <c r="U123" s="671"/>
      <c r="V123" s="671"/>
      <c r="W123" s="671"/>
      <c r="X123" s="671"/>
      <c r="Y123" s="671"/>
      <c r="Z123" s="671"/>
      <c r="AA123" s="671"/>
    </row>
    <row r="124" spans="1:27" x14ac:dyDescent="0.2">
      <c r="A124" s="671"/>
      <c r="B124" s="671"/>
      <c r="C124" s="671"/>
      <c r="E124" s="690"/>
      <c r="F124" s="701"/>
      <c r="G124" s="690"/>
      <c r="H124" s="690"/>
      <c r="I124" s="690"/>
      <c r="J124" s="690"/>
      <c r="K124" s="690"/>
      <c r="L124" s="690"/>
      <c r="M124" s="690"/>
      <c r="N124" s="700"/>
      <c r="O124" s="671"/>
      <c r="P124" s="671"/>
      <c r="Q124" s="671"/>
      <c r="R124" s="671"/>
      <c r="S124" s="671"/>
      <c r="T124" s="671"/>
      <c r="U124" s="671"/>
      <c r="V124" s="671"/>
      <c r="W124" s="671"/>
      <c r="X124" s="671"/>
      <c r="Y124" s="671"/>
      <c r="Z124" s="671"/>
      <c r="AA124" s="671"/>
    </row>
    <row r="125" spans="1:27" x14ac:dyDescent="0.2">
      <c r="A125" s="702" t="s">
        <v>58</v>
      </c>
      <c r="B125" s="671" t="s">
        <v>923</v>
      </c>
      <c r="C125" s="671"/>
      <c r="E125" s="690"/>
      <c r="F125" s="690"/>
      <c r="G125" s="690"/>
      <c r="H125" s="690"/>
      <c r="I125" s="690"/>
      <c r="J125" s="690"/>
      <c r="K125" s="690"/>
      <c r="L125" s="690"/>
      <c r="M125" s="690"/>
      <c r="N125" s="700"/>
      <c r="O125" s="671"/>
      <c r="P125" s="671"/>
      <c r="Q125" s="671"/>
      <c r="R125" s="671"/>
      <c r="S125" s="671"/>
      <c r="T125" s="671"/>
      <c r="U125" s="671"/>
      <c r="V125" s="671"/>
      <c r="W125" s="671"/>
      <c r="X125" s="671"/>
      <c r="Y125" s="671"/>
      <c r="Z125" s="671"/>
      <c r="AA125" s="671"/>
    </row>
    <row r="126" spans="1:27" x14ac:dyDescent="0.2">
      <c r="A126" s="671"/>
      <c r="B126" s="671" t="s">
        <v>924</v>
      </c>
      <c r="C126" s="671"/>
      <c r="E126" s="690">
        <v>0</v>
      </c>
      <c r="F126" s="690"/>
      <c r="G126" s="690"/>
      <c r="H126" s="690"/>
      <c r="I126" s="690"/>
      <c r="J126" s="690"/>
      <c r="K126" s="690"/>
      <c r="L126" s="690"/>
      <c r="M126" s="690">
        <f>M123*22%</f>
        <v>391589315.48000002</v>
      </c>
      <c r="N126" s="700"/>
      <c r="O126" s="671"/>
      <c r="P126" s="671"/>
      <c r="Q126" s="671"/>
      <c r="R126" s="671"/>
      <c r="S126" s="671"/>
      <c r="T126" s="671"/>
      <c r="U126" s="671"/>
      <c r="V126" s="671"/>
      <c r="W126" s="671"/>
      <c r="X126" s="671"/>
      <c r="Y126" s="671"/>
      <c r="Z126" s="671"/>
      <c r="AA126" s="671"/>
    </row>
    <row r="127" spans="1:27" x14ac:dyDescent="0.2">
      <c r="A127" s="671"/>
      <c r="B127" s="671"/>
      <c r="C127" s="671"/>
      <c r="E127" s="701"/>
      <c r="F127" s="701"/>
      <c r="G127" s="690"/>
      <c r="H127" s="690"/>
      <c r="I127" s="690"/>
      <c r="J127" s="690"/>
      <c r="K127" s="690"/>
      <c r="L127" s="690"/>
      <c r="M127" s="701"/>
      <c r="N127" s="700"/>
      <c r="O127" s="671"/>
      <c r="P127" s="671"/>
      <c r="Q127" s="671"/>
      <c r="R127" s="671"/>
      <c r="S127" s="671"/>
      <c r="T127" s="671"/>
      <c r="U127" s="671"/>
      <c r="V127" s="671"/>
      <c r="W127" s="671"/>
      <c r="X127" s="671"/>
      <c r="Y127" s="671"/>
      <c r="Z127" s="671"/>
      <c r="AA127" s="671"/>
    </row>
    <row r="128" spans="1:27" x14ac:dyDescent="0.2">
      <c r="A128" s="703" t="s">
        <v>925</v>
      </c>
      <c r="B128" s="703"/>
      <c r="C128" s="703"/>
      <c r="D128" s="680"/>
      <c r="E128" s="692">
        <f>E126</f>
        <v>0</v>
      </c>
      <c r="F128" s="692"/>
      <c r="G128" s="692"/>
      <c r="H128" s="692"/>
      <c r="I128" s="692"/>
      <c r="J128" s="693"/>
      <c r="K128" s="692">
        <f>SUM(K11:K117)</f>
        <v>563343673</v>
      </c>
      <c r="L128" s="693"/>
      <c r="M128" s="692">
        <f>ROUND(M126,-3)</f>
        <v>391589000</v>
      </c>
      <c r="N128" s="700"/>
      <c r="O128" s="671"/>
      <c r="P128" s="671"/>
      <c r="Q128" s="671"/>
      <c r="R128" s="671"/>
      <c r="S128" s="671"/>
      <c r="T128" s="671"/>
      <c r="U128" s="671"/>
      <c r="V128" s="671"/>
      <c r="W128" s="671"/>
      <c r="X128" s="671"/>
      <c r="Y128" s="671"/>
      <c r="Z128" s="671"/>
      <c r="AA128" s="671"/>
    </row>
    <row r="129" spans="1:27" x14ac:dyDescent="0.2">
      <c r="A129" s="671"/>
      <c r="B129" s="671"/>
      <c r="C129" s="671"/>
      <c r="E129" s="690"/>
      <c r="F129" s="690"/>
      <c r="G129" s="690"/>
      <c r="H129" s="690"/>
      <c r="I129" s="690"/>
      <c r="J129" s="690"/>
      <c r="K129" s="690"/>
      <c r="L129" s="690"/>
      <c r="M129" s="704"/>
      <c r="N129" s="705"/>
      <c r="O129" s="689"/>
      <c r="P129" s="689"/>
      <c r="Q129" s="689"/>
      <c r="R129" s="689"/>
      <c r="S129" s="689"/>
      <c r="T129" s="671"/>
      <c r="U129" s="671"/>
      <c r="V129" s="671"/>
      <c r="W129" s="671"/>
      <c r="X129" s="671"/>
      <c r="Y129" s="671"/>
      <c r="Z129" s="671"/>
      <c r="AA129" s="671"/>
    </row>
    <row r="130" spans="1:27" x14ac:dyDescent="0.2">
      <c r="A130" s="702" t="s">
        <v>926</v>
      </c>
      <c r="B130" s="670" t="s">
        <v>927</v>
      </c>
      <c r="C130" s="702"/>
      <c r="D130" s="702"/>
      <c r="E130" s="690">
        <v>0</v>
      </c>
      <c r="F130" s="690"/>
      <c r="G130" s="690"/>
      <c r="H130" s="690"/>
      <c r="I130" s="690"/>
      <c r="J130" s="690"/>
      <c r="K130" s="690"/>
      <c r="L130" s="690"/>
      <c r="M130" s="704">
        <v>-108738298</v>
      </c>
      <c r="N130" s="705"/>
      <c r="O130" s="689"/>
      <c r="P130" s="689"/>
      <c r="Q130" s="671"/>
      <c r="R130" s="689"/>
      <c r="S130" s="689"/>
      <c r="T130" s="671"/>
      <c r="U130" s="671"/>
      <c r="V130" s="671"/>
      <c r="W130" s="671"/>
      <c r="X130" s="671"/>
      <c r="Y130" s="671"/>
      <c r="Z130" s="671"/>
      <c r="AA130" s="671"/>
    </row>
    <row r="131" spans="1:27" x14ac:dyDescent="0.2">
      <c r="A131" s="671"/>
      <c r="B131" s="671"/>
      <c r="C131" s="671"/>
      <c r="E131" s="690"/>
      <c r="F131" s="690"/>
      <c r="G131" s="690"/>
      <c r="H131" s="690"/>
      <c r="I131" s="690"/>
      <c r="J131" s="690"/>
      <c r="K131" s="690"/>
      <c r="L131" s="690"/>
      <c r="M131" s="704"/>
      <c r="N131" s="705"/>
      <c r="O131" s="689"/>
      <c r="P131" s="689"/>
      <c r="Q131" s="689"/>
      <c r="R131" s="689"/>
      <c r="S131" s="689"/>
      <c r="T131" s="671"/>
      <c r="U131" s="671"/>
      <c r="V131" s="671"/>
      <c r="W131" s="671"/>
      <c r="X131" s="671"/>
      <c r="Y131" s="671"/>
      <c r="Z131" s="671"/>
      <c r="AA131" s="671"/>
    </row>
    <row r="132" spans="1:27" ht="16.5" customHeight="1" thickBot="1" x14ac:dyDescent="0.25">
      <c r="A132" s="706" t="s">
        <v>928</v>
      </c>
      <c r="B132" s="707"/>
      <c r="C132" s="707"/>
      <c r="E132" s="708">
        <f>E128-E130</f>
        <v>0</v>
      </c>
      <c r="F132" s="709"/>
      <c r="G132" s="709"/>
      <c r="H132" s="709"/>
      <c r="I132" s="709"/>
      <c r="J132" s="690"/>
      <c r="K132" s="709"/>
      <c r="L132" s="690"/>
      <c r="M132" s="708">
        <f>SUM(M128:M131)</f>
        <v>282850702</v>
      </c>
      <c r="N132" s="705"/>
      <c r="O132" s="710"/>
      <c r="P132" s="689"/>
      <c r="Q132" s="671"/>
      <c r="R132" s="689"/>
      <c r="S132" s="689"/>
      <c r="T132" s="671"/>
      <c r="U132" s="671"/>
      <c r="V132" s="671"/>
      <c r="W132" s="671"/>
      <c r="X132" s="671"/>
      <c r="Y132" s="671"/>
      <c r="Z132" s="671"/>
      <c r="AA132" s="671"/>
    </row>
    <row r="133" spans="1:27" ht="13.5" thickTop="1" x14ac:dyDescent="0.2">
      <c r="A133" s="671"/>
      <c r="B133" s="671"/>
      <c r="C133" s="671"/>
      <c r="E133" s="679"/>
      <c r="F133" s="679"/>
      <c r="G133" s="679"/>
      <c r="H133" s="679"/>
      <c r="I133" s="679"/>
      <c r="J133" s="679"/>
      <c r="K133" s="679"/>
      <c r="L133" s="679"/>
      <c r="M133" s="689"/>
      <c r="N133" s="705"/>
      <c r="O133" s="711"/>
      <c r="P133" s="689"/>
      <c r="Q133" s="689"/>
      <c r="R133" s="689"/>
      <c r="S133" s="689"/>
      <c r="T133" s="671"/>
      <c r="U133" s="671"/>
      <c r="V133" s="671"/>
      <c r="W133" s="671"/>
      <c r="X133" s="671"/>
      <c r="Y133" s="671"/>
      <c r="Z133" s="671"/>
      <c r="AA133" s="671"/>
    </row>
    <row r="134" spans="1:27" x14ac:dyDescent="0.2">
      <c r="A134" s="671"/>
      <c r="B134" s="671"/>
      <c r="C134" s="671"/>
      <c r="E134" s="679"/>
      <c r="F134" s="679"/>
      <c r="G134" s="679"/>
      <c r="H134" s="679"/>
      <c r="I134" s="679"/>
      <c r="J134" s="679"/>
      <c r="K134" s="679"/>
      <c r="L134" s="679"/>
      <c r="M134" s="712"/>
      <c r="N134" s="705"/>
      <c r="O134" s="689"/>
      <c r="P134" s="689"/>
      <c r="Q134" s="689"/>
      <c r="R134" s="689"/>
      <c r="S134" s="689"/>
      <c r="T134" s="671"/>
      <c r="U134" s="671"/>
      <c r="V134" s="671"/>
      <c r="W134" s="671"/>
      <c r="X134" s="671"/>
      <c r="Y134" s="671"/>
      <c r="Z134" s="671"/>
      <c r="AA134" s="671"/>
    </row>
    <row r="135" spans="1:27" x14ac:dyDescent="0.2">
      <c r="A135" s="713"/>
      <c r="E135" s="714" t="e">
        <f>E123-#REF!</f>
        <v>#REF!</v>
      </c>
      <c r="F135" s="714"/>
      <c r="G135" s="714"/>
      <c r="H135" s="714"/>
      <c r="I135" s="714"/>
      <c r="J135" s="714"/>
      <c r="K135" s="714"/>
      <c r="L135" s="714"/>
      <c r="M135" s="712">
        <f>M126-'Catatan 02'!J436</f>
        <v>172927482.23000002</v>
      </c>
      <c r="N135" s="700"/>
      <c r="O135" s="671"/>
      <c r="P135" s="671"/>
      <c r="Q135" s="671"/>
      <c r="R135" s="671"/>
      <c r="S135" s="671"/>
      <c r="T135" s="671"/>
      <c r="U135" s="671"/>
      <c r="V135" s="671"/>
      <c r="W135" s="671"/>
      <c r="X135" s="671"/>
      <c r="Y135" s="671"/>
      <c r="Z135" s="671"/>
      <c r="AA135" s="671"/>
    </row>
    <row r="136" spans="1:27" x14ac:dyDescent="0.2">
      <c r="A136" s="715"/>
      <c r="B136" s="716"/>
      <c r="C136" s="716"/>
      <c r="D136" s="716"/>
      <c r="E136" s="717"/>
      <c r="F136" s="717"/>
      <c r="G136" s="717"/>
      <c r="H136" s="717"/>
      <c r="I136" s="717"/>
      <c r="J136" s="717"/>
      <c r="K136" s="717"/>
      <c r="L136" s="717"/>
      <c r="M136" s="718">
        <f>M130-'Catatan 02'!J438</f>
        <v>0</v>
      </c>
    </row>
    <row r="137" spans="1:27" x14ac:dyDescent="0.2">
      <c r="A137" s="715"/>
      <c r="B137" s="716"/>
      <c r="C137" s="716"/>
      <c r="D137" s="716"/>
      <c r="E137" s="717"/>
      <c r="F137" s="717"/>
      <c r="G137" s="679"/>
      <c r="H137" s="679"/>
      <c r="I137" s="679"/>
      <c r="J137" s="679"/>
      <c r="K137" s="679"/>
      <c r="L137" s="679"/>
      <c r="M137" s="719">
        <f>SUM(M135:M136)</f>
        <v>172927482.23000002</v>
      </c>
    </row>
    <row r="138" spans="1:27" x14ac:dyDescent="0.2">
      <c r="A138" s="715"/>
      <c r="B138" s="716"/>
      <c r="C138" s="716"/>
      <c r="D138" s="716"/>
      <c r="E138" s="717"/>
      <c r="F138" s="717"/>
      <c r="G138" s="717"/>
      <c r="H138" s="717"/>
      <c r="I138" s="717"/>
      <c r="J138" s="717"/>
      <c r="K138" s="717" t="s">
        <v>929</v>
      </c>
      <c r="L138" s="717"/>
      <c r="M138" s="679"/>
    </row>
    <row r="139" spans="1:27" x14ac:dyDescent="0.2">
      <c r="A139" s="715"/>
      <c r="B139" s="716"/>
      <c r="C139" s="716"/>
      <c r="D139" s="716"/>
      <c r="E139" s="717"/>
      <c r="F139" s="717"/>
      <c r="G139" s="717"/>
      <c r="H139" s="717"/>
      <c r="I139" s="717"/>
      <c r="J139" s="717"/>
      <c r="K139" s="717"/>
      <c r="L139" s="717"/>
      <c r="M139" s="679"/>
    </row>
    <row r="140" spans="1:27" x14ac:dyDescent="0.2">
      <c r="A140" s="715"/>
      <c r="B140" s="716"/>
      <c r="C140" s="716"/>
      <c r="D140" s="716"/>
      <c r="E140" s="717"/>
      <c r="F140" s="717"/>
      <c r="G140" s="679"/>
      <c r="H140" s="679"/>
      <c r="I140" s="679"/>
      <c r="J140" s="679"/>
      <c r="K140" s="679" t="s">
        <v>188</v>
      </c>
      <c r="L140" s="679"/>
      <c r="M140" s="679"/>
      <c r="O140" s="670">
        <f>M128</f>
        <v>391589000</v>
      </c>
    </row>
    <row r="141" spans="1:27" x14ac:dyDescent="0.2">
      <c r="A141" s="715"/>
      <c r="B141" s="716"/>
      <c r="C141" s="716"/>
      <c r="D141" s="716"/>
      <c r="E141" s="717"/>
      <c r="F141" s="717"/>
      <c r="G141" s="717"/>
      <c r="H141" s="717"/>
      <c r="I141" s="717"/>
      <c r="J141" s="717"/>
      <c r="K141" s="679" t="s">
        <v>930</v>
      </c>
      <c r="L141" s="717"/>
      <c r="M141" s="679"/>
      <c r="Q141" s="670">
        <f>-M130</f>
        <v>108738298</v>
      </c>
    </row>
    <row r="142" spans="1:27" x14ac:dyDescent="0.2">
      <c r="A142" s="715"/>
      <c r="B142" s="716"/>
      <c r="C142" s="716"/>
      <c r="D142" s="716"/>
      <c r="E142" s="717"/>
      <c r="F142" s="717"/>
      <c r="G142" s="717"/>
      <c r="H142" s="717"/>
      <c r="I142" s="717"/>
      <c r="J142" s="717"/>
      <c r="K142" s="679" t="s">
        <v>931</v>
      </c>
      <c r="L142" s="717"/>
      <c r="M142" s="679"/>
      <c r="Q142" s="670">
        <f>M132</f>
        <v>282850702</v>
      </c>
    </row>
    <row r="143" spans="1:27" x14ac:dyDescent="0.2">
      <c r="A143" s="717"/>
      <c r="B143" s="679"/>
      <c r="C143" s="679"/>
      <c r="D143" s="679"/>
      <c r="E143" s="679"/>
      <c r="F143" s="679"/>
      <c r="G143" s="679"/>
      <c r="H143" s="679"/>
      <c r="I143" s="679"/>
      <c r="J143" s="679"/>
      <c r="K143" s="679"/>
      <c r="L143" s="679"/>
      <c r="M143" s="679"/>
    </row>
    <row r="144" spans="1:27" x14ac:dyDescent="0.2">
      <c r="A144" s="715"/>
      <c r="B144" s="679"/>
      <c r="C144" s="679"/>
      <c r="D144" s="679"/>
      <c r="E144" s="679"/>
      <c r="F144" s="679"/>
      <c r="G144" s="679"/>
      <c r="H144" s="679"/>
      <c r="I144" s="679"/>
      <c r="J144" s="679"/>
      <c r="K144" s="679"/>
      <c r="L144" s="679"/>
      <c r="M144" s="679"/>
    </row>
    <row r="145" spans="1:27" x14ac:dyDescent="0.2">
      <c r="A145" s="715"/>
      <c r="B145" s="720"/>
      <c r="C145" s="720"/>
      <c r="D145" s="720"/>
      <c r="E145" s="717"/>
      <c r="F145" s="717"/>
      <c r="G145" s="717"/>
      <c r="H145" s="717"/>
      <c r="I145" s="717"/>
      <c r="J145" s="717"/>
      <c r="K145" s="717"/>
      <c r="L145" s="717"/>
      <c r="M145" s="679"/>
    </row>
    <row r="146" spans="1:27" x14ac:dyDescent="0.2">
      <c r="A146" s="715"/>
      <c r="B146" s="716"/>
      <c r="C146" s="716"/>
      <c r="D146" s="716"/>
      <c r="E146" s="717"/>
      <c r="F146" s="717"/>
      <c r="G146" s="717"/>
      <c r="H146" s="717"/>
      <c r="I146" s="717"/>
      <c r="J146" s="717"/>
      <c r="K146" s="717"/>
      <c r="L146" s="717"/>
      <c r="M146" s="679"/>
    </row>
    <row r="147" spans="1:27" x14ac:dyDescent="0.2">
      <c r="A147" s="715"/>
      <c r="B147" s="716"/>
      <c r="C147" s="716"/>
      <c r="D147" s="716"/>
      <c r="E147" s="717"/>
      <c r="F147" s="717"/>
      <c r="G147" s="717"/>
      <c r="H147" s="717"/>
      <c r="I147" s="717"/>
      <c r="J147" s="717"/>
      <c r="K147" s="717"/>
      <c r="L147" s="717"/>
      <c r="M147" s="679"/>
    </row>
    <row r="148" spans="1:27" x14ac:dyDescent="0.2">
      <c r="A148" s="715"/>
      <c r="B148" s="721"/>
      <c r="C148" s="721"/>
      <c r="D148" s="721"/>
      <c r="E148" s="721"/>
      <c r="F148" s="721"/>
      <c r="G148" s="721"/>
      <c r="H148" s="721"/>
      <c r="I148" s="721"/>
      <c r="J148" s="721"/>
      <c r="K148" s="721"/>
      <c r="L148" s="721"/>
      <c r="M148" s="721"/>
    </row>
    <row r="149" spans="1:27" x14ac:dyDescent="0.2">
      <c r="A149" s="722"/>
      <c r="B149" s="721"/>
      <c r="C149" s="721"/>
      <c r="D149" s="721"/>
      <c r="E149" s="721"/>
      <c r="F149" s="721"/>
      <c r="G149" s="721"/>
      <c r="H149" s="721"/>
      <c r="I149" s="721"/>
      <c r="J149" s="721"/>
      <c r="K149" s="721"/>
      <c r="L149" s="721"/>
      <c r="M149" s="721"/>
    </row>
    <row r="150" spans="1:27" x14ac:dyDescent="0.2">
      <c r="A150" s="722"/>
      <c r="B150" s="721"/>
      <c r="C150" s="721"/>
      <c r="D150" s="721"/>
      <c r="E150" s="721"/>
      <c r="F150" s="721"/>
      <c r="G150" s="685"/>
      <c r="H150" s="685"/>
      <c r="I150" s="685"/>
      <c r="J150" s="685"/>
      <c r="K150" s="685"/>
      <c r="L150" s="685"/>
      <c r="M150" s="721"/>
    </row>
    <row r="151" spans="1:27" x14ac:dyDescent="0.2">
      <c r="A151" s="722"/>
      <c r="B151" s="716"/>
      <c r="C151" s="716"/>
      <c r="D151" s="716"/>
      <c r="E151" s="721"/>
      <c r="F151" s="721"/>
      <c r="G151" s="679"/>
      <c r="H151" s="679"/>
      <c r="I151" s="679"/>
      <c r="J151" s="679"/>
      <c r="K151" s="679"/>
      <c r="L151" s="679"/>
      <c r="M151" s="721"/>
    </row>
    <row r="152" spans="1:27" x14ac:dyDescent="0.2">
      <c r="A152" s="722"/>
      <c r="B152" s="716"/>
      <c r="C152" s="716"/>
      <c r="D152" s="716"/>
      <c r="E152" s="721"/>
      <c r="F152" s="721"/>
      <c r="G152" s="679"/>
      <c r="H152" s="679"/>
      <c r="I152" s="679"/>
      <c r="J152" s="679"/>
      <c r="K152" s="679"/>
      <c r="L152" s="679"/>
      <c r="M152" s="721"/>
    </row>
    <row r="153" spans="1:27" x14ac:dyDescent="0.2">
      <c r="A153" s="715"/>
      <c r="B153" s="716"/>
      <c r="C153" s="716"/>
      <c r="D153" s="716"/>
      <c r="E153" s="717"/>
      <c r="F153" s="717"/>
      <c r="G153" s="717"/>
      <c r="H153" s="717"/>
      <c r="I153" s="717"/>
      <c r="J153" s="717"/>
      <c r="K153" s="717"/>
      <c r="L153" s="717"/>
      <c r="M153" s="679"/>
    </row>
    <row r="154" spans="1:27" x14ac:dyDescent="0.2">
      <c r="A154" s="715"/>
      <c r="B154" s="716"/>
      <c r="C154" s="716"/>
      <c r="D154" s="716"/>
      <c r="E154" s="717"/>
      <c r="F154" s="717"/>
      <c r="G154" s="717"/>
      <c r="H154" s="717"/>
      <c r="I154" s="717"/>
      <c r="J154" s="717"/>
      <c r="K154" s="717"/>
      <c r="L154" s="717"/>
      <c r="M154" s="679"/>
    </row>
    <row r="155" spans="1:27" x14ac:dyDescent="0.2">
      <c r="A155" s="723"/>
      <c r="B155" s="679"/>
      <c r="C155" s="679"/>
      <c r="D155" s="679"/>
      <c r="E155" s="679"/>
      <c r="F155" s="679"/>
      <c r="G155" s="717"/>
      <c r="H155" s="717"/>
      <c r="I155" s="717"/>
      <c r="J155" s="717"/>
      <c r="K155" s="717"/>
      <c r="L155" s="717"/>
      <c r="M155" s="679"/>
    </row>
    <row r="156" spans="1:27" x14ac:dyDescent="0.2">
      <c r="A156" s="715"/>
      <c r="B156" s="716"/>
      <c r="C156" s="716"/>
      <c r="D156" s="716"/>
      <c r="E156" s="717"/>
      <c r="F156" s="717"/>
      <c r="G156" s="679"/>
      <c r="H156" s="679"/>
      <c r="I156" s="679"/>
      <c r="J156" s="679"/>
      <c r="K156" s="679"/>
      <c r="L156" s="679"/>
      <c r="M156" s="679"/>
    </row>
    <row r="157" spans="1:27" x14ac:dyDescent="0.2">
      <c r="A157" s="715"/>
      <c r="B157" s="716"/>
      <c r="C157" s="716"/>
      <c r="D157" s="716"/>
      <c r="E157" s="717"/>
      <c r="F157" s="717"/>
      <c r="G157" s="717"/>
      <c r="H157" s="717"/>
      <c r="I157" s="717"/>
      <c r="J157" s="717"/>
      <c r="K157" s="717"/>
      <c r="L157" s="717"/>
      <c r="M157" s="679"/>
    </row>
    <row r="158" spans="1:27" s="673" customFormat="1" x14ac:dyDescent="0.2">
      <c r="A158" s="715"/>
      <c r="B158" s="716"/>
      <c r="C158" s="716"/>
      <c r="D158" s="716"/>
      <c r="E158" s="717"/>
      <c r="F158" s="717"/>
      <c r="G158" s="717"/>
      <c r="H158" s="717"/>
      <c r="I158" s="717"/>
      <c r="J158" s="717"/>
      <c r="K158" s="717"/>
      <c r="L158" s="717"/>
      <c r="M158" s="679"/>
      <c r="O158" s="670"/>
      <c r="P158" s="670"/>
      <c r="Q158" s="670"/>
      <c r="R158" s="670"/>
      <c r="S158" s="670"/>
      <c r="T158" s="670"/>
      <c r="U158" s="670"/>
      <c r="V158" s="670"/>
      <c r="W158" s="670"/>
      <c r="X158" s="670"/>
      <c r="Y158" s="670"/>
      <c r="Z158" s="670"/>
      <c r="AA158" s="670"/>
    </row>
    <row r="159" spans="1:27" s="673" customFormat="1" x14ac:dyDescent="0.2">
      <c r="A159" s="715"/>
      <c r="B159" s="716"/>
      <c r="C159" s="716"/>
      <c r="D159" s="716"/>
      <c r="E159" s="717"/>
      <c r="F159" s="717"/>
      <c r="G159" s="679"/>
      <c r="H159" s="679"/>
      <c r="I159" s="679"/>
      <c r="J159" s="679"/>
      <c r="K159" s="679"/>
      <c r="L159" s="679"/>
      <c r="M159" s="679"/>
      <c r="O159" s="670"/>
      <c r="P159" s="670"/>
      <c r="Q159" s="670"/>
      <c r="R159" s="670"/>
      <c r="S159" s="670"/>
      <c r="T159" s="670"/>
      <c r="U159" s="670"/>
      <c r="V159" s="670"/>
      <c r="W159" s="670"/>
      <c r="X159" s="670"/>
      <c r="Y159" s="670"/>
      <c r="Z159" s="670"/>
      <c r="AA159" s="670"/>
    </row>
    <row r="160" spans="1:27" s="673" customFormat="1" x14ac:dyDescent="0.2">
      <c r="A160" s="715"/>
      <c r="B160" s="716"/>
      <c r="C160" s="716"/>
      <c r="D160" s="716"/>
      <c r="E160" s="717"/>
      <c r="F160" s="717"/>
      <c r="G160" s="717"/>
      <c r="H160" s="717"/>
      <c r="I160" s="717"/>
      <c r="J160" s="717"/>
      <c r="K160" s="717"/>
      <c r="L160" s="717"/>
      <c r="M160" s="679"/>
      <c r="O160" s="670"/>
      <c r="P160" s="670"/>
      <c r="Q160" s="670"/>
      <c r="R160" s="670"/>
      <c r="S160" s="670"/>
      <c r="T160" s="670"/>
      <c r="U160" s="670"/>
      <c r="V160" s="670"/>
      <c r="W160" s="670"/>
      <c r="X160" s="670"/>
      <c r="Y160" s="670"/>
      <c r="Z160" s="670"/>
      <c r="AA160" s="670"/>
    </row>
    <row r="161" spans="1:27" s="673" customFormat="1" x14ac:dyDescent="0.2">
      <c r="A161" s="715"/>
      <c r="B161" s="716"/>
      <c r="C161" s="716"/>
      <c r="D161" s="716"/>
      <c r="E161" s="717"/>
      <c r="F161" s="717"/>
      <c r="G161" s="717"/>
      <c r="H161" s="717"/>
      <c r="I161" s="717"/>
      <c r="J161" s="717"/>
      <c r="K161" s="717"/>
      <c r="L161" s="717"/>
      <c r="M161" s="679"/>
      <c r="O161" s="670"/>
      <c r="P161" s="670"/>
      <c r="Q161" s="670"/>
      <c r="R161" s="670"/>
      <c r="S161" s="670"/>
      <c r="T161" s="670"/>
      <c r="U161" s="670"/>
      <c r="V161" s="670"/>
      <c r="W161" s="670"/>
      <c r="X161" s="670"/>
      <c r="Y161" s="670"/>
      <c r="Z161" s="670"/>
      <c r="AA161" s="670"/>
    </row>
    <row r="162" spans="1:27" s="673" customFormat="1" x14ac:dyDescent="0.2">
      <c r="A162" s="717"/>
      <c r="B162" s="724"/>
      <c r="C162" s="724"/>
      <c r="D162" s="724"/>
      <c r="E162" s="679"/>
      <c r="F162" s="679"/>
      <c r="G162" s="679"/>
      <c r="H162" s="679"/>
      <c r="I162" s="679"/>
      <c r="J162" s="679"/>
      <c r="K162" s="679"/>
      <c r="L162" s="679"/>
      <c r="M162" s="679"/>
      <c r="O162" s="670"/>
      <c r="P162" s="670"/>
      <c r="Q162" s="670"/>
      <c r="R162" s="670"/>
      <c r="S162" s="670"/>
      <c r="T162" s="670"/>
      <c r="U162" s="670"/>
      <c r="V162" s="670"/>
      <c r="W162" s="670"/>
      <c r="X162" s="670"/>
      <c r="Y162" s="670"/>
      <c r="Z162" s="670"/>
      <c r="AA162" s="670"/>
    </row>
    <row r="163" spans="1:27" s="673" customFormat="1" x14ac:dyDescent="0.2">
      <c r="A163" s="715"/>
      <c r="B163" s="724"/>
      <c r="C163" s="724"/>
      <c r="D163" s="724"/>
      <c r="E163" s="679"/>
      <c r="F163" s="679"/>
      <c r="G163" s="679"/>
      <c r="H163" s="679"/>
      <c r="I163" s="679"/>
      <c r="J163" s="679"/>
      <c r="K163" s="679"/>
      <c r="L163" s="679"/>
      <c r="M163" s="679"/>
      <c r="O163" s="670"/>
      <c r="P163" s="670"/>
      <c r="Q163" s="670"/>
      <c r="R163" s="670"/>
      <c r="S163" s="670"/>
      <c r="T163" s="670"/>
      <c r="U163" s="670"/>
      <c r="V163" s="670"/>
      <c r="W163" s="670"/>
      <c r="X163" s="670"/>
      <c r="Y163" s="670"/>
      <c r="Z163" s="670"/>
      <c r="AA163" s="670"/>
    </row>
    <row r="164" spans="1:27" s="673" customFormat="1" x14ac:dyDescent="0.2">
      <c r="A164" s="679"/>
      <c r="B164" s="720"/>
      <c r="C164" s="720"/>
      <c r="D164" s="720"/>
      <c r="E164" s="679"/>
      <c r="F164" s="679"/>
      <c r="G164" s="717"/>
      <c r="H164" s="717"/>
      <c r="I164" s="717"/>
      <c r="J164" s="717"/>
      <c r="K164" s="717"/>
      <c r="L164" s="717"/>
      <c r="M164" s="679"/>
      <c r="O164" s="670"/>
      <c r="P164" s="670"/>
      <c r="Q164" s="670"/>
      <c r="R164" s="670"/>
      <c r="S164" s="670"/>
      <c r="T164" s="670"/>
      <c r="U164" s="670"/>
      <c r="V164" s="670"/>
      <c r="W164" s="670"/>
      <c r="X164" s="670"/>
      <c r="Y164" s="670"/>
      <c r="Z164" s="670"/>
      <c r="AA164" s="670"/>
    </row>
    <row r="165" spans="1:27" s="673" customFormat="1" x14ac:dyDescent="0.2">
      <c r="A165" s="679"/>
      <c r="B165" s="679"/>
      <c r="C165" s="679"/>
      <c r="D165" s="679"/>
      <c r="E165" s="679"/>
      <c r="F165" s="679"/>
      <c r="G165" s="679"/>
      <c r="H165" s="679"/>
      <c r="I165" s="679"/>
      <c r="J165" s="679"/>
      <c r="K165" s="679"/>
      <c r="L165" s="679"/>
      <c r="M165" s="679"/>
      <c r="O165" s="670"/>
      <c r="P165" s="670"/>
      <c r="Q165" s="670"/>
      <c r="R165" s="670"/>
      <c r="S165" s="670"/>
      <c r="T165" s="670"/>
      <c r="U165" s="670"/>
      <c r="V165" s="670"/>
      <c r="W165" s="670"/>
      <c r="X165" s="670"/>
      <c r="Y165" s="670"/>
      <c r="Z165" s="670"/>
      <c r="AA165" s="670"/>
    </row>
    <row r="166" spans="1:27" s="673" customFormat="1" x14ac:dyDescent="0.2">
      <c r="A166" s="679"/>
      <c r="B166" s="679"/>
      <c r="C166" s="679"/>
      <c r="D166" s="679"/>
      <c r="E166" s="679"/>
      <c r="F166" s="679"/>
      <c r="G166" s="679"/>
      <c r="H166" s="679"/>
      <c r="I166" s="679"/>
      <c r="J166" s="679"/>
      <c r="K166" s="679"/>
      <c r="L166" s="679"/>
      <c r="M166" s="679"/>
      <c r="O166" s="670"/>
      <c r="P166" s="670"/>
      <c r="Q166" s="670"/>
      <c r="R166" s="670"/>
      <c r="S166" s="670"/>
      <c r="T166" s="670"/>
      <c r="U166" s="670"/>
      <c r="V166" s="670"/>
      <c r="W166" s="670"/>
      <c r="X166" s="670"/>
      <c r="Y166" s="670"/>
      <c r="Z166" s="670"/>
      <c r="AA166" s="670"/>
    </row>
    <row r="167" spans="1:27" s="673" customFormat="1" x14ac:dyDescent="0.2">
      <c r="A167" s="671"/>
      <c r="B167" s="671"/>
      <c r="C167" s="671"/>
      <c r="D167" s="671"/>
      <c r="E167" s="679"/>
      <c r="F167" s="679"/>
      <c r="G167" s="679"/>
      <c r="H167" s="679"/>
      <c r="I167" s="679"/>
      <c r="J167" s="679"/>
      <c r="K167" s="679"/>
      <c r="L167" s="679"/>
      <c r="M167" s="679"/>
      <c r="O167" s="670"/>
      <c r="P167" s="670"/>
      <c r="Q167" s="670"/>
      <c r="R167" s="670"/>
      <c r="S167" s="670"/>
      <c r="T167" s="670"/>
      <c r="U167" s="670"/>
      <c r="V167" s="670"/>
      <c r="W167" s="670"/>
      <c r="X167" s="670"/>
      <c r="Y167" s="670"/>
      <c r="Z167" s="670"/>
      <c r="AA167" s="670"/>
    </row>
    <row r="168" spans="1:27" s="673" customFormat="1" x14ac:dyDescent="0.2">
      <c r="A168" s="671"/>
      <c r="B168" s="671"/>
      <c r="C168" s="671"/>
      <c r="D168" s="671"/>
      <c r="E168" s="679"/>
      <c r="F168" s="679"/>
      <c r="G168" s="679"/>
      <c r="H168" s="679"/>
      <c r="I168" s="679"/>
      <c r="J168" s="679"/>
      <c r="K168" s="679"/>
      <c r="L168" s="679"/>
      <c r="M168" s="679"/>
      <c r="O168" s="670"/>
      <c r="P168" s="670"/>
      <c r="Q168" s="670"/>
      <c r="R168" s="670"/>
      <c r="S168" s="670"/>
      <c r="T168" s="670"/>
      <c r="U168" s="670"/>
      <c r="V168" s="670"/>
      <c r="W168" s="670"/>
      <c r="X168" s="670"/>
      <c r="Y168" s="670"/>
      <c r="Z168" s="670"/>
      <c r="AA168" s="670"/>
    </row>
    <row r="169" spans="1:27" s="673" customFormat="1" x14ac:dyDescent="0.2">
      <c r="A169" s="671"/>
      <c r="B169" s="671"/>
      <c r="C169" s="671"/>
      <c r="D169" s="671"/>
      <c r="E169" s="679"/>
      <c r="F169" s="679"/>
      <c r="G169" s="679"/>
      <c r="H169" s="679"/>
      <c r="I169" s="679"/>
      <c r="J169" s="679"/>
      <c r="K169" s="679"/>
      <c r="L169" s="679"/>
      <c r="M169" s="679"/>
      <c r="O169" s="670"/>
      <c r="P169" s="670"/>
      <c r="Q169" s="670"/>
      <c r="R169" s="670"/>
      <c r="S169" s="670"/>
      <c r="T169" s="670"/>
      <c r="U169" s="670"/>
      <c r="V169" s="670"/>
      <c r="W169" s="670"/>
      <c r="X169" s="670"/>
      <c r="Y169" s="670"/>
      <c r="Z169" s="670"/>
      <c r="AA169" s="670"/>
    </row>
    <row r="180" spans="1:19" s="725" customFormat="1" x14ac:dyDescent="0.2">
      <c r="A180" s="670"/>
      <c r="B180" s="670"/>
      <c r="C180" s="670"/>
      <c r="D180" s="671"/>
      <c r="E180" s="672"/>
      <c r="F180" s="672"/>
      <c r="G180" s="672"/>
      <c r="H180" s="672"/>
      <c r="I180" s="672"/>
      <c r="J180" s="672"/>
      <c r="K180" s="672"/>
      <c r="L180" s="672"/>
      <c r="M180" s="672"/>
      <c r="N180" s="673"/>
      <c r="O180" s="670"/>
      <c r="P180" s="670"/>
      <c r="Q180" s="670"/>
      <c r="R180" s="670"/>
      <c r="S180" s="670"/>
    </row>
    <row r="181" spans="1:19" s="725" customFormat="1" x14ac:dyDescent="0.2">
      <c r="A181" s="670"/>
      <c r="B181" s="670"/>
      <c r="C181" s="670"/>
      <c r="D181" s="671"/>
      <c r="E181" s="672"/>
      <c r="F181" s="672"/>
      <c r="G181" s="672"/>
      <c r="H181" s="672"/>
      <c r="I181" s="672"/>
      <c r="J181" s="672"/>
      <c r="K181" s="672"/>
      <c r="L181" s="672"/>
      <c r="M181" s="672"/>
      <c r="N181" s="673"/>
      <c r="O181" s="670"/>
      <c r="P181" s="670"/>
      <c r="Q181" s="670"/>
      <c r="R181" s="670"/>
      <c r="S181" s="670"/>
    </row>
    <row r="182" spans="1:19" s="725" customFormat="1" x14ac:dyDescent="0.2">
      <c r="A182" s="670"/>
      <c r="B182" s="670"/>
      <c r="C182" s="670"/>
      <c r="D182" s="671"/>
      <c r="E182" s="672"/>
      <c r="F182" s="672"/>
      <c r="G182" s="672"/>
      <c r="H182" s="672"/>
      <c r="I182" s="672"/>
      <c r="J182" s="672"/>
      <c r="K182" s="672"/>
      <c r="L182" s="672"/>
      <c r="M182" s="672"/>
      <c r="N182" s="673"/>
      <c r="O182" s="670"/>
      <c r="P182" s="670"/>
      <c r="Q182" s="670"/>
      <c r="R182" s="670"/>
      <c r="S182" s="670"/>
    </row>
    <row r="183" spans="1:19" s="725" customFormat="1" x14ac:dyDescent="0.2">
      <c r="A183" s="670"/>
      <c r="B183" s="670"/>
      <c r="C183" s="670"/>
      <c r="D183" s="671"/>
      <c r="E183" s="672"/>
      <c r="F183" s="672"/>
      <c r="G183" s="672"/>
      <c r="H183" s="672"/>
      <c r="I183" s="672"/>
      <c r="J183" s="672"/>
      <c r="K183" s="672"/>
      <c r="L183" s="672"/>
      <c r="M183" s="672"/>
      <c r="N183" s="673"/>
      <c r="O183" s="670"/>
      <c r="P183" s="670"/>
      <c r="Q183" s="670"/>
      <c r="R183" s="670"/>
      <c r="S183" s="670"/>
    </row>
    <row r="184" spans="1:19" s="725" customFormat="1" x14ac:dyDescent="0.2">
      <c r="A184" s="670"/>
      <c r="B184" s="670"/>
      <c r="C184" s="670"/>
      <c r="D184" s="671"/>
      <c r="E184" s="672"/>
      <c r="F184" s="672"/>
      <c r="G184" s="672"/>
      <c r="H184" s="672"/>
      <c r="I184" s="672"/>
      <c r="J184" s="672"/>
      <c r="K184" s="672"/>
      <c r="L184" s="672"/>
      <c r="M184" s="672"/>
      <c r="N184" s="673"/>
      <c r="O184" s="670"/>
      <c r="P184" s="670"/>
      <c r="Q184" s="670"/>
      <c r="R184" s="670"/>
      <c r="S184" s="670"/>
    </row>
    <row r="185" spans="1:19" s="725" customFormat="1" x14ac:dyDescent="0.2">
      <c r="A185" s="670"/>
      <c r="B185" s="670"/>
      <c r="C185" s="670"/>
      <c r="D185" s="671"/>
      <c r="E185" s="672"/>
      <c r="F185" s="672"/>
      <c r="G185" s="672"/>
      <c r="H185" s="672"/>
      <c r="I185" s="672"/>
      <c r="J185" s="672"/>
      <c r="K185" s="672"/>
      <c r="L185" s="672"/>
      <c r="M185" s="672"/>
      <c r="N185" s="673"/>
      <c r="O185" s="670"/>
      <c r="P185" s="670"/>
      <c r="Q185" s="670"/>
      <c r="R185" s="670"/>
      <c r="S185" s="670"/>
    </row>
    <row r="186" spans="1:19" s="725" customFormat="1" x14ac:dyDescent="0.2">
      <c r="A186" s="670"/>
      <c r="B186" s="670"/>
      <c r="C186" s="670"/>
      <c r="D186" s="671"/>
      <c r="E186" s="672"/>
      <c r="F186" s="672"/>
      <c r="G186" s="672"/>
      <c r="H186" s="672"/>
      <c r="I186" s="672"/>
      <c r="J186" s="672"/>
      <c r="K186" s="672"/>
      <c r="L186" s="672"/>
      <c r="M186" s="672"/>
      <c r="N186" s="673"/>
      <c r="O186" s="670"/>
      <c r="P186" s="670"/>
      <c r="Q186" s="670"/>
      <c r="R186" s="670"/>
      <c r="S186" s="670"/>
    </row>
    <row r="187" spans="1:19" s="725" customFormat="1" x14ac:dyDescent="0.2">
      <c r="A187" s="670"/>
      <c r="B187" s="670"/>
      <c r="C187" s="670"/>
      <c r="D187" s="671"/>
      <c r="E187" s="672"/>
      <c r="F187" s="672"/>
      <c r="G187" s="672"/>
      <c r="H187" s="672"/>
      <c r="I187" s="672"/>
      <c r="J187" s="672"/>
      <c r="K187" s="672"/>
      <c r="L187" s="672"/>
      <c r="M187" s="672"/>
      <c r="N187" s="673"/>
      <c r="O187" s="670"/>
      <c r="P187" s="670"/>
      <c r="Q187" s="670"/>
      <c r="R187" s="670"/>
      <c r="S187" s="670"/>
    </row>
    <row r="188" spans="1:19" s="725" customFormat="1" x14ac:dyDescent="0.2">
      <c r="A188" s="670"/>
      <c r="B188" s="670"/>
      <c r="C188" s="670"/>
      <c r="D188" s="671"/>
      <c r="E188" s="672"/>
      <c r="F188" s="672"/>
      <c r="G188" s="672"/>
      <c r="H188" s="672"/>
      <c r="I188" s="672"/>
      <c r="J188" s="672"/>
      <c r="K188" s="672"/>
      <c r="L188" s="672"/>
      <c r="M188" s="672"/>
      <c r="N188" s="673"/>
      <c r="O188" s="670"/>
      <c r="P188" s="670"/>
      <c r="Q188" s="670"/>
      <c r="R188" s="670"/>
      <c r="S188" s="670"/>
    </row>
    <row r="189" spans="1:19" s="725" customFormat="1" x14ac:dyDescent="0.2">
      <c r="A189" s="670"/>
      <c r="B189" s="670"/>
      <c r="C189" s="670"/>
      <c r="D189" s="671"/>
      <c r="E189" s="672"/>
      <c r="F189" s="672"/>
      <c r="G189" s="672"/>
      <c r="H189" s="672"/>
      <c r="I189" s="672"/>
      <c r="J189" s="672"/>
      <c r="K189" s="672"/>
      <c r="L189" s="672"/>
      <c r="M189" s="672"/>
      <c r="N189" s="673"/>
      <c r="O189" s="670"/>
      <c r="P189" s="670"/>
      <c r="Q189" s="670"/>
      <c r="R189" s="670"/>
      <c r="S189" s="670"/>
    </row>
    <row r="190" spans="1:19" s="725" customFormat="1" x14ac:dyDescent="0.2">
      <c r="A190" s="670"/>
      <c r="B190" s="670"/>
      <c r="C190" s="670"/>
      <c r="D190" s="671"/>
      <c r="E190" s="672"/>
      <c r="F190" s="672"/>
      <c r="G190" s="672"/>
      <c r="H190" s="672"/>
      <c r="I190" s="672"/>
      <c r="J190" s="672"/>
      <c r="K190" s="672"/>
      <c r="L190" s="672"/>
      <c r="M190" s="672"/>
      <c r="N190" s="673"/>
      <c r="O190" s="670"/>
      <c r="P190" s="670"/>
      <c r="Q190" s="670"/>
      <c r="R190" s="670"/>
      <c r="S190" s="670"/>
    </row>
    <row r="191" spans="1:19" s="725" customFormat="1" x14ac:dyDescent="0.2">
      <c r="A191" s="670"/>
      <c r="B191" s="670"/>
      <c r="C191" s="670"/>
      <c r="D191" s="671"/>
      <c r="E191" s="672"/>
      <c r="F191" s="672"/>
      <c r="G191" s="672"/>
      <c r="H191" s="672"/>
      <c r="I191" s="672"/>
      <c r="J191" s="672"/>
      <c r="K191" s="672"/>
      <c r="L191" s="672"/>
      <c r="M191" s="672"/>
      <c r="N191" s="673"/>
      <c r="O191" s="670"/>
      <c r="P191" s="670"/>
      <c r="Q191" s="670"/>
      <c r="R191" s="670"/>
      <c r="S191" s="670"/>
    </row>
    <row r="245" spans="1:27" s="672" customFormat="1" x14ac:dyDescent="0.2">
      <c r="A245" s="670"/>
      <c r="B245" s="670"/>
      <c r="C245" s="670"/>
      <c r="D245" s="671"/>
      <c r="I245" s="1239" t="s">
        <v>932</v>
      </c>
      <c r="J245" s="1240"/>
      <c r="K245" s="1240"/>
      <c r="N245" s="673"/>
      <c r="O245" s="670"/>
      <c r="P245" s="670"/>
      <c r="Q245" s="670"/>
      <c r="R245" s="670"/>
      <c r="S245" s="670"/>
      <c r="T245" s="670"/>
      <c r="U245" s="670"/>
      <c r="V245" s="670"/>
      <c r="W245" s="670"/>
      <c r="X245" s="670"/>
      <c r="Y245" s="670"/>
      <c r="Z245" s="670"/>
      <c r="AA245" s="670"/>
    </row>
    <row r="246" spans="1:27" s="672" customFormat="1" x14ac:dyDescent="0.2">
      <c r="A246" s="670"/>
      <c r="B246" s="670"/>
      <c r="C246" s="670"/>
      <c r="D246" s="671"/>
      <c r="I246" s="1240"/>
      <c r="J246" s="1240"/>
      <c r="K246" s="1240"/>
      <c r="N246" s="673"/>
      <c r="O246" s="670"/>
      <c r="P246" s="670"/>
      <c r="Q246" s="670"/>
      <c r="R246" s="670"/>
      <c r="S246" s="670"/>
      <c r="T246" s="670"/>
      <c r="U246" s="670"/>
      <c r="V246" s="670"/>
      <c r="W246" s="670"/>
      <c r="X246" s="670"/>
      <c r="Y246" s="670"/>
      <c r="Z246" s="670"/>
      <c r="AA246" s="670"/>
    </row>
    <row r="247" spans="1:27" s="672" customFormat="1" x14ac:dyDescent="0.2">
      <c r="A247" s="670"/>
      <c r="B247" s="670"/>
      <c r="C247" s="670"/>
      <c r="D247" s="671"/>
      <c r="I247" s="1239" t="s">
        <v>933</v>
      </c>
      <c r="J247" s="1240"/>
      <c r="K247" s="1240"/>
      <c r="N247" s="673"/>
      <c r="O247" s="670"/>
      <c r="P247" s="670"/>
      <c r="Q247" s="670"/>
      <c r="R247" s="670"/>
      <c r="S247" s="670"/>
      <c r="T247" s="670"/>
      <c r="U247" s="670"/>
      <c r="V247" s="670"/>
      <c r="W247" s="670"/>
      <c r="X247" s="670"/>
      <c r="Y247" s="670"/>
      <c r="Z247" s="670"/>
      <c r="AA247" s="670"/>
    </row>
    <row r="248" spans="1:27" s="672" customFormat="1" x14ac:dyDescent="0.2">
      <c r="A248" s="670"/>
      <c r="B248" s="670"/>
      <c r="C248" s="670"/>
      <c r="D248" s="671"/>
      <c r="I248" s="1240"/>
      <c r="J248" s="1240"/>
      <c r="K248" s="1240"/>
      <c r="N248" s="673"/>
      <c r="O248" s="670"/>
      <c r="P248" s="670"/>
      <c r="Q248" s="670"/>
      <c r="R248" s="670"/>
      <c r="S248" s="670"/>
      <c r="T248" s="670"/>
      <c r="U248" s="670"/>
      <c r="V248" s="670"/>
      <c r="W248" s="670"/>
      <c r="X248" s="670"/>
      <c r="Y248" s="670"/>
      <c r="Z248" s="670"/>
      <c r="AA248" s="670"/>
    </row>
    <row r="249" spans="1:27" s="672" customFormat="1" x14ac:dyDescent="0.2">
      <c r="A249" s="670"/>
      <c r="B249" s="670"/>
      <c r="C249" s="670"/>
      <c r="D249" s="671" t="s">
        <v>934</v>
      </c>
      <c r="I249" s="1239" t="s">
        <v>935</v>
      </c>
      <c r="J249" s="1240"/>
      <c r="K249" s="1240"/>
      <c r="N249" s="673"/>
      <c r="O249" s="670"/>
      <c r="P249" s="670"/>
      <c r="Q249" s="670"/>
      <c r="R249" s="670"/>
      <c r="S249" s="670"/>
      <c r="T249" s="670"/>
      <c r="U249" s="670"/>
      <c r="V249" s="670"/>
      <c r="W249" s="670"/>
      <c r="X249" s="670"/>
      <c r="Y249" s="670"/>
      <c r="Z249" s="670"/>
      <c r="AA249" s="670"/>
    </row>
    <row r="250" spans="1:27" s="672" customFormat="1" x14ac:dyDescent="0.2">
      <c r="A250" s="670"/>
      <c r="B250" s="670"/>
      <c r="C250" s="670"/>
      <c r="D250" s="671"/>
      <c r="I250" s="1239"/>
      <c r="J250" s="1240"/>
      <c r="K250" s="1240"/>
      <c r="N250" s="673"/>
      <c r="O250" s="670"/>
      <c r="P250" s="670"/>
      <c r="Q250" s="670"/>
      <c r="R250" s="670"/>
      <c r="S250" s="670"/>
      <c r="T250" s="670"/>
      <c r="U250" s="670"/>
      <c r="V250" s="670"/>
      <c r="W250" s="670"/>
      <c r="X250" s="670"/>
      <c r="Y250" s="670"/>
      <c r="Z250" s="670"/>
      <c r="AA250" s="670"/>
    </row>
    <row r="251" spans="1:27" s="672" customFormat="1" x14ac:dyDescent="0.2">
      <c r="A251" s="670"/>
      <c r="B251" s="670"/>
      <c r="C251" s="670"/>
      <c r="D251" s="671"/>
      <c r="I251" s="1240"/>
      <c r="J251" s="1240"/>
      <c r="K251" s="1240"/>
      <c r="N251" s="673"/>
      <c r="O251" s="670"/>
      <c r="P251" s="670"/>
      <c r="Q251" s="670"/>
      <c r="R251" s="670"/>
      <c r="S251" s="670"/>
      <c r="T251" s="670"/>
      <c r="U251" s="670"/>
      <c r="V251" s="670"/>
      <c r="W251" s="670"/>
      <c r="X251" s="670"/>
      <c r="Y251" s="670"/>
      <c r="Z251" s="670"/>
      <c r="AA251" s="670"/>
    </row>
    <row r="252" spans="1:27" s="672" customFormat="1" x14ac:dyDescent="0.2">
      <c r="A252" s="670"/>
      <c r="B252" s="670"/>
      <c r="C252" s="670"/>
      <c r="D252" s="671" t="s">
        <v>936</v>
      </c>
      <c r="I252" s="1239" t="s">
        <v>937</v>
      </c>
      <c r="J252" s="1240"/>
      <c r="K252" s="1240"/>
      <c r="N252" s="673"/>
      <c r="O252" s="670"/>
      <c r="P252" s="670"/>
      <c r="Q252" s="670"/>
      <c r="R252" s="670"/>
      <c r="S252" s="670"/>
      <c r="T252" s="670"/>
      <c r="U252" s="670"/>
      <c r="V252" s="670"/>
      <c r="W252" s="670"/>
      <c r="X252" s="670"/>
      <c r="Y252" s="670"/>
      <c r="Z252" s="670"/>
      <c r="AA252" s="670"/>
    </row>
    <row r="253" spans="1:27" s="672" customFormat="1" x14ac:dyDescent="0.2">
      <c r="A253" s="670"/>
      <c r="B253" s="670"/>
      <c r="C253" s="670"/>
      <c r="D253" s="671"/>
      <c r="I253" s="1240"/>
      <c r="J253" s="1240"/>
      <c r="K253" s="1240"/>
      <c r="N253" s="673"/>
      <c r="O253" s="670"/>
      <c r="P253" s="670"/>
      <c r="Q253" s="670"/>
      <c r="R253" s="670"/>
      <c r="S253" s="670"/>
      <c r="T253" s="670"/>
      <c r="U253" s="670"/>
      <c r="V253" s="670"/>
      <c r="W253" s="670"/>
      <c r="X253" s="670"/>
      <c r="Y253" s="670"/>
      <c r="Z253" s="670"/>
      <c r="AA253" s="670"/>
    </row>
    <row r="254" spans="1:27" s="672" customFormat="1" x14ac:dyDescent="0.2">
      <c r="A254" s="670"/>
      <c r="B254" s="670"/>
      <c r="C254" s="670"/>
      <c r="D254" s="671" t="s">
        <v>934</v>
      </c>
      <c r="I254" s="1239" t="s">
        <v>938</v>
      </c>
      <c r="J254" s="1240"/>
      <c r="K254" s="1240"/>
      <c r="N254" s="673"/>
      <c r="O254" s="670"/>
      <c r="P254" s="670"/>
      <c r="Q254" s="670"/>
      <c r="R254" s="670"/>
      <c r="S254" s="670"/>
      <c r="T254" s="670"/>
      <c r="U254" s="670"/>
      <c r="V254" s="670"/>
      <c r="W254" s="670"/>
      <c r="X254" s="670"/>
      <c r="Y254" s="670"/>
      <c r="Z254" s="670"/>
      <c r="AA254" s="670"/>
    </row>
    <row r="255" spans="1:27" s="672" customFormat="1" x14ac:dyDescent="0.2">
      <c r="A255" s="670"/>
      <c r="B255" s="670"/>
      <c r="C255" s="670"/>
      <c r="D255" s="671"/>
      <c r="I255" s="1240"/>
      <c r="J255" s="1240"/>
      <c r="K255" s="1240"/>
      <c r="N255" s="673"/>
      <c r="O255" s="670"/>
      <c r="P255" s="670"/>
      <c r="Q255" s="670"/>
      <c r="R255" s="670"/>
      <c r="S255" s="670"/>
      <c r="T255" s="670"/>
      <c r="U255" s="670"/>
      <c r="V255" s="670"/>
      <c r="W255" s="670"/>
      <c r="X255" s="670"/>
      <c r="Y255" s="670"/>
      <c r="Z255" s="670"/>
      <c r="AA255" s="670"/>
    </row>
    <row r="256" spans="1:27" s="672" customFormat="1" x14ac:dyDescent="0.2">
      <c r="A256" s="670"/>
      <c r="B256" s="670"/>
      <c r="C256" s="670"/>
      <c r="D256" s="671" t="s">
        <v>939</v>
      </c>
      <c r="I256" s="1239" t="s">
        <v>940</v>
      </c>
      <c r="J256" s="1240"/>
      <c r="K256" s="1240"/>
      <c r="N256" s="673"/>
      <c r="O256" s="670"/>
      <c r="P256" s="670"/>
      <c r="Q256" s="670"/>
      <c r="R256" s="670"/>
      <c r="S256" s="670"/>
      <c r="T256" s="670"/>
      <c r="U256" s="670"/>
      <c r="V256" s="670"/>
      <c r="W256" s="670"/>
      <c r="X256" s="670"/>
      <c r="Y256" s="670"/>
      <c r="Z256" s="670"/>
      <c r="AA256" s="670"/>
    </row>
    <row r="257" spans="1:27" s="672" customFormat="1" x14ac:dyDescent="0.2">
      <c r="A257" s="670"/>
      <c r="B257" s="670"/>
      <c r="C257" s="670"/>
      <c r="D257" s="671"/>
      <c r="I257" s="1239"/>
      <c r="J257" s="1240"/>
      <c r="K257" s="1240"/>
      <c r="N257" s="673"/>
      <c r="O257" s="670"/>
      <c r="P257" s="670"/>
      <c r="Q257" s="670"/>
      <c r="R257" s="670"/>
      <c r="S257" s="670"/>
      <c r="T257" s="670"/>
      <c r="U257" s="670"/>
      <c r="V257" s="670"/>
      <c r="W257" s="670"/>
      <c r="X257" s="670"/>
      <c r="Y257" s="670"/>
      <c r="Z257" s="670"/>
      <c r="AA257" s="670"/>
    </row>
    <row r="258" spans="1:27" s="672" customFormat="1" x14ac:dyDescent="0.2">
      <c r="A258" s="670"/>
      <c r="B258" s="670"/>
      <c r="C258" s="670"/>
      <c r="D258" s="671"/>
      <c r="I258" s="1240"/>
      <c r="J258" s="1240"/>
      <c r="K258" s="1240"/>
      <c r="N258" s="673"/>
      <c r="O258" s="670"/>
      <c r="P258" s="670"/>
      <c r="Q258" s="670"/>
      <c r="R258" s="670"/>
      <c r="S258" s="670"/>
      <c r="T258" s="670"/>
      <c r="U258" s="670"/>
      <c r="V258" s="670"/>
      <c r="W258" s="670"/>
      <c r="X258" s="670"/>
      <c r="Y258" s="670"/>
      <c r="Z258" s="670"/>
      <c r="AA258" s="670"/>
    </row>
    <row r="259" spans="1:27" s="672" customFormat="1" x14ac:dyDescent="0.2">
      <c r="A259" s="670"/>
      <c r="B259" s="670"/>
      <c r="C259" s="670"/>
      <c r="D259" s="671" t="s">
        <v>941</v>
      </c>
      <c r="I259" s="1239" t="s">
        <v>942</v>
      </c>
      <c r="J259" s="1240"/>
      <c r="K259" s="1240"/>
      <c r="N259" s="673"/>
      <c r="O259" s="670"/>
      <c r="P259" s="670"/>
      <c r="Q259" s="670"/>
      <c r="R259" s="670"/>
      <c r="S259" s="670"/>
      <c r="T259" s="670"/>
      <c r="U259" s="670"/>
      <c r="V259" s="670"/>
      <c r="W259" s="670"/>
      <c r="X259" s="670"/>
      <c r="Y259" s="670"/>
      <c r="Z259" s="670"/>
      <c r="AA259" s="670"/>
    </row>
    <row r="260" spans="1:27" s="672" customFormat="1" x14ac:dyDescent="0.2">
      <c r="A260" s="670"/>
      <c r="B260" s="670"/>
      <c r="C260" s="670"/>
      <c r="D260" s="671"/>
      <c r="I260" s="1239"/>
      <c r="J260" s="1240"/>
      <c r="K260" s="1240"/>
      <c r="N260" s="673"/>
      <c r="O260" s="670"/>
      <c r="P260" s="670"/>
      <c r="Q260" s="670"/>
      <c r="R260" s="670"/>
      <c r="S260" s="670"/>
      <c r="T260" s="670"/>
      <c r="U260" s="670"/>
      <c r="V260" s="670"/>
      <c r="W260" s="670"/>
      <c r="X260" s="670"/>
      <c r="Y260" s="670"/>
      <c r="Z260" s="670"/>
      <c r="AA260" s="670"/>
    </row>
    <row r="261" spans="1:27" s="672" customFormat="1" x14ac:dyDescent="0.2">
      <c r="A261" s="670"/>
      <c r="B261" s="670"/>
      <c r="C261" s="670"/>
      <c r="D261" s="671"/>
      <c r="I261" s="1240"/>
      <c r="J261" s="1240"/>
      <c r="K261" s="1240"/>
      <c r="N261" s="673"/>
      <c r="O261" s="670"/>
      <c r="P261" s="670"/>
      <c r="Q261" s="670"/>
      <c r="R261" s="670"/>
      <c r="S261" s="670"/>
      <c r="T261" s="670"/>
      <c r="U261" s="670"/>
      <c r="V261" s="670"/>
      <c r="W261" s="670"/>
      <c r="X261" s="670"/>
      <c r="Y261" s="670"/>
      <c r="Z261" s="670"/>
      <c r="AA261" s="670"/>
    </row>
    <row r="262" spans="1:27" s="672" customFormat="1" x14ac:dyDescent="0.2">
      <c r="A262" s="670"/>
      <c r="B262" s="670"/>
      <c r="C262" s="670"/>
      <c r="D262" s="671" t="s">
        <v>943</v>
      </c>
      <c r="I262" s="1239" t="s">
        <v>944</v>
      </c>
      <c r="J262" s="1240"/>
      <c r="K262" s="1240"/>
      <c r="N262" s="673"/>
      <c r="O262" s="670"/>
      <c r="P262" s="670"/>
      <c r="Q262" s="670"/>
      <c r="R262" s="670"/>
      <c r="S262" s="670"/>
      <c r="T262" s="670"/>
      <c r="U262" s="670"/>
      <c r="V262" s="670"/>
      <c r="W262" s="670"/>
      <c r="X262" s="670"/>
      <c r="Y262" s="670"/>
      <c r="Z262" s="670"/>
      <c r="AA262" s="670"/>
    </row>
    <row r="263" spans="1:27" s="672" customFormat="1" x14ac:dyDescent="0.2">
      <c r="A263" s="670"/>
      <c r="B263" s="670"/>
      <c r="C263" s="670"/>
      <c r="D263" s="671"/>
      <c r="I263" s="1239"/>
      <c r="J263" s="1240"/>
      <c r="K263" s="1240"/>
      <c r="N263" s="673"/>
      <c r="O263" s="670"/>
      <c r="P263" s="670"/>
      <c r="Q263" s="670"/>
      <c r="R263" s="670"/>
      <c r="S263" s="670"/>
      <c r="T263" s="670"/>
      <c r="U263" s="670"/>
      <c r="V263" s="670"/>
      <c r="W263" s="670"/>
      <c r="X263" s="670"/>
      <c r="Y263" s="670"/>
      <c r="Z263" s="670"/>
      <c r="AA263" s="670"/>
    </row>
    <row r="264" spans="1:27" s="672" customFormat="1" x14ac:dyDescent="0.2">
      <c r="A264" s="670"/>
      <c r="B264" s="670"/>
      <c r="C264" s="670"/>
      <c r="D264" s="726"/>
      <c r="E264" s="727"/>
      <c r="F264" s="727"/>
      <c r="G264" s="727"/>
      <c r="I264" s="1240"/>
      <c r="J264" s="1240"/>
      <c r="K264" s="1240"/>
      <c r="N264" s="673"/>
      <c r="O264" s="670"/>
      <c r="P264" s="670"/>
      <c r="Q264" s="670"/>
      <c r="R264" s="670"/>
      <c r="S264" s="670"/>
      <c r="T264" s="670"/>
      <c r="U264" s="670"/>
      <c r="V264" s="670"/>
      <c r="W264" s="670"/>
      <c r="X264" s="670"/>
      <c r="Y264" s="670"/>
      <c r="Z264" s="670"/>
      <c r="AA264" s="670"/>
    </row>
    <row r="265" spans="1:27" s="672" customFormat="1" x14ac:dyDescent="0.2">
      <c r="A265" s="670"/>
      <c r="B265" s="670"/>
      <c r="C265" s="670"/>
      <c r="D265" s="671" t="s">
        <v>945</v>
      </c>
      <c r="I265" s="1239" t="s">
        <v>946</v>
      </c>
      <c r="J265" s="1240"/>
      <c r="K265" s="1240"/>
      <c r="N265" s="673"/>
      <c r="O265" s="670"/>
      <c r="P265" s="670"/>
      <c r="Q265" s="670"/>
      <c r="R265" s="670"/>
      <c r="S265" s="670"/>
      <c r="T265" s="670"/>
      <c r="U265" s="670"/>
      <c r="V265" s="670"/>
      <c r="W265" s="670"/>
      <c r="X265" s="670"/>
      <c r="Y265" s="670"/>
      <c r="Z265" s="670"/>
      <c r="AA265" s="670"/>
    </row>
    <row r="266" spans="1:27" s="672" customFormat="1" x14ac:dyDescent="0.2">
      <c r="A266" s="670"/>
      <c r="B266" s="670"/>
      <c r="C266" s="670"/>
      <c r="D266" s="671"/>
      <c r="I266" s="1239"/>
      <c r="J266" s="1240"/>
      <c r="K266" s="1240"/>
      <c r="N266" s="673"/>
      <c r="O266" s="670"/>
      <c r="P266" s="670"/>
      <c r="Q266" s="670"/>
      <c r="R266" s="670"/>
      <c r="S266" s="670"/>
      <c r="T266" s="670"/>
      <c r="U266" s="670"/>
      <c r="V266" s="670"/>
      <c r="W266" s="670"/>
      <c r="X266" s="670"/>
      <c r="Y266" s="670"/>
      <c r="Z266" s="670"/>
      <c r="AA266" s="670"/>
    </row>
    <row r="267" spans="1:27" s="672" customFormat="1" x14ac:dyDescent="0.2">
      <c r="A267" s="670"/>
      <c r="B267" s="670"/>
      <c r="C267" s="670"/>
      <c r="D267" s="671"/>
      <c r="I267" s="1240"/>
      <c r="J267" s="1240"/>
      <c r="K267" s="1240"/>
      <c r="N267" s="673"/>
      <c r="O267" s="670"/>
      <c r="P267" s="670"/>
      <c r="Q267" s="670"/>
      <c r="R267" s="670"/>
      <c r="S267" s="670"/>
      <c r="T267" s="670"/>
      <c r="U267" s="670"/>
      <c r="V267" s="670"/>
      <c r="W267" s="670"/>
      <c r="X267" s="670"/>
      <c r="Y267" s="670"/>
      <c r="Z267" s="670"/>
      <c r="AA267" s="670"/>
    </row>
    <row r="268" spans="1:27" s="672" customFormat="1" x14ac:dyDescent="0.2">
      <c r="A268" s="670"/>
      <c r="B268" s="670"/>
      <c r="C268" s="670"/>
      <c r="D268" s="671" t="s">
        <v>947</v>
      </c>
      <c r="I268" s="1239" t="s">
        <v>948</v>
      </c>
      <c r="J268" s="1240"/>
      <c r="K268" s="1240"/>
      <c r="N268" s="673"/>
      <c r="O268" s="670"/>
      <c r="P268" s="670"/>
      <c r="Q268" s="670"/>
      <c r="R268" s="670"/>
      <c r="S268" s="670"/>
      <c r="T268" s="670"/>
      <c r="U268" s="670"/>
      <c r="V268" s="670"/>
      <c r="W268" s="670"/>
      <c r="X268" s="670"/>
      <c r="Y268" s="670"/>
      <c r="Z268" s="670"/>
      <c r="AA268" s="670"/>
    </row>
    <row r="269" spans="1:27" s="672" customFormat="1" x14ac:dyDescent="0.2">
      <c r="A269" s="670"/>
      <c r="B269" s="670"/>
      <c r="C269" s="670"/>
      <c r="D269" s="671"/>
      <c r="I269" s="1239"/>
      <c r="J269" s="1240"/>
      <c r="K269" s="1240"/>
      <c r="N269" s="673"/>
      <c r="O269" s="670"/>
      <c r="P269" s="670"/>
      <c r="Q269" s="670"/>
      <c r="R269" s="670"/>
      <c r="S269" s="670"/>
      <c r="T269" s="670"/>
      <c r="U269" s="670"/>
      <c r="V269" s="670"/>
      <c r="W269" s="670"/>
      <c r="X269" s="670"/>
      <c r="Y269" s="670"/>
      <c r="Z269" s="670"/>
      <c r="AA269" s="670"/>
    </row>
    <row r="270" spans="1:27" s="672" customFormat="1" x14ac:dyDescent="0.2">
      <c r="A270" s="670"/>
      <c r="B270" s="670"/>
      <c r="C270" s="670"/>
      <c r="D270" s="671" t="s">
        <v>949</v>
      </c>
      <c r="I270" s="1239" t="s">
        <v>950</v>
      </c>
      <c r="J270" s="1240"/>
      <c r="K270" s="1240"/>
      <c r="N270" s="673"/>
      <c r="O270" s="670"/>
      <c r="P270" s="670"/>
      <c r="Q270" s="670"/>
      <c r="R270" s="670"/>
      <c r="S270" s="670"/>
      <c r="T270" s="670"/>
      <c r="U270" s="670"/>
      <c r="V270" s="670"/>
      <c r="W270" s="670"/>
      <c r="X270" s="670"/>
      <c r="Y270" s="670"/>
      <c r="Z270" s="670"/>
      <c r="AA270" s="670"/>
    </row>
    <row r="271" spans="1:27" s="672" customFormat="1" x14ac:dyDescent="0.2">
      <c r="A271" s="670"/>
      <c r="B271" s="670"/>
      <c r="C271" s="670"/>
      <c r="D271" s="671"/>
      <c r="I271" s="1239"/>
      <c r="J271" s="1240"/>
      <c r="K271" s="1240"/>
      <c r="N271" s="673"/>
      <c r="O271" s="670"/>
      <c r="P271" s="670"/>
      <c r="Q271" s="670"/>
      <c r="R271" s="670"/>
      <c r="S271" s="670"/>
      <c r="T271" s="670"/>
      <c r="U271" s="670"/>
      <c r="V271" s="670"/>
      <c r="W271" s="670"/>
      <c r="X271" s="670"/>
      <c r="Y271" s="670"/>
      <c r="Z271" s="670"/>
      <c r="AA271" s="670"/>
    </row>
    <row r="272" spans="1:27" s="672" customFormat="1" x14ac:dyDescent="0.2">
      <c r="A272" s="670"/>
      <c r="B272" s="670"/>
      <c r="C272" s="670"/>
      <c r="D272" s="671"/>
      <c r="I272" s="1240"/>
      <c r="J272" s="1240"/>
      <c r="K272" s="1240"/>
      <c r="N272" s="673"/>
      <c r="O272" s="670"/>
      <c r="P272" s="670"/>
      <c r="Q272" s="670"/>
      <c r="R272" s="670"/>
      <c r="S272" s="670"/>
      <c r="T272" s="670"/>
      <c r="U272" s="670"/>
      <c r="V272" s="670"/>
      <c r="W272" s="670"/>
      <c r="X272" s="670"/>
      <c r="Y272" s="670"/>
      <c r="Z272" s="670"/>
      <c r="AA272" s="670"/>
    </row>
    <row r="273" spans="1:27" s="672" customFormat="1" x14ac:dyDescent="0.2">
      <c r="A273" s="670"/>
      <c r="B273" s="670"/>
      <c r="C273" s="670"/>
      <c r="D273" s="671" t="s">
        <v>951</v>
      </c>
      <c r="I273" s="1239" t="s">
        <v>952</v>
      </c>
      <c r="J273" s="1240"/>
      <c r="K273" s="1240"/>
      <c r="N273" s="673"/>
      <c r="O273" s="670"/>
      <c r="P273" s="670"/>
      <c r="Q273" s="670"/>
      <c r="R273" s="670"/>
      <c r="S273" s="670"/>
      <c r="T273" s="670"/>
      <c r="U273" s="670"/>
      <c r="V273" s="670"/>
      <c r="W273" s="670"/>
      <c r="X273" s="670"/>
      <c r="Y273" s="670"/>
      <c r="Z273" s="670"/>
      <c r="AA273" s="670"/>
    </row>
    <row r="274" spans="1:27" s="672" customFormat="1" x14ac:dyDescent="0.2">
      <c r="A274" s="670"/>
      <c r="B274" s="670"/>
      <c r="C274" s="670"/>
      <c r="D274" s="671"/>
      <c r="I274" s="1239"/>
      <c r="J274" s="1240"/>
      <c r="K274" s="1240"/>
      <c r="N274" s="673"/>
      <c r="O274" s="670"/>
      <c r="P274" s="670"/>
      <c r="Q274" s="670"/>
      <c r="R274" s="670"/>
      <c r="S274" s="670"/>
      <c r="T274" s="670"/>
      <c r="U274" s="670"/>
      <c r="V274" s="670"/>
      <c r="W274" s="670"/>
      <c r="X274" s="670"/>
      <c r="Y274" s="670"/>
      <c r="Z274" s="670"/>
      <c r="AA274" s="670"/>
    </row>
    <row r="275" spans="1:27" s="672" customFormat="1" x14ac:dyDescent="0.2">
      <c r="A275" s="670"/>
      <c r="B275" s="670"/>
      <c r="C275" s="670"/>
      <c r="D275" s="671"/>
      <c r="I275" s="1240"/>
      <c r="J275" s="1240"/>
      <c r="K275" s="1240"/>
      <c r="N275" s="673"/>
      <c r="O275" s="670"/>
      <c r="P275" s="670"/>
      <c r="Q275" s="670"/>
      <c r="R275" s="670"/>
      <c r="S275" s="670"/>
      <c r="T275" s="670"/>
      <c r="U275" s="670"/>
      <c r="V275" s="670"/>
      <c r="W275" s="670"/>
      <c r="X275" s="670"/>
      <c r="Y275" s="670"/>
      <c r="Z275" s="670"/>
      <c r="AA275" s="670"/>
    </row>
    <row r="276" spans="1:27" s="672" customFormat="1" x14ac:dyDescent="0.2">
      <c r="A276" s="670"/>
      <c r="B276" s="670"/>
      <c r="C276" s="670"/>
      <c r="D276" s="671" t="s">
        <v>953</v>
      </c>
      <c r="I276" s="1239" t="s">
        <v>954</v>
      </c>
      <c r="J276" s="1240"/>
      <c r="K276" s="1240"/>
      <c r="N276" s="673"/>
      <c r="O276" s="670"/>
      <c r="P276" s="670"/>
      <c r="Q276" s="670"/>
      <c r="R276" s="670"/>
      <c r="S276" s="670"/>
      <c r="T276" s="670"/>
      <c r="U276" s="670"/>
      <c r="V276" s="670"/>
      <c r="W276" s="670"/>
      <c r="X276" s="670"/>
      <c r="Y276" s="670"/>
      <c r="Z276" s="670"/>
      <c r="AA276" s="670"/>
    </row>
    <row r="277" spans="1:27" s="672" customFormat="1" x14ac:dyDescent="0.2">
      <c r="A277" s="670"/>
      <c r="B277" s="670"/>
      <c r="C277" s="670"/>
      <c r="D277" s="671"/>
      <c r="I277" s="1239"/>
      <c r="J277" s="1240"/>
      <c r="K277" s="1240"/>
      <c r="N277" s="673"/>
      <c r="O277" s="670"/>
      <c r="P277" s="670"/>
      <c r="Q277" s="670"/>
      <c r="R277" s="670"/>
      <c r="S277" s="670"/>
      <c r="T277" s="670"/>
      <c r="U277" s="670"/>
      <c r="V277" s="670"/>
      <c r="W277" s="670"/>
      <c r="X277" s="670"/>
      <c r="Y277" s="670"/>
      <c r="Z277" s="670"/>
      <c r="AA277" s="670"/>
    </row>
    <row r="278" spans="1:27" s="672" customFormat="1" x14ac:dyDescent="0.2">
      <c r="A278" s="670"/>
      <c r="B278" s="670"/>
      <c r="C278" s="670"/>
      <c r="D278" s="671"/>
      <c r="I278" s="1240"/>
      <c r="J278" s="1240"/>
      <c r="K278" s="1240"/>
      <c r="N278" s="673"/>
      <c r="O278" s="670"/>
      <c r="P278" s="670"/>
      <c r="Q278" s="670"/>
      <c r="R278" s="670"/>
      <c r="S278" s="670"/>
      <c r="T278" s="670"/>
      <c r="U278" s="670"/>
      <c r="V278" s="670"/>
      <c r="W278" s="670"/>
      <c r="X278" s="670"/>
      <c r="Y278" s="670"/>
      <c r="Z278" s="670"/>
      <c r="AA278" s="670"/>
    </row>
    <row r="279" spans="1:27" s="672" customFormat="1" x14ac:dyDescent="0.2">
      <c r="A279" s="670"/>
      <c r="B279" s="670"/>
      <c r="C279" s="670"/>
      <c r="D279" s="671" t="s">
        <v>955</v>
      </c>
      <c r="I279" s="1239" t="s">
        <v>956</v>
      </c>
      <c r="J279" s="1240"/>
      <c r="K279" s="1240"/>
      <c r="N279" s="673"/>
      <c r="O279" s="670"/>
      <c r="P279" s="670"/>
      <c r="Q279" s="670"/>
      <c r="R279" s="670"/>
      <c r="S279" s="670"/>
      <c r="T279" s="670"/>
      <c r="U279" s="670"/>
      <c r="V279" s="670"/>
      <c r="W279" s="670"/>
      <c r="X279" s="670"/>
      <c r="Y279" s="670"/>
      <c r="Z279" s="670"/>
      <c r="AA279" s="670"/>
    </row>
    <row r="280" spans="1:27" s="672" customFormat="1" x14ac:dyDescent="0.2">
      <c r="A280" s="670"/>
      <c r="B280" s="670"/>
      <c r="C280" s="670"/>
      <c r="D280" s="671"/>
      <c r="I280" s="1239"/>
      <c r="J280" s="1240"/>
      <c r="K280" s="1240"/>
      <c r="N280" s="673"/>
      <c r="O280" s="670"/>
      <c r="P280" s="670"/>
      <c r="Q280" s="670"/>
      <c r="R280" s="670"/>
      <c r="S280" s="670"/>
      <c r="T280" s="670"/>
      <c r="U280" s="670"/>
      <c r="V280" s="670"/>
      <c r="W280" s="670"/>
      <c r="X280" s="670"/>
      <c r="Y280" s="670"/>
      <c r="Z280" s="670"/>
      <c r="AA280" s="670"/>
    </row>
    <row r="281" spans="1:27" s="672" customFormat="1" x14ac:dyDescent="0.2">
      <c r="A281" s="670"/>
      <c r="B281" s="670"/>
      <c r="C281" s="670"/>
      <c r="D281" s="671"/>
      <c r="I281" s="1240"/>
      <c r="J281" s="1240"/>
      <c r="K281" s="1240"/>
      <c r="N281" s="673"/>
      <c r="O281" s="670"/>
      <c r="P281" s="670"/>
      <c r="Q281" s="670"/>
      <c r="R281" s="670"/>
      <c r="S281" s="670"/>
      <c r="T281" s="670"/>
      <c r="U281" s="670"/>
      <c r="V281" s="670"/>
      <c r="W281" s="670"/>
      <c r="X281" s="670"/>
      <c r="Y281" s="670"/>
      <c r="Z281" s="670"/>
      <c r="AA281" s="670"/>
    </row>
  </sheetData>
  <mergeCells count="20">
    <mergeCell ref="I256:K258"/>
    <mergeCell ref="O1:Q1"/>
    <mergeCell ref="A6:C7"/>
    <mergeCell ref="E6:E7"/>
    <mergeCell ref="G6:I6"/>
    <mergeCell ref="K6:K7"/>
    <mergeCell ref="M6:M7"/>
    <mergeCell ref="I245:K246"/>
    <mergeCell ref="I247:K248"/>
    <mergeCell ref="I249:K251"/>
    <mergeCell ref="I252:K253"/>
    <mergeCell ref="I254:K255"/>
    <mergeCell ref="I276:K278"/>
    <mergeCell ref="I279:K281"/>
    <mergeCell ref="I259:K261"/>
    <mergeCell ref="I262:K264"/>
    <mergeCell ref="I265:K267"/>
    <mergeCell ref="I268:K269"/>
    <mergeCell ref="I270:K272"/>
    <mergeCell ref="I273:K275"/>
  </mergeCells>
  <pageMargins left="0.59055118110236227" right="0.11811023622047245" top="0.35433070866141736" bottom="0.51181102362204722" header="0.11811023622047245" footer="0.19685039370078741"/>
  <pageSetup paperSize="9" scale="95"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0" verticalDpi="0"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0"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
  <sheetViews>
    <sheetView workbookViewId="0"/>
  </sheetViews>
  <sheetFormatPr defaultColWidth="8.85546875" defaultRowHeight="12.75" x14ac:dyDescent="0.2"/>
  <sheetData/>
  <phoneticPr fontId="0" type="noConversion"/>
  <printOptions gridLines="1" gridLinesSet="0"/>
  <pageMargins left="0.75" right="0.75" top="1" bottom="1" header="0.5" footer="0.5"/>
  <pageSetup paperSize="9" orientation="portrait" horizontalDpi="0"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3399"/>
  </sheetPr>
  <dimension ref="B11:K61"/>
  <sheetViews>
    <sheetView showGridLines="0" view="pageBreakPreview" topLeftCell="A4" zoomScale="90" zoomScaleNormal="90" zoomScaleSheetLayoutView="90" workbookViewId="0">
      <selection activeCell="B25" sqref="B25"/>
    </sheetView>
  </sheetViews>
  <sheetFormatPr defaultColWidth="9.140625" defaultRowHeight="12.75" x14ac:dyDescent="0.2"/>
  <cols>
    <col min="1" max="1" width="3.7109375" style="78" customWidth="1"/>
    <col min="2" max="2" width="10.42578125" style="78" customWidth="1"/>
    <col min="3" max="8" width="9.140625" style="78" customWidth="1"/>
    <col min="9" max="9" width="8.7109375" style="78" customWidth="1"/>
    <col min="10" max="11" width="9.140625" style="78" customWidth="1"/>
    <col min="12" max="16384" width="9.140625" style="78"/>
  </cols>
  <sheetData>
    <row r="11" s="78" customFormat="1" x14ac:dyDescent="0.2"/>
    <row r="12" s="78" customFormat="1" x14ac:dyDescent="0.2"/>
    <row r="13" s="78" customFormat="1" x14ac:dyDescent="0.2"/>
    <row r="14" s="78" customFormat="1" x14ac:dyDescent="0.2"/>
    <row r="15" s="78" customFormat="1" x14ac:dyDescent="0.2"/>
    <row r="16" s="78" customFormat="1" x14ac:dyDescent="0.2"/>
    <row r="24" spans="2:11" ht="23.25" x14ac:dyDescent="0.35">
      <c r="B24" s="1126" t="s">
        <v>1120</v>
      </c>
      <c r="C24" s="1126"/>
      <c r="D24" s="1126"/>
      <c r="E24" s="1126"/>
      <c r="F24" s="1126"/>
      <c r="G24" s="1126"/>
      <c r="H24" s="1126"/>
      <c r="I24" s="1126"/>
      <c r="J24" s="1126"/>
    </row>
    <row r="28" spans="2:11" ht="15.75" customHeight="1" x14ac:dyDescent="0.25">
      <c r="B28" s="1124" t="s">
        <v>3</v>
      </c>
      <c r="C28" s="1124"/>
      <c r="D28" s="1124"/>
      <c r="E28" s="1124"/>
      <c r="F28" s="1124"/>
      <c r="G28" s="1124"/>
      <c r="H28" s="1124"/>
      <c r="I28" s="1124"/>
      <c r="J28" s="1124"/>
      <c r="K28" s="107"/>
    </row>
    <row r="29" spans="2:11" ht="15.75" customHeight="1" x14ac:dyDescent="0.25">
      <c r="B29" s="1124" t="s">
        <v>526</v>
      </c>
      <c r="C29" s="1124"/>
      <c r="D29" s="1124"/>
      <c r="E29" s="1124"/>
      <c r="F29" s="1124"/>
      <c r="G29" s="1124"/>
      <c r="H29" s="1124"/>
      <c r="I29" s="1124"/>
      <c r="J29" s="1124"/>
      <c r="K29" s="108"/>
    </row>
    <row r="30" spans="2:11" ht="15.75" customHeight="1" x14ac:dyDescent="0.25">
      <c r="B30" s="1125" t="s">
        <v>428</v>
      </c>
      <c r="C30" s="1125"/>
      <c r="D30" s="1125"/>
      <c r="E30" s="1125"/>
      <c r="F30" s="1125"/>
      <c r="G30" s="1125"/>
      <c r="H30" s="1125"/>
      <c r="I30" s="1125"/>
      <c r="J30" s="1125"/>
      <c r="K30" s="109"/>
    </row>
    <row r="31" spans="2:11" ht="18" x14ac:dyDescent="0.25">
      <c r="B31" s="158"/>
      <c r="C31" s="158"/>
      <c r="D31" s="158"/>
      <c r="E31" s="158"/>
      <c r="F31" s="158"/>
      <c r="G31" s="154"/>
      <c r="H31" s="154"/>
      <c r="I31" s="154"/>
      <c r="J31" s="154"/>
    </row>
    <row r="33" spans="3:9" x14ac:dyDescent="0.2">
      <c r="C33" s="1127"/>
      <c r="D33" s="1127"/>
      <c r="E33" s="1127"/>
      <c r="F33" s="1127"/>
      <c r="G33" s="1127"/>
      <c r="H33" s="1127"/>
      <c r="I33" s="1127"/>
    </row>
    <row r="34" spans="3:9" x14ac:dyDescent="0.2">
      <c r="C34" s="1127"/>
      <c r="D34" s="1127"/>
      <c r="E34" s="1127"/>
      <c r="F34" s="1127"/>
      <c r="G34" s="1127"/>
      <c r="H34" s="1127"/>
      <c r="I34" s="1127"/>
    </row>
    <row r="35" spans="3:9" x14ac:dyDescent="0.2">
      <c r="C35" s="1127"/>
      <c r="D35" s="1127"/>
      <c r="E35" s="1127"/>
      <c r="F35" s="1127"/>
      <c r="G35" s="1127"/>
      <c r="H35" s="1127"/>
      <c r="I35" s="1127"/>
    </row>
    <row r="36" spans="3:9" x14ac:dyDescent="0.2">
      <c r="C36" s="1127"/>
      <c r="D36" s="1127"/>
      <c r="E36" s="1127"/>
      <c r="F36" s="1127"/>
      <c r="G36" s="1127"/>
      <c r="H36" s="1127"/>
      <c r="I36" s="1127"/>
    </row>
    <row r="37" spans="3:9" x14ac:dyDescent="0.2">
      <c r="C37" s="1127"/>
      <c r="D37" s="1127"/>
      <c r="E37" s="1127"/>
      <c r="F37" s="1127"/>
      <c r="G37" s="1127"/>
      <c r="H37" s="1127"/>
      <c r="I37" s="1127"/>
    </row>
    <row r="46" spans="3:9" x14ac:dyDescent="0.2">
      <c r="E46" s="106"/>
    </row>
    <row r="47" spans="3:9" x14ac:dyDescent="0.2">
      <c r="E47" s="106"/>
    </row>
    <row r="48" spans="3:9" x14ac:dyDescent="0.2">
      <c r="E48" s="106"/>
    </row>
    <row r="49" spans="2:10" x14ac:dyDescent="0.2">
      <c r="E49" s="106"/>
    </row>
    <row r="50" spans="2:10" x14ac:dyDescent="0.2">
      <c r="E50" s="106"/>
    </row>
    <row r="51" spans="2:10" x14ac:dyDescent="0.2">
      <c r="E51" s="106"/>
    </row>
    <row r="52" spans="2:10" x14ac:dyDescent="0.2">
      <c r="E52" s="106"/>
    </row>
    <row r="53" spans="2:10" x14ac:dyDescent="0.2">
      <c r="E53" s="106"/>
    </row>
    <row r="54" spans="2:10" x14ac:dyDescent="0.2">
      <c r="E54" s="106"/>
    </row>
    <row r="56" spans="2:10" ht="16.5" customHeight="1" x14ac:dyDescent="0.25">
      <c r="B56" s="1124"/>
      <c r="C56" s="1124"/>
      <c r="D56" s="1124"/>
      <c r="E56" s="1124"/>
      <c r="F56" s="1124"/>
      <c r="G56" s="1124"/>
      <c r="H56" s="1124"/>
      <c r="I56" s="1124"/>
      <c r="J56" s="1124"/>
    </row>
    <row r="57" spans="2:10" ht="12.75" customHeight="1" x14ac:dyDescent="0.2">
      <c r="B57" s="159"/>
      <c r="C57" s="161"/>
      <c r="D57" s="160"/>
      <c r="E57" s="160"/>
      <c r="F57" s="160"/>
      <c r="G57" s="160"/>
      <c r="H57" s="160"/>
      <c r="I57" s="160"/>
    </row>
    <row r="58" spans="2:10" ht="12.75" customHeight="1" x14ac:dyDescent="0.2">
      <c r="B58" s="159"/>
      <c r="C58" s="161"/>
      <c r="D58" s="160"/>
      <c r="E58" s="160"/>
      <c r="F58" s="160"/>
      <c r="G58" s="160"/>
      <c r="H58" s="160"/>
      <c r="I58" s="160"/>
    </row>
    <row r="59" spans="2:10" ht="12.75" customHeight="1" x14ac:dyDescent="0.2">
      <c r="C59" s="156"/>
      <c r="D59" s="156"/>
      <c r="E59" s="156"/>
      <c r="F59" s="156"/>
      <c r="G59" s="156"/>
      <c r="H59" s="156"/>
      <c r="I59" s="156"/>
    </row>
    <row r="60" spans="2:10" ht="12.75" customHeight="1" x14ac:dyDescent="0.2">
      <c r="C60" s="156"/>
      <c r="D60" s="156"/>
      <c r="E60" s="156"/>
      <c r="F60" s="156"/>
      <c r="G60" s="156"/>
      <c r="H60" s="156"/>
      <c r="I60" s="156"/>
    </row>
    <row r="61" spans="2:10" ht="12.75" customHeight="1" x14ac:dyDescent="0.2">
      <c r="C61" s="156"/>
      <c r="D61" s="156"/>
      <c r="E61" s="156"/>
      <c r="F61" s="156"/>
      <c r="G61" s="156"/>
      <c r="H61" s="156"/>
      <c r="I61" s="156"/>
    </row>
  </sheetData>
  <mergeCells count="6">
    <mergeCell ref="B28:J28"/>
    <mergeCell ref="B56:J56"/>
    <mergeCell ref="B29:J29"/>
    <mergeCell ref="B30:J30"/>
    <mergeCell ref="B24:J24"/>
    <mergeCell ref="C33:I37"/>
  </mergeCells>
  <printOptions horizontalCentered="1"/>
  <pageMargins left="0.78740157480314965" right="0.70866141732283472" top="0.70866141732283472" bottom="0.78740157480314965" header="0.31496062992125984" footer="0.31496062992125984"/>
  <pageSetup paperSize="9" orientation="portrait"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18</vt:i4>
      </vt:variant>
    </vt:vector>
  </HeadingPairs>
  <TitlesOfParts>
    <vt:vector size="38" baseType="lpstr">
      <vt:lpstr>COVER</vt:lpstr>
      <vt:lpstr>DAFTAR ISI</vt:lpstr>
      <vt:lpstr>Neraca</vt:lpstr>
      <vt:lpstr>Laba Rugi</vt:lpstr>
      <vt:lpstr>Perubahan Ekuitas</vt:lpstr>
      <vt:lpstr>Arus Kas</vt:lpstr>
      <vt:lpstr>SKAT HAL</vt:lpstr>
      <vt:lpstr>Catatan 01 (2)</vt:lpstr>
      <vt:lpstr>Catatan 02</vt:lpstr>
      <vt:lpstr>Usulan Catatan dri BK</vt:lpstr>
      <vt:lpstr>WBS </vt:lpstr>
      <vt:lpstr>AJE</vt:lpstr>
      <vt:lpstr>aruskas</vt:lpstr>
      <vt:lpstr>neraca-gb</vt:lpstr>
      <vt:lpstr>neraca-sp</vt:lpstr>
      <vt:lpstr>neraca-toko</vt:lpstr>
      <vt:lpstr>labarugi-gb</vt:lpstr>
      <vt:lpstr>labarugi-sp </vt:lpstr>
      <vt:lpstr>labarugi-toko</vt:lpstr>
      <vt:lpstr>KOR FISKAL FOR PD PARKIR</vt:lpstr>
      <vt:lpstr>AJE!Print_Area</vt:lpstr>
      <vt:lpstr>'Arus Kas'!Print_Area</vt:lpstr>
      <vt:lpstr>'Catatan 01 (2)'!Print_Area</vt:lpstr>
      <vt:lpstr>'Catatan 02'!Print_Area</vt:lpstr>
      <vt:lpstr>COVER!Print_Area</vt:lpstr>
      <vt:lpstr>'DAFTAR ISI'!Print_Area</vt:lpstr>
      <vt:lpstr>'KOR FISKAL FOR PD PARKIR'!Print_Area</vt:lpstr>
      <vt:lpstr>'Laba Rugi'!Print_Area</vt:lpstr>
      <vt:lpstr>Neraca!Print_Area</vt:lpstr>
      <vt:lpstr>'Perubahan Ekuitas'!Print_Area</vt:lpstr>
      <vt:lpstr>'SKAT HAL'!Print_Area</vt:lpstr>
      <vt:lpstr>'Usulan Catatan dri BK'!Print_Area</vt:lpstr>
      <vt:lpstr>'WBS '!Print_Area</vt:lpstr>
      <vt:lpstr>'Catatan 01 (2)'!Print_Titles</vt:lpstr>
      <vt:lpstr>'Catatan 02'!Print_Titles</vt:lpstr>
      <vt:lpstr>'KOR FISKAL FOR PD PARKIR'!Print_Titles</vt:lpstr>
      <vt:lpstr>Neraca!Print_Titles</vt:lpstr>
      <vt:lpstr>'WBS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Preinstall</dc:creator>
  <cp:lastModifiedBy>HP</cp:lastModifiedBy>
  <cp:lastPrinted>2022-04-14T04:12:19Z</cp:lastPrinted>
  <dcterms:created xsi:type="dcterms:W3CDTF">2002-08-28T12:58:07Z</dcterms:created>
  <dcterms:modified xsi:type="dcterms:W3CDTF">2023-02-18T14:18:57Z</dcterms:modified>
</cp:coreProperties>
</file>