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6B4A13D-F9AA-4A85-9E60-32116A083CB9}" xr6:coauthVersionLast="41" xr6:coauthVersionMax="43" xr10:uidLastSave="{00000000-0000-0000-0000-000000000000}"/>
  <bookViews>
    <workbookView xWindow="-810" yWindow="4410" windowWidth="23610" windowHeight="14730" xr2:uid="{CF0C2547-EDEC-4B52-89A5-72990A28F0DE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V5" i="1"/>
  <c r="U5" i="1"/>
  <c r="S5" i="1"/>
  <c r="R5" i="1"/>
  <c r="O5" i="1"/>
  <c r="X7" i="1"/>
  <c r="W7" i="1"/>
  <c r="V7" i="1"/>
  <c r="U7" i="1"/>
  <c r="I4" i="1"/>
  <c r="H7" i="1"/>
  <c r="S7" i="1"/>
  <c r="X6" i="1"/>
  <c r="W6" i="1"/>
  <c r="S6" i="1"/>
  <c r="R6" i="1"/>
  <c r="P6" i="1"/>
  <c r="Y5" i="1"/>
  <c r="W5" i="1"/>
  <c r="J4" i="1"/>
  <c r="H4" i="1" l="1"/>
  <c r="O6" i="1"/>
  <c r="H5" i="1"/>
  <c r="H6" i="1"/>
  <c r="Y6" i="1" s="1"/>
  <c r="G6" i="1"/>
  <c r="G5" i="1"/>
  <c r="G7" i="1"/>
  <c r="G4" i="1"/>
  <c r="N5" i="1"/>
  <c r="M5" i="1"/>
  <c r="N7" i="1" l="1"/>
  <c r="M7" i="1"/>
  <c r="C28" i="1"/>
  <c r="C30" i="1" s="1"/>
  <c r="C31" i="1" s="1"/>
  <c r="Y4" i="1"/>
  <c r="Q5" i="1" l="1"/>
  <c r="Z5" i="1"/>
  <c r="G25" i="1"/>
  <c r="G26" i="1"/>
  <c r="L4" i="1"/>
  <c r="G28" i="1"/>
  <c r="G27" i="1"/>
  <c r="K4" i="1"/>
  <c r="Y7" i="1"/>
  <c r="C29" i="1"/>
  <c r="C32" i="1" s="1"/>
  <c r="M4" i="1" l="1"/>
  <c r="U4" i="1" s="1"/>
  <c r="V4" i="1" s="1"/>
  <c r="G29" i="1"/>
  <c r="Z4" i="1" s="1"/>
  <c r="Z7" i="1"/>
  <c r="Q7" i="1"/>
  <c r="V6" i="1"/>
  <c r="M6" i="1"/>
  <c r="N6" i="1" l="1"/>
  <c r="Z6" i="1"/>
  <c r="U6" i="1"/>
  <c r="Q6" i="1" l="1"/>
  <c r="N4" i="1"/>
  <c r="O4" i="1"/>
  <c r="R4" i="1" s="1"/>
  <c r="W4" i="1" s="1"/>
  <c r="P4" i="1" l="1"/>
  <c r="Q4" i="1" s="1"/>
  <c r="X4" i="1" s="1"/>
</calcChain>
</file>

<file path=xl/sharedStrings.xml><?xml version="1.0" encoding="utf-8"?>
<sst xmlns="http://schemas.openxmlformats.org/spreadsheetml/2006/main" count="54" uniqueCount="48">
  <si>
    <t>Wynagrodzenie zasadnicze</t>
  </si>
  <si>
    <t>Potrącenie za nieobecności</t>
  </si>
  <si>
    <t>Wynagrodzenie chorobowe</t>
  </si>
  <si>
    <t>Emerytalna 9,76 %</t>
  </si>
  <si>
    <t>Rentowa 1,5 %</t>
  </si>
  <si>
    <t>Chorobowa 2,45%</t>
  </si>
  <si>
    <t>Ilość dni przepracowanych</t>
  </si>
  <si>
    <t>Ilość dni w miesiącu</t>
  </si>
  <si>
    <t>Maj</t>
  </si>
  <si>
    <t>Miesiąc</t>
  </si>
  <si>
    <t>Umowa o pracę</t>
  </si>
  <si>
    <t>Typ umowy</t>
  </si>
  <si>
    <t>Czy Student?</t>
  </si>
  <si>
    <t>Suma składek zus</t>
  </si>
  <si>
    <t>Składki na ubez społ do odliczenia od dochodu</t>
  </si>
  <si>
    <t>Postawa wymiaru składki na ubezpieczenie zdrowotne</t>
  </si>
  <si>
    <t>Pobrana</t>
  </si>
  <si>
    <t>Koszty uzyskania przychodów 111,25 zł</t>
  </si>
  <si>
    <t>Kwota zmniejszająca zaliczkę 46,33 zł</t>
  </si>
  <si>
    <t>Podstawa naliczenia zaczki na podatek dochodowy (do pełnych zł)</t>
  </si>
  <si>
    <t>Zaliczka na podatek dochodowy 18%</t>
  </si>
  <si>
    <t>Pobrana zaliczka na podatek dochodowy (do pełnych)</t>
  </si>
  <si>
    <t>PENSJA NETTO</t>
  </si>
  <si>
    <t>Wynagrodzenie za czas niezdolności do pracy</t>
  </si>
  <si>
    <t>Płaca podstawowowa</t>
  </si>
  <si>
    <t>PENSJA BRUTTO</t>
  </si>
  <si>
    <t>ZWOLNIENIE L4 LUB L10</t>
  </si>
  <si>
    <t>Wyliczanie pensji brutto</t>
  </si>
  <si>
    <t>Ilość dni zwolnienia</t>
  </si>
  <si>
    <t>Podstawa wymiaru składek na ubezpieczenia</t>
  </si>
  <si>
    <t>Pensja za dni przepracowane</t>
  </si>
  <si>
    <t>za dni nieprzepracowane</t>
  </si>
  <si>
    <t>Typ zwolnienia</t>
  </si>
  <si>
    <t>Brutto</t>
  </si>
  <si>
    <t>Składki pracodawcy</t>
  </si>
  <si>
    <t>Emerytalna 9,76%</t>
  </si>
  <si>
    <t>Rentowa 8,5 %</t>
  </si>
  <si>
    <t>Wypadkowa 1,7%</t>
  </si>
  <si>
    <t>Fundusz pracy 2,45%</t>
  </si>
  <si>
    <t>Pensja Brutto Brutto</t>
  </si>
  <si>
    <t>Umowa zlecenie</t>
  </si>
  <si>
    <t>Umowa o dzieło</t>
  </si>
  <si>
    <t>Składka zdrowotna wyliczona 9%</t>
  </si>
  <si>
    <t>Składka zdrowotna odliczona od podatku 7,75%</t>
  </si>
  <si>
    <t>NIE</t>
  </si>
  <si>
    <t>TAK</t>
  </si>
  <si>
    <t>TAK/NIE</t>
  </si>
  <si>
    <t>Ilość dni w miesiącu [zakłada się zawsze 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</si>
</sst>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/>
    <xf numFmtId="0" fontId="3" fillId="0" borderId="0" xfId="0" applyFon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1" fillId="2" borderId="0" xfId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0" xfId="2" applyAlignment="1">
      <alignment horizontal="center" vertical="center" wrapText="1"/>
    </xf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4D25-3F87-43C6-B4C1-F96DCA0B5711}">
  <dimension ref="A1:AA34"/>
  <sheetViews>
    <sheetView tabSelected="1" topLeftCell="M1" zoomScale="70" zoomScaleNormal="70" workbookViewId="0">
      <selection activeCell="P6" sqref="P6"/>
    </sheetView>
  </sheetViews>
  <sheetFormatPr defaultRowHeight="15" x14ac:dyDescent="0.25"/>
  <cols>
    <col min="1" max="1" width="16.7109375" customWidth="1"/>
    <col min="2" max="2" width="41.85546875" customWidth="1"/>
    <col min="4" max="4" width="20.42578125" customWidth="1"/>
    <col min="5" max="5" width="22.85546875" customWidth="1"/>
    <col min="6" max="6" width="19.28515625" customWidth="1"/>
    <col min="7" max="7" width="15.85546875" customWidth="1"/>
    <col min="8" max="8" width="23.85546875" customWidth="1"/>
    <col min="9" max="9" width="30.42578125" customWidth="1"/>
    <col min="10" max="10" width="21.7109375" customWidth="1"/>
    <col min="11" max="11" width="14.42578125" customWidth="1"/>
    <col min="12" max="12" width="18.5703125" customWidth="1"/>
    <col min="13" max="13" width="16.42578125" bestFit="1" customWidth="1"/>
    <col min="14" max="15" width="23.42578125" customWidth="1"/>
    <col min="16" max="16" width="21.42578125" customWidth="1"/>
    <col min="19" max="19" width="15.7109375" customWidth="1"/>
    <col min="20" max="20" width="18.7109375" customWidth="1"/>
    <col min="21" max="21" width="20.140625" customWidth="1"/>
    <col min="22" max="22" width="19.7109375" customWidth="1"/>
    <col min="23" max="23" width="19" customWidth="1"/>
    <col min="24" max="24" width="10.140625" customWidth="1"/>
  </cols>
  <sheetData>
    <row r="1" spans="1:2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7" x14ac:dyDescent="0.25">
      <c r="I2" t="s">
        <v>26</v>
      </c>
      <c r="J2" s="3">
        <v>9.7600000000000006E-2</v>
      </c>
      <c r="K2" s="4">
        <v>1.4999999999999999E-2</v>
      </c>
      <c r="L2" s="5">
        <v>2.4500000000000001E-2</v>
      </c>
      <c r="P2">
        <v>0.09</v>
      </c>
      <c r="R2">
        <v>7.7499999999999999E-2</v>
      </c>
      <c r="V2">
        <v>0.18</v>
      </c>
    </row>
    <row r="3" spans="1:27" ht="73.5" customHeight="1" x14ac:dyDescent="0.25">
      <c r="A3" s="2" t="s">
        <v>12</v>
      </c>
      <c r="B3" s="8" t="s">
        <v>11</v>
      </c>
      <c r="C3" s="8" t="s">
        <v>9</v>
      </c>
      <c r="D3" s="8" t="s">
        <v>6</v>
      </c>
      <c r="E3" s="8" t="s">
        <v>47</v>
      </c>
      <c r="F3" s="8" t="s">
        <v>0</v>
      </c>
      <c r="G3" s="8" t="s">
        <v>1</v>
      </c>
      <c r="H3" s="8" t="s">
        <v>24</v>
      </c>
      <c r="I3" s="8" t="s">
        <v>23</v>
      </c>
      <c r="J3" s="14" t="s">
        <v>3</v>
      </c>
      <c r="K3" s="15" t="s">
        <v>4</v>
      </c>
      <c r="L3" s="16" t="s">
        <v>5</v>
      </c>
      <c r="M3" s="9" t="s">
        <v>13</v>
      </c>
      <c r="N3" s="9" t="s">
        <v>14</v>
      </c>
      <c r="O3" s="8" t="s">
        <v>15</v>
      </c>
      <c r="P3" s="17" t="s">
        <v>42</v>
      </c>
      <c r="Q3" s="8" t="s">
        <v>16</v>
      </c>
      <c r="R3" s="8" t="s">
        <v>43</v>
      </c>
      <c r="S3" s="12" t="s">
        <v>17</v>
      </c>
      <c r="T3" s="12" t="s">
        <v>18</v>
      </c>
      <c r="U3" s="8" t="s">
        <v>19</v>
      </c>
      <c r="V3" s="8" t="s">
        <v>20</v>
      </c>
      <c r="W3" s="8" t="s">
        <v>21</v>
      </c>
      <c r="X3" s="11" t="s">
        <v>22</v>
      </c>
      <c r="Y3" s="11" t="s">
        <v>25</v>
      </c>
      <c r="Z3" s="11" t="s">
        <v>39</v>
      </c>
      <c r="AA3" s="7"/>
    </row>
    <row r="4" spans="1:27" x14ac:dyDescent="0.25">
      <c r="A4" t="s">
        <v>46</v>
      </c>
      <c r="B4" t="s">
        <v>10</v>
      </c>
      <c r="C4" t="s">
        <v>8</v>
      </c>
      <c r="D4" s="2">
        <v>6</v>
      </c>
      <c r="E4" s="2">
        <v>30</v>
      </c>
      <c r="F4" s="2">
        <v>4000</v>
      </c>
      <c r="G4" s="6">
        <f>F4/E4*(E4-D4)</f>
        <v>3200</v>
      </c>
      <c r="H4" s="6">
        <f>F4-G4</f>
        <v>800</v>
      </c>
      <c r="I4" s="1">
        <f>(G4-(0.1871*G4))/E4*0.8*(E4-D4)</f>
        <v>1664.8192000000001</v>
      </c>
      <c r="J4" s="6">
        <f>H4*J2</f>
        <v>78.08</v>
      </c>
      <c r="K4" s="6">
        <f>H4*K2</f>
        <v>12</v>
      </c>
      <c r="L4" s="6">
        <f>H4*L2</f>
        <v>19.600000000000001</v>
      </c>
      <c r="M4" s="1">
        <f>J4+K4+L4</f>
        <v>109.68</v>
      </c>
      <c r="N4" s="1">
        <f>M4</f>
        <v>109.68</v>
      </c>
      <c r="O4" s="1">
        <f>I4+H4-M4</f>
        <v>2355.1392000000001</v>
      </c>
      <c r="P4" s="1">
        <f>O4*P2</f>
        <v>211.96252799999999</v>
      </c>
      <c r="Q4" s="1">
        <f>P4</f>
        <v>211.96252799999999</v>
      </c>
      <c r="R4" s="1">
        <f>O4*R2</f>
        <v>182.52328800000001</v>
      </c>
      <c r="S4">
        <v>111.25</v>
      </c>
      <c r="T4">
        <v>46.33</v>
      </c>
      <c r="U4" s="10">
        <f>H4+I4-M4-S4</f>
        <v>2243.8892000000001</v>
      </c>
      <c r="V4" s="1">
        <f>U4*V2-T4</f>
        <v>357.57005600000002</v>
      </c>
      <c r="W4" s="10">
        <f>V4-R4</f>
        <v>175.04676800000001</v>
      </c>
      <c r="X4" s="1">
        <f>H4+I4-N4-Q4-W4</f>
        <v>1968.1299040000001</v>
      </c>
      <c r="Y4" s="1">
        <f>I4+H4</f>
        <v>2464.8191999999999</v>
      </c>
      <c r="Z4" s="1">
        <f>Y4+G29</f>
        <v>2644.0991999999997</v>
      </c>
    </row>
    <row r="5" spans="1:27" x14ac:dyDescent="0.25">
      <c r="A5" t="s">
        <v>45</v>
      </c>
      <c r="B5" t="s">
        <v>40</v>
      </c>
      <c r="C5" t="s">
        <v>8</v>
      </c>
      <c r="D5" s="2">
        <v>6</v>
      </c>
      <c r="E5" s="2">
        <v>30</v>
      </c>
      <c r="F5" s="2">
        <v>2000</v>
      </c>
      <c r="G5" s="6">
        <f>F5/E5*(E5-D5)</f>
        <v>1600</v>
      </c>
      <c r="H5" s="6">
        <f t="shared" ref="H5:H7" si="0">F5-G5</f>
        <v>400</v>
      </c>
      <c r="I5" s="1">
        <v>0</v>
      </c>
      <c r="J5" s="6">
        <v>0</v>
      </c>
      <c r="K5" s="6">
        <v>0</v>
      </c>
      <c r="L5" s="6">
        <v>0</v>
      </c>
      <c r="M5" s="1">
        <f>J5+K5+L5</f>
        <v>0</v>
      </c>
      <c r="N5" s="1">
        <f>M5</f>
        <v>0</v>
      </c>
      <c r="O5" s="1">
        <f>I5+H5-M5</f>
        <v>400</v>
      </c>
      <c r="P5" s="1">
        <v>0</v>
      </c>
      <c r="Q5" s="1">
        <f>P5</f>
        <v>0</v>
      </c>
      <c r="R5" s="1">
        <f>O5*R2</f>
        <v>31</v>
      </c>
      <c r="S5">
        <f>0.2*Y5</f>
        <v>80</v>
      </c>
      <c r="T5">
        <v>0</v>
      </c>
      <c r="U5" s="10">
        <f>H5+I5-M5-S5</f>
        <v>320</v>
      </c>
      <c r="V5" s="1">
        <f>(Y5-S5)*0.18</f>
        <v>57.599999999999994</v>
      </c>
      <c r="W5" s="10">
        <f>V5-R5</f>
        <v>26.599999999999994</v>
      </c>
      <c r="X5" s="1">
        <f>Y5-V5</f>
        <v>342.4</v>
      </c>
      <c r="Y5" s="1">
        <f>I5+H5</f>
        <v>400</v>
      </c>
      <c r="Z5" s="1">
        <f>Y5</f>
        <v>400</v>
      </c>
    </row>
    <row r="6" spans="1:27" x14ac:dyDescent="0.25">
      <c r="A6" t="s">
        <v>44</v>
      </c>
      <c r="B6" t="s">
        <v>40</v>
      </c>
      <c r="C6" t="s">
        <v>8</v>
      </c>
      <c r="D6" s="2">
        <v>6</v>
      </c>
      <c r="E6" s="2">
        <v>30</v>
      </c>
      <c r="F6" s="2">
        <v>2000</v>
      </c>
      <c r="G6" s="6">
        <f>F6/E6*(E6-D6)</f>
        <v>1600</v>
      </c>
      <c r="H6" s="6">
        <f t="shared" si="0"/>
        <v>400</v>
      </c>
      <c r="I6" s="1">
        <v>0</v>
      </c>
      <c r="J6" s="6">
        <v>0</v>
      </c>
      <c r="K6" s="6">
        <v>0</v>
      </c>
      <c r="L6" s="6">
        <v>0</v>
      </c>
      <c r="M6" s="1">
        <f>J6+K6+L6</f>
        <v>0</v>
      </c>
      <c r="N6" s="1">
        <f>M6</f>
        <v>0</v>
      </c>
      <c r="O6" s="1">
        <f>I6+H6-M6</f>
        <v>400</v>
      </c>
      <c r="P6" s="1">
        <f>O6*P2</f>
        <v>36</v>
      </c>
      <c r="Q6" s="1">
        <f>P6</f>
        <v>36</v>
      </c>
      <c r="R6" s="1">
        <f>O6*R2</f>
        <v>31</v>
      </c>
      <c r="S6">
        <f>0.2*Y6</f>
        <v>80</v>
      </c>
      <c r="T6">
        <v>0</v>
      </c>
      <c r="U6" s="10">
        <f>H6+I6-M6-S6</f>
        <v>320</v>
      </c>
      <c r="V6" s="1">
        <f>(Y6-S6)*0.18</f>
        <v>57.599999999999994</v>
      </c>
      <c r="W6" s="10">
        <f>IF(V6-R6&lt;0,0,V6-R6)</f>
        <v>26.599999999999994</v>
      </c>
      <c r="X6" s="1">
        <f>Y6-Q6-W6</f>
        <v>337.4</v>
      </c>
      <c r="Y6" s="1">
        <f>I6+H6</f>
        <v>400</v>
      </c>
      <c r="Z6" s="1">
        <f>Y6</f>
        <v>400</v>
      </c>
    </row>
    <row r="7" spans="1:27" x14ac:dyDescent="0.25">
      <c r="A7" t="s">
        <v>46</v>
      </c>
      <c r="B7" t="s">
        <v>41</v>
      </c>
      <c r="C7" t="s">
        <v>8</v>
      </c>
      <c r="D7" s="2">
        <v>6</v>
      </c>
      <c r="E7" s="2">
        <v>30</v>
      </c>
      <c r="F7" s="2">
        <v>2000</v>
      </c>
      <c r="G7" s="6">
        <f t="shared" ref="G7" si="1">F7/E7*(E7-D7)</f>
        <v>1600</v>
      </c>
      <c r="H7" s="6">
        <f>F7-G7</f>
        <v>400</v>
      </c>
      <c r="I7" s="1">
        <v>0</v>
      </c>
      <c r="J7" s="6">
        <v>0</v>
      </c>
      <c r="K7" s="6">
        <v>0</v>
      </c>
      <c r="L7" s="6">
        <v>0</v>
      </c>
      <c r="M7" s="1">
        <f>J7+K7+L7</f>
        <v>0</v>
      </c>
      <c r="N7" s="1">
        <f>M7</f>
        <v>0</v>
      </c>
      <c r="O7" s="1">
        <v>0</v>
      </c>
      <c r="P7" s="1">
        <v>0</v>
      </c>
      <c r="Q7" s="1">
        <f>P7</f>
        <v>0</v>
      </c>
      <c r="R7" s="1">
        <v>0</v>
      </c>
      <c r="S7">
        <f>0.5*Y7</f>
        <v>200</v>
      </c>
      <c r="T7">
        <v>0</v>
      </c>
      <c r="U7" s="10">
        <f>H7+I7-M7-S7</f>
        <v>200</v>
      </c>
      <c r="V7" s="1">
        <f>U7*V2-T7</f>
        <v>36</v>
      </c>
      <c r="W7" s="10">
        <f>V7-R7</f>
        <v>36</v>
      </c>
      <c r="X7" s="1">
        <f>H7+I7-N7-Q7-W7</f>
        <v>364</v>
      </c>
      <c r="Y7" s="1">
        <f>I7+H7</f>
        <v>400</v>
      </c>
      <c r="Z7" s="1">
        <f>Y7</f>
        <v>400</v>
      </c>
    </row>
    <row r="8" spans="1:27" x14ac:dyDescent="0.25">
      <c r="H8" s="2"/>
      <c r="I8" s="2"/>
      <c r="J8" s="2"/>
      <c r="K8" s="2"/>
      <c r="L8" s="2"/>
    </row>
    <row r="9" spans="1:27" x14ac:dyDescent="0.25">
      <c r="H9" s="2"/>
      <c r="I9" s="2"/>
      <c r="J9" s="2"/>
      <c r="K9" s="2"/>
      <c r="L9" s="2"/>
    </row>
    <row r="10" spans="1:27" x14ac:dyDescent="0.25">
      <c r="H10" s="2"/>
      <c r="I10" s="2"/>
      <c r="J10" s="2"/>
      <c r="K10" s="2"/>
      <c r="L10" s="2"/>
    </row>
    <row r="11" spans="1:27" x14ac:dyDescent="0.25">
      <c r="H11" s="2"/>
      <c r="I11" s="2"/>
      <c r="J11" s="2"/>
      <c r="K11" s="2"/>
      <c r="L11" s="2"/>
    </row>
    <row r="12" spans="1:27" x14ac:dyDescent="0.25">
      <c r="H12" s="2"/>
      <c r="I12" s="2"/>
      <c r="J12" s="2"/>
      <c r="K12" s="2"/>
      <c r="L12" s="2"/>
    </row>
    <row r="13" spans="1:27" x14ac:dyDescent="0.25">
      <c r="H13" s="2"/>
      <c r="I13" s="2"/>
      <c r="J13" s="2"/>
      <c r="K13" s="2"/>
      <c r="L13" s="2"/>
    </row>
    <row r="14" spans="1:27" x14ac:dyDescent="0.25">
      <c r="H14" s="2"/>
      <c r="I14" s="2"/>
      <c r="J14" s="2"/>
      <c r="K14" s="2"/>
      <c r="L14" s="2"/>
    </row>
    <row r="15" spans="1:27" x14ac:dyDescent="0.25">
      <c r="H15" s="2"/>
      <c r="I15" s="2"/>
      <c r="J15" s="2"/>
      <c r="K15" s="2"/>
      <c r="L15" s="2"/>
    </row>
    <row r="16" spans="1:27" x14ac:dyDescent="0.25">
      <c r="H16" s="2"/>
      <c r="I16" s="2"/>
      <c r="J16" s="2"/>
      <c r="K16" s="2"/>
      <c r="L16" s="2"/>
    </row>
    <row r="17" spans="2:12" x14ac:dyDescent="0.25">
      <c r="H17" s="2"/>
      <c r="I17" s="2"/>
      <c r="J17" s="2"/>
      <c r="K17" s="2"/>
      <c r="L17" s="2"/>
    </row>
    <row r="18" spans="2:12" x14ac:dyDescent="0.25">
      <c r="H18" s="2"/>
      <c r="I18" s="2"/>
      <c r="J18" s="2"/>
      <c r="K18" s="2"/>
      <c r="L18" s="2"/>
    </row>
    <row r="19" spans="2:12" x14ac:dyDescent="0.25">
      <c r="D19" s="2"/>
      <c r="E19" s="2"/>
      <c r="F19" s="2"/>
      <c r="G19" s="2"/>
      <c r="H19" s="2"/>
      <c r="I19" s="2"/>
      <c r="J19" s="2"/>
      <c r="K19" s="2"/>
      <c r="L19" s="2"/>
    </row>
    <row r="20" spans="2:12" x14ac:dyDescent="0.25"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D21" s="2"/>
      <c r="E21" s="2"/>
      <c r="F21" s="2"/>
      <c r="G21" s="2"/>
      <c r="H21" s="2"/>
      <c r="I21" s="2"/>
      <c r="J21" s="2"/>
      <c r="K21" s="2"/>
      <c r="L21" s="2"/>
    </row>
    <row r="22" spans="2:12" x14ac:dyDescent="0.25">
      <c r="D22" s="2"/>
      <c r="E22" s="2"/>
      <c r="F22" s="2"/>
      <c r="G22" s="2"/>
      <c r="H22" s="2"/>
      <c r="I22" s="2"/>
      <c r="J22" s="2"/>
      <c r="K22" s="2"/>
      <c r="L22" s="2"/>
    </row>
    <row r="23" spans="2:12" x14ac:dyDescent="0.25">
      <c r="D23" s="2"/>
      <c r="E23" s="2"/>
      <c r="F23" s="2"/>
      <c r="G23" s="2"/>
      <c r="H23" s="2"/>
      <c r="I23" s="2"/>
      <c r="J23" s="2"/>
      <c r="K23" s="2"/>
      <c r="L23" s="2"/>
    </row>
    <row r="24" spans="2:12" x14ac:dyDescent="0.25">
      <c r="B24" t="s">
        <v>27</v>
      </c>
      <c r="D24" s="2"/>
      <c r="E24" s="2"/>
      <c r="G24" s="2"/>
      <c r="H24" s="2"/>
      <c r="I24" s="2"/>
      <c r="J24" s="2"/>
      <c r="K24" s="2"/>
      <c r="L24" s="2"/>
    </row>
    <row r="25" spans="2:12" x14ac:dyDescent="0.25">
      <c r="B25" t="s">
        <v>0</v>
      </c>
      <c r="C25">
        <v>4000</v>
      </c>
      <c r="D25" s="2"/>
      <c r="E25" s="2"/>
      <c r="F25" s="2" t="s">
        <v>35</v>
      </c>
      <c r="G25" s="2">
        <f>H4*0.0976</f>
        <v>78.08</v>
      </c>
      <c r="H25" s="2"/>
      <c r="I25" s="2"/>
      <c r="J25" s="2"/>
      <c r="K25" s="2"/>
      <c r="L25" s="2"/>
    </row>
    <row r="26" spans="2:12" x14ac:dyDescent="0.25">
      <c r="B26" t="s">
        <v>7</v>
      </c>
      <c r="C26">
        <v>30</v>
      </c>
      <c r="D26" s="2"/>
      <c r="E26" s="2"/>
      <c r="F26" s="2" t="s">
        <v>36</v>
      </c>
      <c r="G26" s="2">
        <f>H4*0.085</f>
        <v>68</v>
      </c>
      <c r="H26" s="2"/>
      <c r="I26" s="2"/>
      <c r="J26" s="2"/>
      <c r="K26" s="2"/>
      <c r="L26" s="2"/>
    </row>
    <row r="27" spans="2:12" x14ac:dyDescent="0.25">
      <c r="B27" t="s">
        <v>28</v>
      </c>
      <c r="C27">
        <v>24</v>
      </c>
      <c r="D27" s="2"/>
      <c r="E27" s="2"/>
      <c r="F27" s="2" t="s">
        <v>37</v>
      </c>
      <c r="G27" s="2">
        <f>H4*0.017</f>
        <v>13.600000000000001</v>
      </c>
    </row>
    <row r="28" spans="2:12" x14ac:dyDescent="0.25">
      <c r="B28" t="s">
        <v>29</v>
      </c>
      <c r="C28">
        <f>C25/C26*C27</f>
        <v>3200</v>
      </c>
      <c r="D28" s="2"/>
      <c r="E28" s="2"/>
      <c r="F28" s="2" t="s">
        <v>38</v>
      </c>
      <c r="G28" s="2">
        <f>H4*0.0245</f>
        <v>19.600000000000001</v>
      </c>
    </row>
    <row r="29" spans="2:12" x14ac:dyDescent="0.25">
      <c r="B29" t="s">
        <v>30</v>
      </c>
      <c r="C29">
        <f>C25-C28</f>
        <v>800</v>
      </c>
      <c r="D29" s="2"/>
      <c r="E29" s="2"/>
      <c r="F29" s="13" t="s">
        <v>34</v>
      </c>
      <c r="G29" s="2">
        <f>SUM(G25:G28)</f>
        <v>179.27999999999997</v>
      </c>
    </row>
    <row r="30" spans="2:12" x14ac:dyDescent="0.25">
      <c r="B30" t="s">
        <v>31</v>
      </c>
      <c r="C30">
        <f>((C28-0.1871*C28)/C26)*0.8</f>
        <v>69.367466666666672</v>
      </c>
      <c r="D30" s="2" t="s">
        <v>32</v>
      </c>
      <c r="E30" s="2">
        <v>80</v>
      </c>
      <c r="F30" s="2"/>
      <c r="G30" s="2"/>
    </row>
    <row r="31" spans="2:12" x14ac:dyDescent="0.25">
      <c r="B31" t="s">
        <v>2</v>
      </c>
      <c r="C31" s="1">
        <f>C30*C27</f>
        <v>1664.8192000000001</v>
      </c>
      <c r="D31" s="2"/>
      <c r="E31" s="2"/>
      <c r="F31" s="2"/>
      <c r="G31" s="2"/>
    </row>
    <row r="32" spans="2:12" x14ac:dyDescent="0.25">
      <c r="B32" t="s">
        <v>33</v>
      </c>
      <c r="C32" s="1">
        <f>C29+C31</f>
        <v>2464.8191999999999</v>
      </c>
      <c r="D32" s="2"/>
      <c r="E32" s="2"/>
      <c r="F32" s="2"/>
      <c r="G32" s="2"/>
    </row>
    <row r="33" spans="4:7" x14ac:dyDescent="0.25">
      <c r="D33" s="2"/>
      <c r="E33" s="2"/>
      <c r="F33" s="2"/>
      <c r="G33" s="2"/>
    </row>
    <row r="34" spans="4:7" x14ac:dyDescent="0.25">
      <c r="D34" s="2"/>
      <c r="E34" s="2"/>
      <c r="F34" s="2"/>
      <c r="G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2019-05-02T17:26:28Z</dcterms:created>
  <dcterms:modified xsi:type="dcterms:W3CDTF">2019-05-05T20:43:44Z</dcterms:modified>
</cp:coreProperties>
</file>