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ia\Desktop\Studia\Semestr V\Projektowanie modeli łączenia źródeł danych\Projekt\"/>
    </mc:Choice>
  </mc:AlternateContent>
  <xr:revisionPtr revIDLastSave="0" documentId="13_ncr:1_{347FD54D-5DF7-4EFE-AE2C-11210434AD47}" xr6:coauthVersionLast="47" xr6:coauthVersionMax="47" xr10:uidLastSave="{00000000-0000-0000-0000-000000000000}"/>
  <bookViews>
    <workbookView xWindow="-108" yWindow="-108" windowWidth="23256" windowHeight="12456" firstSheet="2" activeTab="6" xr2:uid="{DF59F370-1AF5-487E-AF3A-EA9474F6510F}"/>
  </bookViews>
  <sheets>
    <sheet name="Dane" sheetId="1" r:id="rId1"/>
    <sheet name="Statystyki opisowe" sheetId="2" r:id="rId2"/>
    <sheet name="Macierz wsp. korelacji" sheetId="3" r:id="rId3"/>
    <sheet name="Metoda Hellwiga" sheetId="5" r:id="rId4"/>
    <sheet name="Porównanie modeli" sheetId="4" r:id="rId5"/>
    <sheet name="Estymacja MNK" sheetId="6" r:id="rId6"/>
    <sheet name="Weryfikacja modelu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7" l="1"/>
  <c r="N5" i="7"/>
  <c r="N6" i="7"/>
  <c r="B79" i="7"/>
  <c r="B59" i="7"/>
  <c r="B39" i="7"/>
  <c r="E4" i="6"/>
  <c r="E5" i="6"/>
  <c r="E6" i="6"/>
  <c r="E7" i="6"/>
  <c r="E8" i="6"/>
  <c r="E9" i="6"/>
  <c r="E10" i="6"/>
  <c r="E11" i="6"/>
  <c r="E12" i="6"/>
  <c r="E13" i="6"/>
  <c r="E3" i="6"/>
  <c r="H25" i="6" a="1"/>
  <c r="J25" i="6" s="1"/>
  <c r="H35" i="6" a="1"/>
  <c r="H36" i="6" s="1"/>
  <c r="B110" i="4"/>
  <c r="B109" i="4"/>
  <c r="B108" i="4"/>
  <c r="B107" i="4"/>
  <c r="E37" i="3"/>
  <c r="B39" i="3"/>
  <c r="B37" i="3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R15" i="2"/>
  <c r="R17" i="2" s="1"/>
  <c r="Q15" i="2"/>
  <c r="Q17" i="2" s="1"/>
  <c r="P15" i="2"/>
  <c r="P17" i="2" s="1"/>
  <c r="O15" i="2"/>
  <c r="O17" i="2" s="1"/>
  <c r="N15" i="2"/>
  <c r="N17" i="2" s="1"/>
  <c r="M15" i="2"/>
  <c r="M17" i="2" s="1"/>
  <c r="L15" i="2"/>
  <c r="L17" i="2" s="1"/>
  <c r="K15" i="2"/>
  <c r="K17" i="2" s="1"/>
  <c r="J15" i="2"/>
  <c r="J17" i="2" s="1"/>
  <c r="I15" i="2"/>
  <c r="I17" i="2" s="1"/>
  <c r="H15" i="2"/>
  <c r="H17" i="2" s="1"/>
  <c r="G15" i="2"/>
  <c r="G17" i="2" s="1"/>
  <c r="F15" i="2"/>
  <c r="F17" i="2" s="1"/>
  <c r="E15" i="2"/>
  <c r="E17" i="2" s="1"/>
  <c r="D15" i="2"/>
  <c r="D17" i="2" s="1"/>
  <c r="C15" i="2"/>
  <c r="C17" i="2" s="1"/>
  <c r="B15" i="2"/>
  <c r="B17" i="2" s="1"/>
  <c r="A15" i="2"/>
  <c r="A17" i="2" s="1"/>
  <c r="J27" i="6" l="1"/>
  <c r="I27" i="6"/>
  <c r="H27" i="6"/>
  <c r="K26" i="6"/>
  <c r="J26" i="6"/>
  <c r="I26" i="6"/>
  <c r="H26" i="6"/>
  <c r="K28" i="6"/>
  <c r="K25" i="6"/>
  <c r="I28" i="6"/>
  <c r="I25" i="6"/>
  <c r="H28" i="6"/>
  <c r="H25" i="6"/>
  <c r="K27" i="6"/>
  <c r="J28" i="6"/>
  <c r="H35" i="6"/>
  <c r="H38" i="6"/>
  <c r="H37" i="6"/>
  <c r="H30" i="6" l="1" a="1"/>
  <c r="I33" i="6" s="1"/>
  <c r="K30" i="6" l="1"/>
  <c r="H33" i="6"/>
  <c r="J33" i="6"/>
  <c r="J32" i="6"/>
  <c r="K32" i="6"/>
  <c r="H30" i="6"/>
  <c r="I32" i="6"/>
  <c r="H32" i="6"/>
  <c r="K31" i="6"/>
  <c r="K33" i="6"/>
  <c r="J31" i="6"/>
  <c r="J30" i="6"/>
  <c r="I31" i="6"/>
  <c r="I30" i="6"/>
  <c r="H31" i="6"/>
  <c r="H40" i="6" l="1" a="1"/>
  <c r="H43" i="6" s="1"/>
  <c r="H41" i="6" l="1"/>
  <c r="H40" i="6"/>
  <c r="H42" i="6"/>
  <c r="F9" i="6" l="1"/>
  <c r="G9" i="6" s="1"/>
  <c r="F10" i="6"/>
  <c r="G10" i="6" s="1"/>
  <c r="F11" i="6"/>
  <c r="G11" i="6" s="1"/>
  <c r="F12" i="6"/>
  <c r="G12" i="6" s="1"/>
  <c r="F13" i="6"/>
  <c r="G13" i="6" s="1"/>
  <c r="F3" i="6"/>
  <c r="F4" i="6"/>
  <c r="G4" i="6" s="1"/>
  <c r="F5" i="6"/>
  <c r="G5" i="6" s="1"/>
  <c r="F6" i="6"/>
  <c r="G6" i="6" s="1"/>
  <c r="F8" i="6"/>
  <c r="G8" i="6" s="1"/>
  <c r="F7" i="6"/>
  <c r="G7" i="6" s="1"/>
  <c r="G3" i="6" l="1"/>
  <c r="G14" i="6" s="1"/>
  <c r="F14" i="6"/>
</calcChain>
</file>

<file path=xl/sharedStrings.xml><?xml version="1.0" encoding="utf-8"?>
<sst xmlns="http://schemas.openxmlformats.org/spreadsheetml/2006/main" count="502" uniqueCount="134">
  <si>
    <t>Rok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</si>
  <si>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</si>
  <si>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</si>
  <si>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</si>
  <si>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</si>
  <si>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</si>
  <si>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</si>
  <si>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</si>
  <si>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</si>
  <si>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</si>
  <si>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</si>
  <si>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</si>
  <si>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</si>
  <si>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</si>
  <si>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</si>
  <si>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</si>
  <si>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</si>
  <si>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</si>
  <si>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</si>
  <si>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Odchylenie standardowe</t>
  </si>
  <si>
    <t>Średnia</t>
  </si>
  <si>
    <t>Vz - wsp. zmienności</t>
  </si>
  <si>
    <t>Mediana</t>
  </si>
  <si>
    <t>Min</t>
  </si>
  <si>
    <t>Max</t>
  </si>
  <si>
    <t>Macierz korelacji:</t>
  </si>
  <si>
    <t xml:space="preserve">Statystyka T studenta </t>
  </si>
  <si>
    <t>n</t>
  </si>
  <si>
    <t>alfa</t>
  </si>
  <si>
    <t>T_alfa,n-2</t>
  </si>
  <si>
    <t>r*</t>
  </si>
  <si>
    <t>1. Eliminujemy zmienne, których moduł korelacji z y jest mniejsza lub równa od wartości krytycznej (x1,x2,x3,x5,x6,x7,x8,x9,x10,x11,x13,x14,x16)</t>
  </si>
  <si>
    <t>2. Wybieramy zmienną z maksymalną wartością modułu korelacji z y (x15)</t>
  </si>
  <si>
    <t>3. Eliminujemy zmienne, których moduł korelacji z wybraną wcześniej zmienną jest większy od wartości krytycznej (x4, x12, x17)</t>
  </si>
  <si>
    <t>4. W modelu pozostaje tylko zmienna x15</t>
  </si>
  <si>
    <t xml:space="preserve">Model: </t>
  </si>
  <si>
    <t>y = a*x15 + b</t>
  </si>
  <si>
    <t>Y - liczba widzów w kinach w Polsce</t>
  </si>
  <si>
    <t>X1 - liczba kin w Polsce</t>
  </si>
  <si>
    <t>X2 - liczba sal kinowych w Polsce</t>
  </si>
  <si>
    <t>X3 - liczba miejsc na widowni w kinach w Polsce</t>
  </si>
  <si>
    <t>X4 - liczba seansów w kinach w Polsce</t>
  </si>
  <si>
    <t>X5 - liczba ludności w wieku przedprodukcyjnym w miastach w Polsce</t>
  </si>
  <si>
    <t>X6 - liczba ludności w wieku produkcyjnym w miastach w Polsce</t>
  </si>
  <si>
    <t>X7 - przeciętne miesięczne wynagrodzenie brutto [zł]</t>
  </si>
  <si>
    <t>X8 - liczba ludności aktywnej zawodowo pracującej [tys.]</t>
  </si>
  <si>
    <t>X9 - liczba abonentów telewizji</t>
  </si>
  <si>
    <t>X10 - liczba konsumentów korzystających z łączy abonamenckich [tys.]</t>
  </si>
  <si>
    <t>X11 - przeciętna cena detaliczna biletu do kina [zł]</t>
  </si>
  <si>
    <t>X12 - liczba imprez masowych artystyczno-rozrywkowych</t>
  </si>
  <si>
    <t>X13 - przeciętne miesięczne wydatki na 1 osobę na rekreację i kulturę [zł]</t>
  </si>
  <si>
    <t>X14 - ludność w miastach w % ogółu ludności</t>
  </si>
  <si>
    <t>X15 - liczba osób uczestniczących w imprezach masowych</t>
  </si>
  <si>
    <t>X16 - liczba samochodów osobowych</t>
  </si>
  <si>
    <t>X17 - liczba przewozów pasażerskich komunikacją miejską na 1 mieszkańca</t>
  </si>
  <si>
    <t>Model I - macierz korelacji</t>
  </si>
  <si>
    <t>Model II - metoda Hellwiga</t>
  </si>
  <si>
    <t>Model III - metoda Hellwiga (bez zmiennej X17)</t>
  </si>
  <si>
    <t>Model IV - metoda Hellwiga (bez zmiennej X12)</t>
  </si>
  <si>
    <t>y = a1*x5 + a2*x12 + a3*x13 + b</t>
  </si>
  <si>
    <t>y = a1*x5 + a2*x12 + a3*x13 + a4*x17 + b</t>
  </si>
  <si>
    <t>y = a1*x5 + a2*x13 + a3*x17 + b</t>
  </si>
  <si>
    <t>Model I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</si>
  <si>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</si>
  <si>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</si>
  <si>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</si>
  <si>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</si>
  <si>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</si>
  <si>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</si>
  <si>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</si>
  <si>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</si>
  <si>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</si>
  <si>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</si>
  <si>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</si>
  <si>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</si>
  <si>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</si>
  <si>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</si>
  <si>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</si>
  <si>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</si>
  <si>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</si>
  <si>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</si>
  <si>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</si>
  <si>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</si>
  <si>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</si>
  <si>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</si>
  <si>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Model II</t>
  </si>
  <si>
    <t>Model III</t>
  </si>
  <si>
    <t>Model IV</t>
  </si>
  <si>
    <t>Ze względu na dużą korelację między X12 i X17</t>
  </si>
  <si>
    <t>Po porównaniu wartości Adjusted R Square najlepszym modelem jest model III</t>
  </si>
  <si>
    <t>Model ostateczny:</t>
  </si>
  <si>
    <t xml:space="preserve">a1 </t>
  </si>
  <si>
    <t>a2</t>
  </si>
  <si>
    <t>a3</t>
  </si>
  <si>
    <t>b</t>
  </si>
  <si>
    <t>Wyniki najlepsze15</t>
  </si>
  <si>
    <t>Porówanie wartości AIC (Akaike) w R</t>
  </si>
  <si>
    <t>Wartość AIC jest najmniejsza dla modelu III, więc ten model najlepiej opisuje zmienną Y</t>
  </si>
  <si>
    <t>Bardzo duża korelacja między zmiennymi X12 i X17</t>
  </si>
  <si>
    <t>Model:</t>
  </si>
  <si>
    <t xml:space="preserve">X = </t>
  </si>
  <si>
    <t>Zapis macierzowy modelu:</t>
  </si>
  <si>
    <t>y =</t>
  </si>
  <si>
    <t>Metoda najmniejszych kwadratów</t>
  </si>
  <si>
    <t xml:space="preserve">X^T = </t>
  </si>
  <si>
    <t xml:space="preserve">X^T*X = </t>
  </si>
  <si>
    <t xml:space="preserve">(X^T*X)^(-1) = </t>
  </si>
  <si>
    <t xml:space="preserve">X^T*y = </t>
  </si>
  <si>
    <t>Wzór: B = (X^T*X)^(-1)*(X^T*y)</t>
  </si>
  <si>
    <t xml:space="preserve">(X^T*X)^(-1)*(X^T*y) = </t>
  </si>
  <si>
    <t xml:space="preserve">B = </t>
  </si>
  <si>
    <t>wyraz wolny</t>
  </si>
  <si>
    <t>e =</t>
  </si>
  <si>
    <t>e</t>
  </si>
  <si>
    <t>e^2</t>
  </si>
  <si>
    <t>y^</t>
  </si>
  <si>
    <t>y_t = B_0 + B_t*x_t + e_t</t>
  </si>
  <si>
    <t>Suma</t>
  </si>
  <si>
    <t>VIF</t>
  </si>
  <si>
    <t xml:space="preserve">x5 - zmienna zależna </t>
  </si>
  <si>
    <t>VIF = 1/(1-R^2)</t>
  </si>
  <si>
    <t xml:space="preserve">VIF = </t>
  </si>
  <si>
    <t>Brak współlniowości</t>
  </si>
  <si>
    <t xml:space="preserve">x12 - zmienna zależna </t>
  </si>
  <si>
    <t>Brak współliniowości</t>
  </si>
  <si>
    <t xml:space="preserve">x13 - zmienna zależna </t>
  </si>
  <si>
    <t>Koincydencja</t>
  </si>
  <si>
    <t xml:space="preserve">Macierz korelacji </t>
  </si>
  <si>
    <t xml:space="preserve">Brak koincydencji </t>
  </si>
  <si>
    <t>Wyrazistość modelu:</t>
  </si>
  <si>
    <t>V = Se/y_sr*100%</t>
  </si>
  <si>
    <t>y_śr</t>
  </si>
  <si>
    <t>Se</t>
  </si>
  <si>
    <t xml:space="preserve">V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</si>
</sst>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4" fontId="0" fillId="0" borderId="1" xfId="0" applyNumberFormat="1" applyBorder="1"/>
    <xf numFmtId="4" fontId="0" fillId="3" borderId="1" xfId="0" applyNumberFormat="1" applyFill="1" applyBorder="1"/>
    <xf numFmtId="9" fontId="0" fillId="0" borderId="1" xfId="1" applyFont="1" applyBorder="1"/>
    <xf numFmtId="9" fontId="0" fillId="3" borderId="1" xfId="1" applyFont="1" applyFill="1" applyBorder="1"/>
    <xf numFmtId="9" fontId="0" fillId="0" borderId="0" xfId="1" applyFont="1"/>
    <xf numFmtId="3" fontId="0" fillId="0" borderId="1" xfId="0" applyNumberFormat="1" applyBorder="1"/>
    <xf numFmtId="3" fontId="0" fillId="3" borderId="1" xfId="0" applyNumberFormat="1" applyFill="1" applyBorder="1"/>
    <xf numFmtId="165" fontId="0" fillId="0" borderId="1" xfId="0" applyNumberFormat="1" applyBorder="1"/>
    <xf numFmtId="0" fontId="2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4" borderId="3" xfId="0" applyFont="1" applyFill="1" applyBorder="1"/>
    <xf numFmtId="0" fontId="0" fillId="4" borderId="0" xfId="0" applyFill="1"/>
    <xf numFmtId="0" fontId="2" fillId="4" borderId="2" xfId="0" applyFont="1" applyFill="1" applyBorder="1"/>
    <xf numFmtId="0" fontId="0" fillId="5" borderId="0" xfId="0" applyFill="1"/>
    <xf numFmtId="0" fontId="2" fillId="3" borderId="2" xfId="0" applyFont="1" applyFill="1" applyBorder="1"/>
    <xf numFmtId="0" fontId="0" fillId="3" borderId="0" xfId="0" applyFill="1"/>
    <xf numFmtId="0" fontId="0" fillId="3" borderId="2" xfId="0" applyFill="1" applyBorder="1"/>
    <xf numFmtId="0" fontId="2" fillId="3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5" borderId="2" xfId="0" applyFont="1" applyFill="1" applyBorder="1"/>
    <xf numFmtId="0" fontId="2" fillId="4" borderId="7" xfId="0" applyFont="1" applyFill="1" applyBorder="1"/>
    <xf numFmtId="0" fontId="0" fillId="4" borderId="6" xfId="0" applyFill="1" applyBorder="1"/>
    <xf numFmtId="0" fontId="0" fillId="4" borderId="5" xfId="0" applyFill="1" applyBorder="1"/>
    <xf numFmtId="0" fontId="2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6" borderId="0" xfId="0" applyFill="1"/>
    <xf numFmtId="0" fontId="0" fillId="6" borderId="9" xfId="0" applyFill="1" applyBorder="1"/>
    <xf numFmtId="0" fontId="0" fillId="7" borderId="0" xfId="0" applyFill="1"/>
    <xf numFmtId="0" fontId="0" fillId="7" borderId="9" xfId="0" applyFill="1" applyBorder="1"/>
    <xf numFmtId="0" fontId="0" fillId="8" borderId="3" xfId="0" applyFill="1" applyBorder="1"/>
    <xf numFmtId="0" fontId="0" fillId="8" borderId="2" xfId="0" applyFill="1" applyBorder="1"/>
    <xf numFmtId="0" fontId="2" fillId="6" borderId="0" xfId="0" applyFont="1" applyFill="1"/>
    <xf numFmtId="0" fontId="2" fillId="9" borderId="0" xfId="0" applyFont="1" applyFill="1"/>
    <xf numFmtId="0" fontId="0" fillId="9" borderId="0" xfId="0" applyFill="1"/>
    <xf numFmtId="0" fontId="2" fillId="4" borderId="0" xfId="0" applyFont="1" applyFill="1"/>
    <xf numFmtId="3" fontId="0" fillId="10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0" fontId="0" fillId="6" borderId="1" xfId="0" applyFill="1" applyBorder="1"/>
    <xf numFmtId="0" fontId="0" fillId="11" borderId="1" xfId="0" applyFill="1" applyBorder="1"/>
    <xf numFmtId="0" fontId="2" fillId="0" borderId="1" xfId="0" applyFont="1" applyBorder="1"/>
    <xf numFmtId="0" fontId="2" fillId="6" borderId="1" xfId="0" applyFont="1" applyFill="1" applyBorder="1"/>
    <xf numFmtId="0" fontId="0" fillId="0" borderId="5" xfId="0" applyBorder="1"/>
    <xf numFmtId="0" fontId="0" fillId="0" borderId="0" xfId="0" applyBorder="1"/>
    <xf numFmtId="0" fontId="0" fillId="11" borderId="0" xfId="0" applyFill="1"/>
    <xf numFmtId="0" fontId="0" fillId="9" borderId="2" xfId="0" applyFill="1" applyBorder="1"/>
    <xf numFmtId="0" fontId="0" fillId="12" borderId="0" xfId="0" applyFill="1"/>
    <xf numFmtId="0" fontId="0" fillId="12" borderId="2" xfId="0" applyFill="1" applyBorder="1"/>
    <xf numFmtId="0" fontId="0" fillId="13" borderId="0" xfId="0" applyFill="1"/>
    <xf numFmtId="0" fontId="2" fillId="14" borderId="0" xfId="0" applyFont="1" applyFill="1"/>
    <xf numFmtId="0" fontId="0" fillId="15" borderId="0" xfId="0" applyFill="1"/>
    <xf numFmtId="0" fontId="2" fillId="16" borderId="0" xfId="0" applyFont="1" applyFill="1"/>
    <xf numFmtId="0" fontId="2" fillId="15" borderId="0" xfId="0" applyFont="1" applyFill="1"/>
    <xf numFmtId="0" fontId="2" fillId="17" borderId="0" xfId="0" applyFont="1" applyFill="1"/>
    <xf numFmtId="0" fontId="0" fillId="17" borderId="0" xfId="0" applyFill="1"/>
    <xf numFmtId="0" fontId="2" fillId="0" borderId="10" xfId="0" applyFont="1" applyBorder="1"/>
    <xf numFmtId="0" fontId="0" fillId="17" borderId="2" xfId="0" applyFill="1" applyBorder="1"/>
    <xf numFmtId="0" fontId="0" fillId="18" borderId="0" xfId="0" applyFill="1" applyBorder="1"/>
    <xf numFmtId="0" fontId="0" fillId="18" borderId="9" xfId="0" applyFill="1" applyBorder="1"/>
    <xf numFmtId="0" fontId="2" fillId="19" borderId="0" xfId="0" applyFont="1" applyFill="1"/>
    <xf numFmtId="0" fontId="2" fillId="20" borderId="0" xfId="0" applyFont="1" applyFill="1"/>
    <xf numFmtId="0" fontId="2" fillId="8" borderId="0" xfId="0" applyFont="1" applyFill="1"/>
    <xf numFmtId="0" fontId="0" fillId="8" borderId="0" xfId="0" applyFill="1"/>
    <xf numFmtId="0" fontId="2" fillId="7" borderId="0" xfId="0" applyFont="1" applyFill="1"/>
    <xf numFmtId="9" fontId="2" fillId="7" borderId="0" xfId="1" applyFont="1" applyFill="1"/>
  </cellXfs>
  <cellStyles count="2">
    <cellStyle name="Normalny" xfId="0" builtinId="0"/>
    <cellStyle name="Procentowy" xfId="1" builtinId="5"/>
  </cellStyles>
  <dxfs count="12">
    <dxf>
      <numFmt numFmtId="165" formatCode="#,##0.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#,##0.0000"/>
    </dxf>
    <dxf>
      <numFmt numFmtId="4" formatCode="#,##0.00"/>
    </dxf>
    <dxf>
      <numFmt numFmtId="164" formatCode="#,##0.0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porównujący wartości Y rzeczywistego</a:t>
            </a:r>
            <a:r>
              <a:rPr lang="pl-PL" baseline="0"/>
              <a:t> </a:t>
            </a:r>
          </a:p>
          <a:p>
            <a:pPr>
              <a:defRPr/>
            </a:pPr>
            <a:r>
              <a:rPr lang="pl-PL" baseline="0"/>
              <a:t>i Y teoretycznego</a:t>
            </a:r>
          </a:p>
        </c:rich>
      </c:tx>
      <c:layout>
        <c:manualLayout>
          <c:xMode val="edge"/>
          <c:yMode val="edge"/>
          <c:x val="0.15199197130389591"/>
          <c:y val="2.7844079004102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'Estymacja MNK'!$A$2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val>
            <c:numRef>
              <c:f>'Estymacja MNK'!$A$3:$A$13</c:f>
              <c:numCache>
                <c:formatCode>#,##0</c:formatCode>
                <c:ptCount val="11"/>
                <c:pt idx="0">
                  <c:v>36936592</c:v>
                </c:pt>
                <c:pt idx="1">
                  <c:v>41030024</c:v>
                </c:pt>
                <c:pt idx="2">
                  <c:v>45681501</c:v>
                </c:pt>
                <c:pt idx="3">
                  <c:v>51823896</c:v>
                </c:pt>
                <c:pt idx="4">
                  <c:v>56718898</c:v>
                </c:pt>
                <c:pt idx="5">
                  <c:v>59177816</c:v>
                </c:pt>
                <c:pt idx="6">
                  <c:v>61710894</c:v>
                </c:pt>
                <c:pt idx="7">
                  <c:v>19490969</c:v>
                </c:pt>
                <c:pt idx="8">
                  <c:v>27464839</c:v>
                </c:pt>
                <c:pt idx="9">
                  <c:v>41416969</c:v>
                </c:pt>
                <c:pt idx="10">
                  <c:v>49741313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86-4C44-949F-58FE895E6CB6}"/>
            </c:ext>
          </c:extLst>
        </c:ser>
        <c:ser>
          <c:idx val="1"/>
          <c:order val="1"/>
          <c:tx>
            <c:strRef>
              <c:f>'Estymacja MNK'!$E$2</c:f>
              <c:strCache>
                <c:ptCount val="1"/>
                <c:pt idx="0">
                  <c:v>y^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val>
            <c:numRef>
              <c:f>'Estymacja MNK'!$E$3:$E$13</c:f>
              <c:numCache>
                <c:formatCode>General</c:formatCode>
                <c:ptCount val="11"/>
                <c:pt idx="0">
                  <c:v>41538441.200098038</c:v>
                </c:pt>
                <c:pt idx="1">
                  <c:v>41786141.542498946</c:v>
                </c:pt>
                <c:pt idx="2">
                  <c:v>43915452.922383428</c:v>
                </c:pt>
                <c:pt idx="3">
                  <c:v>48897090.428555131</c:v>
                </c:pt>
                <c:pt idx="4">
                  <c:v>56627124.412680507</c:v>
                </c:pt>
                <c:pt idx="5">
                  <c:v>57327355.290772319</c:v>
                </c:pt>
                <c:pt idx="6">
                  <c:v>62489339.888944268</c:v>
                </c:pt>
                <c:pt idx="7">
                  <c:v>16958464.141554832</c:v>
                </c:pt>
                <c:pt idx="8">
                  <c:v>29203173.929814279</c:v>
                </c:pt>
                <c:pt idx="9">
                  <c:v>43239945.321695209</c:v>
                </c:pt>
                <c:pt idx="10">
                  <c:v>49211181.921655178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86-4C44-949F-58FE895E6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1018703471"/>
        <c:axId val="1529907263"/>
      </c:lineChart>
      <c:catAx>
        <c:axId val="1018703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 obserwacji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29907263"/>
        <c:crosses val="autoZero"/>
        <c:auto val="1"/>
        <c:lblAlgn val="ctr"/>
        <c:lblOffset val="100"/>
        <c:noMultiLvlLbl val="0"/>
      </c:catAx>
      <c:valAx>
        <c:axId val="152990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osób</a:t>
                </a:r>
                <a:r>
                  <a:rPr lang="pl-PL" baseline="0"/>
                  <a:t> w kinach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870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435200</xdr:colOff>
      <xdr:row>20</xdr:row>
      <xdr:rowOff>106990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3B58C65-DF98-E8CA-D7F8-A236DB2B0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9922100" cy="3581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2</xdr:col>
      <xdr:colOff>198276</xdr:colOff>
      <xdr:row>101</xdr:row>
      <xdr:rowOff>83922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9112D33-D07F-B622-7999-956326A88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73600"/>
          <a:ext cx="1798476" cy="11812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</xdr:row>
      <xdr:rowOff>1</xdr:rowOff>
    </xdr:from>
    <xdr:to>
      <xdr:col>14</xdr:col>
      <xdr:colOff>15240</xdr:colOff>
      <xdr:row>16</xdr:row>
      <xdr:rowOff>15240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B5173EA-5E97-22E7-C171-8E42498B3A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17154-249B-4824-BB99-AAE80351766A}" name="Tabela1" displayName="Tabela1" ref="A1:S12" totalsRowShown="0">
  <autoFilter ref="A1:S12" xr:uid="{C1C17154-249B-4824-BB99-AAE80351766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B8FE3FB-5156-4255-92D7-323A18077CCD}" name="Rok"/>
    <tableColumn id="2" xr3:uid="{580F6EF1-E1B2-4C87-8283-22BDC4641491}" name="y" dataDxfId="11"/>
    <tableColumn id="3" xr3:uid="{6AD24E08-D5FD-46E4-8DAF-EB777B882EDD}" name="x1" dataDxfId="10"/>
    <tableColumn id="4" xr3:uid="{3C7814FB-A1D3-4F85-989A-F40E6313A67D}" name="x2" dataDxfId="9"/>
    <tableColumn id="5" xr3:uid="{C5CF1210-7349-47F7-BC2E-5E8180B8C6F9}" name="x3" dataDxfId="8"/>
    <tableColumn id="6" xr3:uid="{DA283463-0E58-4072-92B1-470B6857A748}" name="x4" dataDxfId="7"/>
    <tableColumn id="7" xr3:uid="{61FB0217-C539-48D1-A108-2F1E7CD26287}" name="x5" dataDxfId="6"/>
    <tableColumn id="8" xr3:uid="{5411A594-CCB3-4BA1-B789-31E34B9ACFA1}" name="x6"/>
    <tableColumn id="9" xr3:uid="{83A36EA8-4EF2-41CA-899C-0F06D272E99E}" name="x7" dataDxfId="5"/>
    <tableColumn id="10" xr3:uid="{BB9F6D5F-8A32-4DA4-BA62-CD4B8F158820}" name="x8"/>
    <tableColumn id="11" xr3:uid="{A348E98F-0BB5-491A-A559-03FC6CA3A2E6}" name="x9" dataDxfId="4"/>
    <tableColumn id="12" xr3:uid="{A764FBBE-6B4B-4187-831C-1BD7272AEB98}" name="x10"/>
    <tableColumn id="13" xr3:uid="{33BB68D0-B404-485A-9831-F4A26A984D73}" name="x11" dataDxfId="3"/>
    <tableColumn id="14" xr3:uid="{F910B6CF-388F-4B17-89AE-3CFDDF1B5FFB}" name="x12"/>
    <tableColumn id="15" xr3:uid="{BB0CCB53-73CC-4B38-9658-817DAA2E6739}" name="x13" dataDxfId="2"/>
    <tableColumn id="16" xr3:uid="{43FFA840-78D7-464D-8A4C-9E633E86BA97}" name="x14" dataDxfId="1"/>
    <tableColumn id="17" xr3:uid="{9B0E9FEC-3462-4079-AA8E-C158C7105A2B}" name="x15"/>
    <tableColumn id="18" xr3:uid="{914DE484-DC90-4C26-9ACE-8B7B08E21BD9}" name="x16"/>
    <tableColumn id="19" xr3:uid="{B7153FA8-8F32-42C7-A47C-11169DD3C5CE}" name="x17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94CA6BD-8F46-4513-9F6E-30A59660DB53}">
  <we:reference id="73d20708-c99a-400a-95ae-5f6b394f4054" version="2.0.0.0" store="EXCatalog" storeType="EXCatalog"/>
  <we:alternateReferences>
    <we:reference id="WA104379190" version="2.0.0.0" store="pl-PL" storeType="OMEX"/>
  </we:alternateReferences>
  <we:properties/>
  <we:bindings>
    <we:binding id="RangeSelect" type="matrix" appref="{64BDCFBA-384C-43B9-B0A3-945B74AB2DDB}"/>
    <we:binding id="Input" type="matrix" appref="{B9E76496-33A7-4C58-A71F-DA94C5A6BAF4}"/>
    <we:binding id="Output" type="matrix" appref="{40B378B0-A006-4692-A860-567051BCBC80}"/>
    <we:binding id="InputY" type="matrix" appref="{2F4A964E-4AC0-42BD-90B4-1E89F8D65A9B}"/>
    <we:binding id="InputX" type="matrix" appref="{28D529E6-4CB3-4EE6-A9FC-D82834E0066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DDFE-238F-4477-AC1D-D1940E39724B}">
  <dimension ref="A1:S33"/>
  <sheetViews>
    <sheetView workbookViewId="0">
      <selection activeCell="U12" sqref="U12"/>
    </sheetView>
  </sheetViews>
  <sheetFormatPr defaultRowHeight="14.4" x14ac:dyDescent="0.3"/>
  <cols>
    <col min="2" max="2" width="9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2013</v>
      </c>
      <c r="B2" s="1">
        <v>36936592</v>
      </c>
      <c r="C2" s="1">
        <v>469</v>
      </c>
      <c r="D2" s="1">
        <v>1243</v>
      </c>
      <c r="E2" s="1">
        <v>271781</v>
      </c>
      <c r="F2" s="1">
        <v>1645637</v>
      </c>
      <c r="G2" s="2">
        <v>101.07025314204908</v>
      </c>
      <c r="H2">
        <v>383.50191641088679</v>
      </c>
      <c r="I2" s="3">
        <v>3877.43</v>
      </c>
      <c r="J2">
        <v>392.51178944618141</v>
      </c>
      <c r="K2" s="2">
        <v>174.51328732935838</v>
      </c>
      <c r="L2">
        <v>112.16849151744617</v>
      </c>
      <c r="M2" s="3">
        <v>17.059999999999999</v>
      </c>
      <c r="N2">
        <v>0.14884795192102049</v>
      </c>
      <c r="O2" s="3">
        <v>69.22</v>
      </c>
      <c r="P2" s="3">
        <v>60.42</v>
      </c>
      <c r="Q2">
        <v>548.98176960680166</v>
      </c>
      <c r="R2">
        <v>503.67876544209832</v>
      </c>
      <c r="S2" s="4">
        <v>94</v>
      </c>
    </row>
    <row r="3" spans="1:19" x14ac:dyDescent="0.3">
      <c r="A3">
        <v>2014</v>
      </c>
      <c r="B3" s="1">
        <v>41030024</v>
      </c>
      <c r="C3" s="1">
        <v>463</v>
      </c>
      <c r="D3" s="1">
        <v>1243</v>
      </c>
      <c r="E3" s="1">
        <v>266479</v>
      </c>
      <c r="F3" s="1">
        <v>1756954</v>
      </c>
      <c r="G3" s="2">
        <v>100.72276014601569</v>
      </c>
      <c r="H3">
        <v>378.61274169991935</v>
      </c>
      <c r="I3" s="3">
        <v>4003.99</v>
      </c>
      <c r="J3">
        <v>401.62581790263584</v>
      </c>
      <c r="K3" s="2">
        <v>174.03477912217289</v>
      </c>
      <c r="L3">
        <v>112.58205274713464</v>
      </c>
      <c r="M3" s="3">
        <v>17.649999999999999</v>
      </c>
      <c r="N3">
        <v>0.15775001389083732</v>
      </c>
      <c r="O3" s="3">
        <v>70.13</v>
      </c>
      <c r="P3" s="3">
        <v>60.34</v>
      </c>
      <c r="Q3">
        <v>604.33422191377952</v>
      </c>
      <c r="R3">
        <v>519.8697967249434</v>
      </c>
      <c r="S3" s="4">
        <v>96.4</v>
      </c>
    </row>
    <row r="4" spans="1:19" x14ac:dyDescent="0.3">
      <c r="A4">
        <v>2015</v>
      </c>
      <c r="B4" s="1">
        <v>45681501</v>
      </c>
      <c r="C4" s="1">
        <v>444</v>
      </c>
      <c r="D4" s="1">
        <v>1276</v>
      </c>
      <c r="E4" s="1">
        <v>271011</v>
      </c>
      <c r="F4" s="1">
        <v>1792660</v>
      </c>
      <c r="G4" s="2">
        <v>100.67018601414112</v>
      </c>
      <c r="H4">
        <v>373.55406823055108</v>
      </c>
      <c r="I4" s="3">
        <v>4150.8599999999997</v>
      </c>
      <c r="J4">
        <v>409.05643612955657</v>
      </c>
      <c r="K4" s="2">
        <v>173.40217906910536</v>
      </c>
      <c r="L4">
        <v>103.83159935082746</v>
      </c>
      <c r="M4" s="3">
        <v>18.23</v>
      </c>
      <c r="N4">
        <v>0.16338322323307353</v>
      </c>
      <c r="O4" s="3">
        <v>73.48</v>
      </c>
      <c r="P4" s="3">
        <v>60.27</v>
      </c>
      <c r="Q4">
        <v>606.1157774625799</v>
      </c>
      <c r="R4">
        <v>539.14962518509719</v>
      </c>
      <c r="S4" s="4">
        <v>95.5</v>
      </c>
    </row>
    <row r="5" spans="1:19" x14ac:dyDescent="0.3">
      <c r="A5">
        <v>2016</v>
      </c>
      <c r="B5" s="1">
        <v>51823896</v>
      </c>
      <c r="C5" s="1">
        <v>484</v>
      </c>
      <c r="D5" s="1">
        <v>1364</v>
      </c>
      <c r="E5" s="1">
        <v>283400</v>
      </c>
      <c r="F5" s="1">
        <v>1988399</v>
      </c>
      <c r="G5" s="2">
        <v>100.98521603522308</v>
      </c>
      <c r="H5">
        <v>367.98485530348506</v>
      </c>
      <c r="I5" s="3">
        <v>4290.5200000000004</v>
      </c>
      <c r="J5">
        <v>414.09734636324959</v>
      </c>
      <c r="K5" s="2">
        <v>172.760580284772</v>
      </c>
      <c r="L5">
        <v>97.260187289087455</v>
      </c>
      <c r="M5" s="3">
        <v>18.73</v>
      </c>
      <c r="N5">
        <v>0.16860514008381133</v>
      </c>
      <c r="O5" s="3">
        <v>78.06</v>
      </c>
      <c r="P5" s="3">
        <v>60.18</v>
      </c>
      <c r="Q5">
        <v>635.79869087475686</v>
      </c>
      <c r="R5">
        <v>563.9786774862597</v>
      </c>
      <c r="S5" s="4">
        <v>98</v>
      </c>
    </row>
    <row r="6" spans="1:19" x14ac:dyDescent="0.3">
      <c r="A6">
        <v>2017</v>
      </c>
      <c r="B6" s="1">
        <v>56718898</v>
      </c>
      <c r="C6" s="1">
        <v>491</v>
      </c>
      <c r="D6" s="1">
        <v>1416</v>
      </c>
      <c r="E6" s="1">
        <v>287948</v>
      </c>
      <c r="F6" s="1">
        <v>2080183</v>
      </c>
      <c r="G6" s="2">
        <v>101.788104031378</v>
      </c>
      <c r="H6">
        <v>362.5471261338854</v>
      </c>
      <c r="I6" s="3">
        <v>4527.8900000000003</v>
      </c>
      <c r="J6">
        <v>421.24645342489498</v>
      </c>
      <c r="K6" s="2">
        <v>172.75189562204989</v>
      </c>
      <c r="L6">
        <v>85.081896398975076</v>
      </c>
      <c r="M6" s="3">
        <v>19.48</v>
      </c>
      <c r="N6">
        <v>0.17890615279490907</v>
      </c>
      <c r="O6" s="3">
        <v>81.709999999999994</v>
      </c>
      <c r="P6" s="3">
        <v>60.13</v>
      </c>
      <c r="Q6">
        <v>681.72925858178417</v>
      </c>
      <c r="R6">
        <v>585.51901439882306</v>
      </c>
      <c r="S6" s="4">
        <v>97.3</v>
      </c>
    </row>
    <row r="7" spans="1:19" x14ac:dyDescent="0.3">
      <c r="A7">
        <v>2018</v>
      </c>
      <c r="B7" s="1">
        <v>59177816</v>
      </c>
      <c r="C7" s="1">
        <v>497</v>
      </c>
      <c r="D7" s="1">
        <v>1454</v>
      </c>
      <c r="E7" s="1">
        <v>290642</v>
      </c>
      <c r="F7" s="1">
        <v>2205346</v>
      </c>
      <c r="G7" s="2">
        <v>102.37770034886746</v>
      </c>
      <c r="H7">
        <v>357.43795004512754</v>
      </c>
      <c r="I7" s="3">
        <v>4834.76</v>
      </c>
      <c r="J7">
        <v>423.9133909770153</v>
      </c>
      <c r="K7" s="2">
        <v>170.97926883101749</v>
      </c>
      <c r="L7">
        <v>72.140515040060762</v>
      </c>
      <c r="M7" s="3">
        <v>19.8</v>
      </c>
      <c r="N7">
        <v>0.184165284515839</v>
      </c>
      <c r="O7" s="3">
        <v>76.930000000000007</v>
      </c>
      <c r="P7" s="3">
        <v>60.05</v>
      </c>
      <c r="Q7">
        <v>718.93758551553833</v>
      </c>
      <c r="R7">
        <v>609.95354786063672</v>
      </c>
      <c r="S7" s="4">
        <v>98.3</v>
      </c>
    </row>
    <row r="8" spans="1:19" x14ac:dyDescent="0.3">
      <c r="A8">
        <v>2019</v>
      </c>
      <c r="B8" s="1">
        <v>61710894</v>
      </c>
      <c r="C8" s="1">
        <v>523</v>
      </c>
      <c r="D8" s="1">
        <v>1513</v>
      </c>
      <c r="E8" s="1">
        <v>293584</v>
      </c>
      <c r="F8" s="1">
        <v>2203964</v>
      </c>
      <c r="G8" s="2">
        <v>102.99407731258059</v>
      </c>
      <c r="H8">
        <v>352.82225455633824</v>
      </c>
      <c r="I8" s="3">
        <v>5181.63</v>
      </c>
      <c r="J8">
        <v>436.23961038988108</v>
      </c>
      <c r="K8" s="2">
        <v>169.56253795993265</v>
      </c>
      <c r="L8">
        <v>60.860948988937061</v>
      </c>
      <c r="M8" s="3">
        <v>20.02</v>
      </c>
      <c r="N8">
        <v>0.18104569114902552</v>
      </c>
      <c r="O8" s="3">
        <v>82.53</v>
      </c>
      <c r="P8" s="3">
        <v>60.01</v>
      </c>
      <c r="Q8">
        <v>724.97901130971513</v>
      </c>
      <c r="R8">
        <v>634.66730320549618</v>
      </c>
      <c r="S8" s="4">
        <v>100.7</v>
      </c>
    </row>
    <row r="9" spans="1:19" x14ac:dyDescent="0.3">
      <c r="A9">
        <v>2020</v>
      </c>
      <c r="B9" s="1">
        <v>19490969</v>
      </c>
      <c r="C9" s="1">
        <v>511</v>
      </c>
      <c r="D9" s="1">
        <v>1511</v>
      </c>
      <c r="E9" s="1">
        <v>290710</v>
      </c>
      <c r="F9" s="1">
        <v>1098976</v>
      </c>
      <c r="G9" s="2">
        <v>101.01809036434138</v>
      </c>
      <c r="H9">
        <v>352.03395958955031</v>
      </c>
      <c r="I9" s="3">
        <v>5523.32</v>
      </c>
      <c r="J9">
        <v>439.34447095458887</v>
      </c>
      <c r="K9" s="2">
        <v>168.0650391545347</v>
      </c>
      <c r="L9">
        <v>53.926947731607839</v>
      </c>
      <c r="M9" s="3">
        <v>19.34</v>
      </c>
      <c r="N9">
        <v>4.1062193891058744E-2</v>
      </c>
      <c r="O9" s="3">
        <v>69.47</v>
      </c>
      <c r="P9" s="3">
        <v>59.8</v>
      </c>
      <c r="Q9">
        <v>129.04860367012</v>
      </c>
      <c r="R9">
        <v>659.35439309289791</v>
      </c>
      <c r="S9" s="4">
        <v>59.5</v>
      </c>
    </row>
    <row r="10" spans="1:19" x14ac:dyDescent="0.3">
      <c r="A10">
        <v>2021</v>
      </c>
      <c r="B10" s="1">
        <v>27464839</v>
      </c>
      <c r="C10" s="1">
        <v>523</v>
      </c>
      <c r="D10" s="1">
        <v>1539</v>
      </c>
      <c r="E10" s="1">
        <v>294252</v>
      </c>
      <c r="F10" s="1">
        <v>1355464</v>
      </c>
      <c r="G10" s="2">
        <v>101.49319515631967</v>
      </c>
      <c r="H10">
        <v>348.70278611440034</v>
      </c>
      <c r="I10" s="3">
        <v>6001.02</v>
      </c>
      <c r="J10">
        <v>452.7048116657237</v>
      </c>
      <c r="K10" s="2">
        <v>165.45747534590856</v>
      </c>
      <c r="L10">
        <v>46.956154347939403</v>
      </c>
      <c r="M10" s="3">
        <v>19.559999999999999</v>
      </c>
      <c r="N10">
        <v>7.818991094791708E-2</v>
      </c>
      <c r="O10" s="3">
        <v>79.55</v>
      </c>
      <c r="P10" s="3">
        <v>59.68</v>
      </c>
      <c r="Q10">
        <v>289.72762370414199</v>
      </c>
      <c r="R10">
        <v>682.44185931176412</v>
      </c>
      <c r="S10" s="4">
        <v>65.8</v>
      </c>
    </row>
    <row r="11" spans="1:19" x14ac:dyDescent="0.3">
      <c r="A11">
        <v>2022</v>
      </c>
      <c r="B11" s="1">
        <v>41416969</v>
      </c>
      <c r="C11" s="1">
        <v>532</v>
      </c>
      <c r="D11" s="1">
        <v>1565</v>
      </c>
      <c r="E11" s="1">
        <v>296948</v>
      </c>
      <c r="F11" s="1">
        <v>2130995</v>
      </c>
      <c r="G11" s="2">
        <v>101.36712527008518</v>
      </c>
      <c r="H11">
        <v>345.37925808882608</v>
      </c>
      <c r="I11" s="3">
        <v>6705.62</v>
      </c>
      <c r="J11">
        <v>456.78257247521054</v>
      </c>
      <c r="K11" s="2">
        <v>124.55132319327744</v>
      </c>
      <c r="L11">
        <v>41.571424194891918</v>
      </c>
      <c r="M11" s="3">
        <v>20.82</v>
      </c>
      <c r="N11">
        <v>0.13893328837617702</v>
      </c>
      <c r="O11" s="3">
        <v>89.62</v>
      </c>
      <c r="P11" s="3">
        <v>59.55</v>
      </c>
      <c r="Q11">
        <v>609.50263974571851</v>
      </c>
      <c r="R11">
        <v>700.56214362598723</v>
      </c>
      <c r="S11" s="4">
        <v>80.900000000000006</v>
      </c>
    </row>
    <row r="12" spans="1:19" x14ac:dyDescent="0.3">
      <c r="A12">
        <v>2023</v>
      </c>
      <c r="B12" s="1">
        <v>49741313</v>
      </c>
      <c r="C12" s="1">
        <v>535</v>
      </c>
      <c r="D12" s="1">
        <v>1585</v>
      </c>
      <c r="E12" s="1">
        <v>298224</v>
      </c>
      <c r="F12" s="1">
        <v>2131204</v>
      </c>
      <c r="G12" s="2">
        <v>100.55271333886768</v>
      </c>
      <c r="H12">
        <v>342.79468754115021</v>
      </c>
      <c r="I12" s="3">
        <v>7595.3</v>
      </c>
      <c r="J12">
        <v>459.84606223297868</v>
      </c>
      <c r="K12" s="2">
        <v>120.27356523086573</v>
      </c>
      <c r="L12">
        <v>37.437054468496385</v>
      </c>
      <c r="M12" s="3">
        <v>21.78</v>
      </c>
      <c r="N12">
        <v>0.16773607158241141</v>
      </c>
      <c r="O12" s="3">
        <v>100.82</v>
      </c>
      <c r="P12" s="3">
        <v>59.45</v>
      </c>
      <c r="Q12">
        <v>715.86460678020387</v>
      </c>
      <c r="R12">
        <v>723.43829028984305</v>
      </c>
      <c r="S12" s="4">
        <v>86.1</v>
      </c>
    </row>
    <row r="15" spans="1:19" x14ac:dyDescent="0.3">
      <c r="A15" s="17" t="s">
        <v>37</v>
      </c>
      <c r="B15" s="17"/>
      <c r="C15" s="17"/>
      <c r="D15" s="17"/>
      <c r="E15" s="17"/>
      <c r="F15" s="17"/>
      <c r="G15" s="17"/>
    </row>
    <row r="16" spans="1:19" x14ac:dyDescent="0.3">
      <c r="A16" s="17"/>
      <c r="B16" s="17"/>
      <c r="C16" s="17"/>
      <c r="D16" s="17"/>
      <c r="E16" s="17"/>
      <c r="F16" s="17"/>
      <c r="G16" s="17"/>
    </row>
    <row r="17" spans="1:7" x14ac:dyDescent="0.3">
      <c r="A17" s="17" t="s">
        <v>38</v>
      </c>
      <c r="B17" s="17"/>
      <c r="C17" s="17"/>
      <c r="D17" s="17"/>
      <c r="E17" s="17"/>
      <c r="F17" s="17"/>
      <c r="G17" s="17"/>
    </row>
    <row r="18" spans="1:7" x14ac:dyDescent="0.3">
      <c r="A18" s="17" t="s">
        <v>39</v>
      </c>
      <c r="B18" s="17"/>
      <c r="C18" s="17"/>
      <c r="D18" s="17"/>
      <c r="E18" s="17"/>
      <c r="F18" s="17"/>
      <c r="G18" s="17"/>
    </row>
    <row r="19" spans="1:7" x14ac:dyDescent="0.3">
      <c r="A19" s="17" t="s">
        <v>40</v>
      </c>
      <c r="B19" s="17"/>
      <c r="C19" s="17"/>
      <c r="D19" s="17"/>
      <c r="E19" s="17"/>
      <c r="F19" s="17"/>
      <c r="G19" s="17"/>
    </row>
    <row r="20" spans="1:7" x14ac:dyDescent="0.3">
      <c r="A20" s="17" t="s">
        <v>41</v>
      </c>
      <c r="B20" s="17"/>
      <c r="C20" s="17"/>
      <c r="D20" s="17"/>
      <c r="E20" s="17"/>
      <c r="F20" s="17"/>
      <c r="G20" s="17"/>
    </row>
    <row r="21" spans="1:7" x14ac:dyDescent="0.3">
      <c r="A21" s="17" t="s">
        <v>42</v>
      </c>
      <c r="B21" s="17"/>
      <c r="C21" s="17"/>
      <c r="D21" s="17"/>
      <c r="E21" s="17"/>
      <c r="F21" s="17"/>
      <c r="G21" s="17"/>
    </row>
    <row r="22" spans="1:7" x14ac:dyDescent="0.3">
      <c r="A22" s="17" t="s">
        <v>43</v>
      </c>
      <c r="B22" s="17"/>
      <c r="C22" s="17"/>
      <c r="D22" s="17"/>
      <c r="E22" s="17"/>
      <c r="F22" s="17"/>
      <c r="G22" s="17"/>
    </row>
    <row r="23" spans="1:7" x14ac:dyDescent="0.3">
      <c r="A23" s="17" t="s">
        <v>44</v>
      </c>
      <c r="B23" s="17"/>
      <c r="C23" s="17"/>
      <c r="D23" s="17"/>
      <c r="E23" s="17"/>
      <c r="F23" s="17"/>
      <c r="G23" s="17"/>
    </row>
    <row r="24" spans="1:7" x14ac:dyDescent="0.3">
      <c r="A24" s="17" t="s">
        <v>45</v>
      </c>
      <c r="B24" s="17"/>
      <c r="C24" s="17"/>
      <c r="D24" s="17"/>
      <c r="E24" s="17"/>
      <c r="F24" s="17"/>
      <c r="G24" s="17"/>
    </row>
    <row r="25" spans="1:7" x14ac:dyDescent="0.3">
      <c r="A25" s="17" t="s">
        <v>46</v>
      </c>
      <c r="B25" s="17"/>
      <c r="C25" s="17"/>
      <c r="D25" s="17"/>
      <c r="E25" s="17"/>
      <c r="F25" s="17"/>
      <c r="G25" s="17"/>
    </row>
    <row r="26" spans="1:7" x14ac:dyDescent="0.3">
      <c r="A26" s="17" t="s">
        <v>47</v>
      </c>
      <c r="B26" s="17"/>
      <c r="C26" s="17"/>
      <c r="D26" s="17"/>
      <c r="E26" s="17"/>
      <c r="F26" s="17"/>
      <c r="G26" s="17"/>
    </row>
    <row r="27" spans="1:7" x14ac:dyDescent="0.3">
      <c r="A27" s="17" t="s">
        <v>48</v>
      </c>
      <c r="B27" s="17"/>
      <c r="C27" s="17"/>
      <c r="D27" s="17"/>
      <c r="E27" s="17"/>
      <c r="F27" s="17"/>
      <c r="G27" s="17"/>
    </row>
    <row r="28" spans="1:7" x14ac:dyDescent="0.3">
      <c r="A28" s="17" t="s">
        <v>49</v>
      </c>
      <c r="B28" s="17"/>
      <c r="C28" s="17"/>
      <c r="D28" s="17"/>
      <c r="E28" s="17"/>
      <c r="F28" s="17"/>
      <c r="G28" s="17"/>
    </row>
    <row r="29" spans="1:7" x14ac:dyDescent="0.3">
      <c r="A29" s="17" t="s">
        <v>50</v>
      </c>
      <c r="B29" s="17"/>
      <c r="C29" s="17"/>
      <c r="D29" s="17"/>
      <c r="E29" s="17"/>
      <c r="F29" s="17"/>
      <c r="G29" s="17"/>
    </row>
    <row r="30" spans="1:7" x14ac:dyDescent="0.3">
      <c r="A30" s="17" t="s">
        <v>51</v>
      </c>
      <c r="B30" s="17"/>
      <c r="C30" s="17"/>
      <c r="D30" s="17"/>
      <c r="E30" s="17"/>
      <c r="F30" s="17"/>
      <c r="G30" s="17"/>
    </row>
    <row r="31" spans="1:7" x14ac:dyDescent="0.3">
      <c r="A31" s="17" t="s">
        <v>52</v>
      </c>
      <c r="B31" s="17"/>
      <c r="C31" s="17"/>
      <c r="D31" s="17"/>
      <c r="E31" s="17"/>
      <c r="F31" s="17"/>
      <c r="G31" s="17"/>
    </row>
    <row r="32" spans="1:7" x14ac:dyDescent="0.3">
      <c r="A32" s="17" t="s">
        <v>53</v>
      </c>
      <c r="B32" s="17"/>
      <c r="C32" s="17"/>
      <c r="D32" s="17"/>
      <c r="E32" s="17"/>
      <c r="F32" s="17"/>
      <c r="G32" s="17"/>
    </row>
    <row r="33" spans="1:7" x14ac:dyDescent="0.3">
      <c r="A33" s="17" t="s">
        <v>54</v>
      </c>
      <c r="B33" s="17"/>
      <c r="C33" s="17"/>
      <c r="D33" s="17"/>
      <c r="E33" s="17"/>
      <c r="F33" s="17"/>
      <c r="G33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4AA1-57B5-49F0-BFC5-84E3374C81BA}">
  <dimension ref="A1:S21"/>
  <sheetViews>
    <sheetView workbookViewId="0">
      <selection activeCell="K23" sqref="K23"/>
    </sheetView>
  </sheetViews>
  <sheetFormatPr defaultRowHeight="14.4" x14ac:dyDescent="0.3"/>
  <cols>
    <col min="3" max="3" width="12" bestFit="1" customWidth="1"/>
    <col min="4" max="4" width="11.33203125" bestFit="1" customWidth="1"/>
    <col min="5" max="5" width="12" bestFit="1" customWidth="1"/>
    <col min="6" max="6" width="12.33203125" bestFit="1" customWidth="1"/>
    <col min="9" max="9" width="12" bestFit="1" customWidth="1"/>
    <col min="15" max="16" width="12.33203125" bestFit="1" customWidth="1"/>
    <col min="18" max="18" width="12.33203125" bestFit="1" customWidth="1"/>
    <col min="19" max="19" width="22.21875" bestFit="1" customWidth="1"/>
  </cols>
  <sheetData>
    <row r="1" spans="1:19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</v>
      </c>
    </row>
    <row r="2" spans="1:19" x14ac:dyDescent="0.3">
      <c r="A2" s="14">
        <v>469</v>
      </c>
      <c r="B2" s="14">
        <v>1243</v>
      </c>
      <c r="C2" s="14">
        <v>271781</v>
      </c>
      <c r="D2" s="14">
        <v>1645637</v>
      </c>
      <c r="E2" s="14">
        <v>3890766</v>
      </c>
      <c r="F2" s="14">
        <v>14763159</v>
      </c>
      <c r="G2" s="9">
        <v>3877.43</v>
      </c>
      <c r="H2" s="14">
        <v>15110</v>
      </c>
      <c r="I2" s="14">
        <v>6718004</v>
      </c>
      <c r="J2" s="14">
        <v>4318</v>
      </c>
      <c r="K2" s="9">
        <v>17.059999999999999</v>
      </c>
      <c r="L2" s="14">
        <v>5730</v>
      </c>
      <c r="M2" s="9">
        <v>69.22</v>
      </c>
      <c r="N2" s="9">
        <v>60.42</v>
      </c>
      <c r="O2" s="14">
        <v>21133415</v>
      </c>
      <c r="P2" s="14">
        <v>19389446</v>
      </c>
      <c r="Q2" s="16">
        <v>94</v>
      </c>
      <c r="R2" s="15">
        <v>36936592</v>
      </c>
    </row>
    <row r="3" spans="1:19" x14ac:dyDescent="0.3">
      <c r="A3" s="14">
        <v>463</v>
      </c>
      <c r="B3" s="14">
        <v>1243</v>
      </c>
      <c r="C3" s="14">
        <v>266479</v>
      </c>
      <c r="D3" s="14">
        <v>1756954</v>
      </c>
      <c r="E3" s="14">
        <v>3875671</v>
      </c>
      <c r="F3" s="14">
        <v>14568489</v>
      </c>
      <c r="G3" s="9">
        <v>4003.99</v>
      </c>
      <c r="H3" s="14">
        <v>15454</v>
      </c>
      <c r="I3" s="14">
        <v>6696615</v>
      </c>
      <c r="J3" s="14">
        <v>4332</v>
      </c>
      <c r="K3" s="9">
        <v>17.649999999999999</v>
      </c>
      <c r="L3" s="14">
        <v>6070</v>
      </c>
      <c r="M3" s="9">
        <v>70.13</v>
      </c>
      <c r="N3" s="9">
        <v>60.34</v>
      </c>
      <c r="O3" s="14">
        <v>23253936</v>
      </c>
      <c r="P3" s="14">
        <v>20003863</v>
      </c>
      <c r="Q3" s="16">
        <v>96.4</v>
      </c>
      <c r="R3" s="15">
        <v>41030024</v>
      </c>
    </row>
    <row r="4" spans="1:19" x14ac:dyDescent="0.3">
      <c r="A4" s="14">
        <v>444</v>
      </c>
      <c r="B4" s="14">
        <v>1276</v>
      </c>
      <c r="C4" s="14">
        <v>271011</v>
      </c>
      <c r="D4" s="14">
        <v>1792660</v>
      </c>
      <c r="E4" s="14">
        <v>3869484</v>
      </c>
      <c r="F4" s="14">
        <v>14358387</v>
      </c>
      <c r="G4" s="9">
        <v>4150.8599999999997</v>
      </c>
      <c r="H4" s="14">
        <v>15723</v>
      </c>
      <c r="I4" s="14">
        <v>6665101</v>
      </c>
      <c r="J4" s="14">
        <v>3991</v>
      </c>
      <c r="K4" s="9">
        <v>18.23</v>
      </c>
      <c r="L4" s="14">
        <v>6280</v>
      </c>
      <c r="M4" s="9">
        <v>73.48</v>
      </c>
      <c r="N4" s="9">
        <v>60.27</v>
      </c>
      <c r="O4" s="14">
        <v>23297417</v>
      </c>
      <c r="P4" s="14">
        <v>20723423</v>
      </c>
      <c r="Q4" s="16">
        <v>95.5</v>
      </c>
      <c r="R4" s="15">
        <v>45681501</v>
      </c>
    </row>
    <row r="5" spans="1:19" x14ac:dyDescent="0.3">
      <c r="A5" s="14">
        <v>484</v>
      </c>
      <c r="B5" s="14">
        <v>1364</v>
      </c>
      <c r="C5" s="14">
        <v>283400</v>
      </c>
      <c r="D5" s="14">
        <v>1988399</v>
      </c>
      <c r="E5" s="14">
        <v>3881164</v>
      </c>
      <c r="F5" s="14">
        <v>14142759</v>
      </c>
      <c r="G5" s="9">
        <v>4290.5200000000004</v>
      </c>
      <c r="H5" s="14">
        <v>15915</v>
      </c>
      <c r="I5" s="14">
        <v>6639706</v>
      </c>
      <c r="J5" s="14">
        <v>3738</v>
      </c>
      <c r="K5" s="9">
        <v>18.73</v>
      </c>
      <c r="L5" s="14">
        <v>6480</v>
      </c>
      <c r="M5" s="9">
        <v>78.06</v>
      </c>
      <c r="N5" s="9">
        <v>60.18</v>
      </c>
      <c r="O5" s="14">
        <v>24435646</v>
      </c>
      <c r="P5" s="14">
        <v>21675388</v>
      </c>
      <c r="Q5" s="16">
        <v>98</v>
      </c>
      <c r="R5" s="15">
        <v>51823896</v>
      </c>
    </row>
    <row r="6" spans="1:19" x14ac:dyDescent="0.3">
      <c r="A6" s="14">
        <v>491</v>
      </c>
      <c r="B6" s="14">
        <v>1416</v>
      </c>
      <c r="C6" s="14">
        <v>287948</v>
      </c>
      <c r="D6" s="14">
        <v>2080183</v>
      </c>
      <c r="E6" s="14">
        <v>3912079</v>
      </c>
      <c r="F6" s="14">
        <v>13933976</v>
      </c>
      <c r="G6" s="9">
        <v>4527.8900000000003</v>
      </c>
      <c r="H6" s="14">
        <v>16190</v>
      </c>
      <c r="I6" s="14">
        <v>6639470</v>
      </c>
      <c r="J6" s="14">
        <v>3270</v>
      </c>
      <c r="K6" s="9">
        <v>19.48</v>
      </c>
      <c r="L6" s="14">
        <v>6876</v>
      </c>
      <c r="M6" s="9">
        <v>81.709999999999994</v>
      </c>
      <c r="N6" s="9">
        <v>60.13</v>
      </c>
      <c r="O6" s="14">
        <v>26201281</v>
      </c>
      <c r="P6" s="14">
        <v>22503579</v>
      </c>
      <c r="Q6" s="16">
        <v>97.3</v>
      </c>
      <c r="R6" s="15">
        <v>56718898</v>
      </c>
    </row>
    <row r="7" spans="1:19" x14ac:dyDescent="0.3">
      <c r="A7" s="14">
        <v>497</v>
      </c>
      <c r="B7" s="14">
        <v>1454</v>
      </c>
      <c r="C7" s="14">
        <v>290642</v>
      </c>
      <c r="D7" s="14">
        <v>2205346</v>
      </c>
      <c r="E7" s="14">
        <v>3932445</v>
      </c>
      <c r="F7" s="14">
        <v>13729602</v>
      </c>
      <c r="G7" s="9">
        <v>4834.76</v>
      </c>
      <c r="H7" s="14">
        <v>16283</v>
      </c>
      <c r="I7" s="14">
        <v>6567510</v>
      </c>
      <c r="J7" s="14">
        <v>2771</v>
      </c>
      <c r="K7" s="9">
        <v>19.8</v>
      </c>
      <c r="L7" s="14">
        <v>7074</v>
      </c>
      <c r="M7" s="9">
        <v>76.930000000000007</v>
      </c>
      <c r="N7" s="9">
        <v>60.05</v>
      </c>
      <c r="O7" s="14">
        <v>27615218</v>
      </c>
      <c r="P7" s="14">
        <v>23429016</v>
      </c>
      <c r="Q7" s="16">
        <v>98.3</v>
      </c>
      <c r="R7" s="15">
        <v>59177816</v>
      </c>
    </row>
    <row r="8" spans="1:19" x14ac:dyDescent="0.3">
      <c r="A8" s="14">
        <v>523</v>
      </c>
      <c r="B8" s="14">
        <v>1513</v>
      </c>
      <c r="C8" s="14">
        <v>293584</v>
      </c>
      <c r="D8" s="14">
        <v>2203964</v>
      </c>
      <c r="E8" s="14">
        <v>3953178</v>
      </c>
      <c r="F8" s="14">
        <v>13542227</v>
      </c>
      <c r="G8" s="9">
        <v>5181.63</v>
      </c>
      <c r="H8" s="14">
        <v>16744</v>
      </c>
      <c r="I8" s="14">
        <v>6508247</v>
      </c>
      <c r="J8" s="14">
        <v>2336</v>
      </c>
      <c r="K8" s="9">
        <v>20.02</v>
      </c>
      <c r="L8" s="14">
        <v>6949</v>
      </c>
      <c r="M8" s="9">
        <v>82.53</v>
      </c>
      <c r="N8" s="9">
        <v>60.01</v>
      </c>
      <c r="O8" s="14">
        <v>27826562</v>
      </c>
      <c r="P8" s="14">
        <v>24360166</v>
      </c>
      <c r="Q8" s="16">
        <v>100.7</v>
      </c>
      <c r="R8" s="15">
        <v>61710894</v>
      </c>
    </row>
    <row r="9" spans="1:19" x14ac:dyDescent="0.3">
      <c r="A9" s="14">
        <v>511</v>
      </c>
      <c r="B9" s="14">
        <v>1511</v>
      </c>
      <c r="C9" s="14">
        <v>290710</v>
      </c>
      <c r="D9" s="14">
        <v>1098976</v>
      </c>
      <c r="E9" s="14">
        <v>3847634</v>
      </c>
      <c r="F9" s="14">
        <v>13408468</v>
      </c>
      <c r="G9" s="9">
        <v>5523.32</v>
      </c>
      <c r="H9" s="14">
        <v>16734</v>
      </c>
      <c r="I9" s="14">
        <v>6401356</v>
      </c>
      <c r="J9" s="14">
        <v>2054</v>
      </c>
      <c r="K9" s="9">
        <v>19.34</v>
      </c>
      <c r="L9" s="14">
        <v>1564</v>
      </c>
      <c r="M9" s="9">
        <v>69.47</v>
      </c>
      <c r="N9" s="9">
        <v>59.8</v>
      </c>
      <c r="O9" s="14">
        <v>4915276</v>
      </c>
      <c r="P9" s="14">
        <v>25113862</v>
      </c>
      <c r="Q9" s="16">
        <v>59.5</v>
      </c>
      <c r="R9" s="15">
        <v>19490969</v>
      </c>
    </row>
    <row r="10" spans="1:19" x14ac:dyDescent="0.3">
      <c r="A10" s="14">
        <v>523</v>
      </c>
      <c r="B10" s="14">
        <v>1539</v>
      </c>
      <c r="C10" s="14">
        <v>294252</v>
      </c>
      <c r="D10" s="14">
        <v>1355464</v>
      </c>
      <c r="E10" s="14">
        <v>3847374</v>
      </c>
      <c r="F10" s="14">
        <v>13218522</v>
      </c>
      <c r="G10" s="9">
        <v>6001.02</v>
      </c>
      <c r="H10" s="14">
        <v>17161</v>
      </c>
      <c r="I10" s="14">
        <v>6272113</v>
      </c>
      <c r="J10" s="14">
        <v>1780</v>
      </c>
      <c r="K10" s="9">
        <v>19.559999999999999</v>
      </c>
      <c r="L10" s="14">
        <v>2964</v>
      </c>
      <c r="M10" s="9">
        <v>79.55</v>
      </c>
      <c r="N10" s="9">
        <v>59.68</v>
      </c>
      <c r="O10" s="14">
        <v>10982909</v>
      </c>
      <c r="P10" s="14">
        <v>25869804</v>
      </c>
      <c r="Q10" s="16">
        <v>65.8</v>
      </c>
      <c r="R10" s="15">
        <v>27464839</v>
      </c>
    </row>
    <row r="11" spans="1:19" x14ac:dyDescent="0.3">
      <c r="A11" s="14">
        <v>532</v>
      </c>
      <c r="B11" s="14">
        <v>1565</v>
      </c>
      <c r="C11" s="14">
        <v>296948</v>
      </c>
      <c r="D11" s="14">
        <v>2130995</v>
      </c>
      <c r="E11" s="14">
        <v>3828264</v>
      </c>
      <c r="F11" s="14">
        <v>13043706</v>
      </c>
      <c r="G11" s="9">
        <v>6705.62</v>
      </c>
      <c r="H11" s="14">
        <v>17251</v>
      </c>
      <c r="I11" s="14">
        <v>4703846</v>
      </c>
      <c r="J11" s="14">
        <v>1570</v>
      </c>
      <c r="K11" s="9">
        <v>20.82</v>
      </c>
      <c r="L11" s="14">
        <v>5247</v>
      </c>
      <c r="M11" s="9">
        <v>89.62</v>
      </c>
      <c r="N11" s="9">
        <v>59.55</v>
      </c>
      <c r="O11" s="14">
        <v>23018676</v>
      </c>
      <c r="P11" s="14">
        <v>26457659</v>
      </c>
      <c r="Q11" s="16">
        <v>80.900000000000006</v>
      </c>
      <c r="R11" s="15">
        <v>41416969</v>
      </c>
    </row>
    <row r="12" spans="1:19" x14ac:dyDescent="0.3">
      <c r="A12" s="14">
        <v>535</v>
      </c>
      <c r="B12" s="14">
        <v>1585</v>
      </c>
      <c r="C12" s="14">
        <v>298224</v>
      </c>
      <c r="D12" s="14">
        <v>2131204</v>
      </c>
      <c r="E12" s="14">
        <v>3784453</v>
      </c>
      <c r="F12" s="14">
        <v>12901595</v>
      </c>
      <c r="G12" s="9">
        <v>7595.3</v>
      </c>
      <c r="H12" s="14">
        <v>17307</v>
      </c>
      <c r="I12" s="14">
        <v>4526677</v>
      </c>
      <c r="J12" s="14">
        <v>1409</v>
      </c>
      <c r="K12" s="9">
        <v>21.78</v>
      </c>
      <c r="L12" s="14">
        <v>6313</v>
      </c>
      <c r="M12" s="9">
        <v>100.82</v>
      </c>
      <c r="N12" s="9">
        <v>59.45</v>
      </c>
      <c r="O12" s="14">
        <v>26942644</v>
      </c>
      <c r="P12" s="14">
        <v>27227691</v>
      </c>
      <c r="Q12" s="16">
        <v>86.1</v>
      </c>
      <c r="R12" s="15">
        <v>49741313</v>
      </c>
    </row>
    <row r="14" spans="1:19" x14ac:dyDescent="0.3">
      <c r="A14" s="6" t="s">
        <v>2</v>
      </c>
      <c r="B14" s="6" t="s">
        <v>3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  <c r="L14" s="6" t="s">
        <v>13</v>
      </c>
      <c r="M14" s="6" t="s">
        <v>14</v>
      </c>
      <c r="N14" s="6" t="s">
        <v>15</v>
      </c>
      <c r="O14" s="6" t="s">
        <v>16</v>
      </c>
      <c r="P14" s="6" t="s">
        <v>17</v>
      </c>
      <c r="Q14" s="6" t="s">
        <v>18</v>
      </c>
      <c r="R14" s="6" t="s">
        <v>1</v>
      </c>
    </row>
    <row r="15" spans="1:19" x14ac:dyDescent="0.3">
      <c r="A15" s="5">
        <f t="shared" ref="A15:R15" si="0">_xlfn.STDEV.P(A2:A12)</f>
        <v>28.870757890242935</v>
      </c>
      <c r="B15" s="5">
        <f t="shared" si="0"/>
        <v>122.96448455879411</v>
      </c>
      <c r="C15" s="5">
        <f t="shared" si="0"/>
        <v>10689.881212182789</v>
      </c>
      <c r="D15" s="5">
        <f t="shared" si="0"/>
        <v>349532.46295961062</v>
      </c>
      <c r="E15" s="5">
        <f t="shared" si="0"/>
        <v>45725.030041877268</v>
      </c>
      <c r="F15" s="5">
        <f t="shared" si="0"/>
        <v>595754.50465573755</v>
      </c>
      <c r="G15" s="5">
        <f t="shared" si="0"/>
        <v>1144.951093369607</v>
      </c>
      <c r="H15" s="5">
        <f t="shared" si="0"/>
        <v>716.10550263846665</v>
      </c>
      <c r="I15" s="5">
        <f t="shared" si="0"/>
        <v>764574.28952640691</v>
      </c>
      <c r="J15" s="5">
        <f t="shared" si="0"/>
        <v>1060.7735988886477</v>
      </c>
      <c r="K15" s="5">
        <f t="shared" si="0"/>
        <v>1.2981830914177617</v>
      </c>
      <c r="L15" s="5">
        <f t="shared" si="0"/>
        <v>1677.8169700905898</v>
      </c>
      <c r="M15" s="5">
        <f t="shared" si="0"/>
        <v>9.0915149798094177</v>
      </c>
      <c r="N15" s="5">
        <f t="shared" si="0"/>
        <v>0.31084794720408293</v>
      </c>
      <c r="O15" s="5">
        <f t="shared" si="0"/>
        <v>6949735.8312086696</v>
      </c>
      <c r="P15" s="5">
        <f t="shared" si="0"/>
        <v>2566971.5791617944</v>
      </c>
      <c r="Q15" s="5">
        <f t="shared" si="0"/>
        <v>13.395891808885752</v>
      </c>
      <c r="R15" s="7">
        <f t="shared" si="0"/>
        <v>12568358.14604773</v>
      </c>
      <c r="S15" s="8" t="s">
        <v>19</v>
      </c>
    </row>
    <row r="16" spans="1:19" x14ac:dyDescent="0.3">
      <c r="A16" s="9">
        <f t="shared" ref="A16:R16" si="1">AVERAGE(A2:A12)</f>
        <v>497.45454545454544</v>
      </c>
      <c r="B16" s="9">
        <f t="shared" si="1"/>
        <v>1428.090909090909</v>
      </c>
      <c r="C16" s="9">
        <f t="shared" si="1"/>
        <v>285907.18181818182</v>
      </c>
      <c r="D16" s="9">
        <f t="shared" si="1"/>
        <v>1853616.5454545454</v>
      </c>
      <c r="E16" s="9">
        <f t="shared" si="1"/>
        <v>3874773.8181818184</v>
      </c>
      <c r="F16" s="9">
        <f t="shared" si="1"/>
        <v>13782808.181818182</v>
      </c>
      <c r="G16" s="9">
        <f t="shared" si="1"/>
        <v>5153.8490909090915</v>
      </c>
      <c r="H16" s="9">
        <f t="shared" si="1"/>
        <v>16352</v>
      </c>
      <c r="I16" s="9">
        <f t="shared" si="1"/>
        <v>6212604.0909090908</v>
      </c>
      <c r="J16" s="9">
        <f t="shared" si="1"/>
        <v>2869.909090909091</v>
      </c>
      <c r="K16" s="9">
        <f t="shared" si="1"/>
        <v>19.315454545454546</v>
      </c>
      <c r="L16" s="9">
        <f t="shared" si="1"/>
        <v>5595.181818181818</v>
      </c>
      <c r="M16" s="9">
        <f t="shared" si="1"/>
        <v>79.229090909090914</v>
      </c>
      <c r="N16" s="9">
        <f t="shared" si="1"/>
        <v>59.989090909090912</v>
      </c>
      <c r="O16" s="9">
        <f t="shared" si="1"/>
        <v>21783907.272727273</v>
      </c>
      <c r="P16" s="9">
        <f t="shared" si="1"/>
        <v>23341263.363636363</v>
      </c>
      <c r="Q16" s="9">
        <f t="shared" si="1"/>
        <v>88.409090909090907</v>
      </c>
      <c r="R16" s="10">
        <f t="shared" si="1"/>
        <v>44653973.727272727</v>
      </c>
      <c r="S16" s="8" t="s">
        <v>20</v>
      </c>
    </row>
    <row r="17" spans="1:19" x14ac:dyDescent="0.3">
      <c r="A17" s="11">
        <f>A15/A16</f>
        <v>5.8036976753046837E-2</v>
      </c>
      <c r="B17" s="11">
        <f t="shared" ref="B17:R17" si="2">B15/B16</f>
        <v>8.6104101479835465E-2</v>
      </c>
      <c r="C17" s="11">
        <f t="shared" si="2"/>
        <v>3.7389341338689597E-2</v>
      </c>
      <c r="D17" s="11">
        <f t="shared" si="2"/>
        <v>0.18856783719196787</v>
      </c>
      <c r="E17" s="11">
        <f t="shared" si="2"/>
        <v>1.1800696553517304E-2</v>
      </c>
      <c r="F17" s="11">
        <f t="shared" si="2"/>
        <v>4.3224464622647576E-2</v>
      </c>
      <c r="G17" s="11">
        <f t="shared" si="2"/>
        <v>0.22215456315730969</v>
      </c>
      <c r="H17" s="11">
        <f t="shared" si="2"/>
        <v>4.3793144730825996E-2</v>
      </c>
      <c r="I17" s="11">
        <f t="shared" si="2"/>
        <v>0.12306824615545825</v>
      </c>
      <c r="J17" s="11">
        <f t="shared" si="2"/>
        <v>0.36961923367148547</v>
      </c>
      <c r="K17" s="11">
        <f t="shared" si="2"/>
        <v>6.7209554316352324E-2</v>
      </c>
      <c r="L17" s="11">
        <f t="shared" si="2"/>
        <v>0.29986817669417665</v>
      </c>
      <c r="M17" s="11">
        <f t="shared" si="2"/>
        <v>0.11474970715290939</v>
      </c>
      <c r="N17" s="11">
        <f t="shared" si="2"/>
        <v>5.1817412548416566E-3</v>
      </c>
      <c r="O17" s="11">
        <f t="shared" si="2"/>
        <v>0.31903072962073736</v>
      </c>
      <c r="P17" s="11">
        <f t="shared" si="2"/>
        <v>0.1099756915112363</v>
      </c>
      <c r="Q17" s="11">
        <f t="shared" si="2"/>
        <v>0.15152165542184398</v>
      </c>
      <c r="R17" s="12">
        <f t="shared" si="2"/>
        <v>0.28146113541450662</v>
      </c>
      <c r="S17" s="8" t="s">
        <v>21</v>
      </c>
    </row>
    <row r="18" spans="1:19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9" x14ac:dyDescent="0.3">
      <c r="A19" s="14">
        <f t="shared" ref="A19:R19" si="3">MEDIAN(A2:A12)</f>
        <v>497</v>
      </c>
      <c r="B19" s="14">
        <f t="shared" si="3"/>
        <v>1454</v>
      </c>
      <c r="C19" s="14">
        <f t="shared" si="3"/>
        <v>290642</v>
      </c>
      <c r="D19" s="14">
        <f t="shared" si="3"/>
        <v>1988399</v>
      </c>
      <c r="E19" s="14">
        <f t="shared" si="3"/>
        <v>3875671</v>
      </c>
      <c r="F19" s="14">
        <f t="shared" si="3"/>
        <v>13729602</v>
      </c>
      <c r="G19" s="9">
        <f t="shared" si="3"/>
        <v>4834.76</v>
      </c>
      <c r="H19" s="14">
        <f t="shared" si="3"/>
        <v>16283</v>
      </c>
      <c r="I19" s="14">
        <f t="shared" si="3"/>
        <v>6567510</v>
      </c>
      <c r="J19" s="14">
        <f t="shared" si="3"/>
        <v>2771</v>
      </c>
      <c r="K19" s="9">
        <f t="shared" si="3"/>
        <v>19.48</v>
      </c>
      <c r="L19" s="14">
        <f t="shared" si="3"/>
        <v>6280</v>
      </c>
      <c r="M19" s="9">
        <f t="shared" si="3"/>
        <v>78.06</v>
      </c>
      <c r="N19" s="9">
        <f t="shared" si="3"/>
        <v>60.05</v>
      </c>
      <c r="O19" s="14">
        <f t="shared" si="3"/>
        <v>23297417</v>
      </c>
      <c r="P19" s="14">
        <f t="shared" si="3"/>
        <v>23429016</v>
      </c>
      <c r="Q19" s="16">
        <f t="shared" si="3"/>
        <v>95.5</v>
      </c>
      <c r="R19" s="15">
        <f t="shared" si="3"/>
        <v>45681501</v>
      </c>
      <c r="S19" s="8" t="s">
        <v>22</v>
      </c>
    </row>
    <row r="20" spans="1:19" x14ac:dyDescent="0.3">
      <c r="A20" s="14">
        <f t="shared" ref="A20:R20" si="4">MIN(A2:A12)</f>
        <v>444</v>
      </c>
      <c r="B20" s="14">
        <f t="shared" si="4"/>
        <v>1243</v>
      </c>
      <c r="C20" s="14">
        <f t="shared" si="4"/>
        <v>266479</v>
      </c>
      <c r="D20" s="14">
        <f t="shared" si="4"/>
        <v>1098976</v>
      </c>
      <c r="E20" s="14">
        <f t="shared" si="4"/>
        <v>3784453</v>
      </c>
      <c r="F20" s="14">
        <f t="shared" si="4"/>
        <v>12901595</v>
      </c>
      <c r="G20" s="9">
        <f t="shared" si="4"/>
        <v>3877.43</v>
      </c>
      <c r="H20" s="14">
        <f t="shared" si="4"/>
        <v>15110</v>
      </c>
      <c r="I20" s="14">
        <f t="shared" si="4"/>
        <v>4526677</v>
      </c>
      <c r="J20" s="14">
        <f t="shared" si="4"/>
        <v>1409</v>
      </c>
      <c r="K20" s="9">
        <f t="shared" si="4"/>
        <v>17.059999999999999</v>
      </c>
      <c r="L20" s="14">
        <f t="shared" si="4"/>
        <v>1564</v>
      </c>
      <c r="M20" s="9">
        <f t="shared" si="4"/>
        <v>69.22</v>
      </c>
      <c r="N20" s="9">
        <f t="shared" si="4"/>
        <v>59.45</v>
      </c>
      <c r="O20" s="14">
        <f t="shared" si="4"/>
        <v>4915276</v>
      </c>
      <c r="P20" s="14">
        <f t="shared" si="4"/>
        <v>19389446</v>
      </c>
      <c r="Q20" s="16">
        <f t="shared" si="4"/>
        <v>59.5</v>
      </c>
      <c r="R20" s="15">
        <f t="shared" si="4"/>
        <v>19490969</v>
      </c>
      <c r="S20" s="8" t="s">
        <v>23</v>
      </c>
    </row>
    <row r="21" spans="1:19" x14ac:dyDescent="0.3">
      <c r="A21" s="14">
        <f t="shared" ref="A21:R21" si="5">MAX(A2:A12)</f>
        <v>535</v>
      </c>
      <c r="B21" s="14">
        <f t="shared" si="5"/>
        <v>1585</v>
      </c>
      <c r="C21" s="14">
        <f t="shared" si="5"/>
        <v>298224</v>
      </c>
      <c r="D21" s="14">
        <f t="shared" si="5"/>
        <v>2205346</v>
      </c>
      <c r="E21" s="14">
        <f t="shared" si="5"/>
        <v>3953178</v>
      </c>
      <c r="F21" s="14">
        <f t="shared" si="5"/>
        <v>14763159</v>
      </c>
      <c r="G21" s="9">
        <f t="shared" si="5"/>
        <v>7595.3</v>
      </c>
      <c r="H21" s="14">
        <f t="shared" si="5"/>
        <v>17307</v>
      </c>
      <c r="I21" s="14">
        <f t="shared" si="5"/>
        <v>6718004</v>
      </c>
      <c r="J21" s="14">
        <f t="shared" si="5"/>
        <v>4332</v>
      </c>
      <c r="K21" s="9">
        <f t="shared" si="5"/>
        <v>21.78</v>
      </c>
      <c r="L21" s="14">
        <f t="shared" si="5"/>
        <v>7074</v>
      </c>
      <c r="M21" s="9">
        <f t="shared" si="5"/>
        <v>100.82</v>
      </c>
      <c r="N21" s="9">
        <f t="shared" si="5"/>
        <v>60.42</v>
      </c>
      <c r="O21" s="14">
        <f t="shared" si="5"/>
        <v>27826562</v>
      </c>
      <c r="P21" s="14">
        <f t="shared" si="5"/>
        <v>27227691</v>
      </c>
      <c r="Q21" s="16">
        <f t="shared" si="5"/>
        <v>100.7</v>
      </c>
      <c r="R21" s="15">
        <f t="shared" si="5"/>
        <v>61710894</v>
      </c>
      <c r="S21" s="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03E0-80CE-405F-BEE3-0EDEEF3244F9}">
  <dimension ref="A1:S42"/>
  <sheetViews>
    <sheetView zoomScale="91" zoomScaleNormal="100" workbookViewId="0">
      <selection activeCell="T6" sqref="T6"/>
    </sheetView>
  </sheetViews>
  <sheetFormatPr defaultRowHeight="14.4" x14ac:dyDescent="0.3"/>
  <cols>
    <col min="1" max="3" width="9" bestFit="1" customWidth="1"/>
    <col min="4" max="5" width="9.21875" bestFit="1" customWidth="1"/>
    <col min="6" max="6" width="10.21875" bestFit="1" customWidth="1"/>
    <col min="7" max="8" width="9" bestFit="1" customWidth="1"/>
    <col min="9" max="9" width="9.21875" bestFit="1" customWidth="1"/>
    <col min="10" max="14" width="9" bestFit="1" customWidth="1"/>
    <col min="15" max="16" width="12.88671875" bestFit="1" customWidth="1"/>
    <col min="18" max="18" width="12.88671875" bestFit="1" customWidth="1"/>
  </cols>
  <sheetData>
    <row r="1" spans="1:19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</v>
      </c>
    </row>
    <row r="2" spans="1:19" x14ac:dyDescent="0.3">
      <c r="A2" s="14">
        <v>469</v>
      </c>
      <c r="B2" s="14">
        <v>1243</v>
      </c>
      <c r="C2" s="14">
        <v>271781</v>
      </c>
      <c r="D2" s="14">
        <v>1645637</v>
      </c>
      <c r="E2" s="14">
        <v>3890766</v>
      </c>
      <c r="F2" s="14">
        <v>14763159</v>
      </c>
      <c r="G2" s="9">
        <v>3877.43</v>
      </c>
      <c r="H2" s="14">
        <v>15110</v>
      </c>
      <c r="I2" s="14">
        <v>6718004</v>
      </c>
      <c r="J2" s="14">
        <v>4318</v>
      </c>
      <c r="K2" s="9">
        <v>17.059999999999999</v>
      </c>
      <c r="L2" s="14">
        <v>5730</v>
      </c>
      <c r="M2" s="9">
        <v>69.22</v>
      </c>
      <c r="N2" s="9">
        <v>60.42</v>
      </c>
      <c r="O2" s="14">
        <v>21133415</v>
      </c>
      <c r="P2" s="14">
        <v>19389446</v>
      </c>
      <c r="Q2" s="16">
        <v>94</v>
      </c>
      <c r="R2" s="15">
        <v>36936592</v>
      </c>
    </row>
    <row r="3" spans="1:19" x14ac:dyDescent="0.3">
      <c r="A3" s="14">
        <v>463</v>
      </c>
      <c r="B3" s="14">
        <v>1243</v>
      </c>
      <c r="C3" s="14">
        <v>266479</v>
      </c>
      <c r="D3" s="14">
        <v>1756954</v>
      </c>
      <c r="E3" s="14">
        <v>3875671</v>
      </c>
      <c r="F3" s="14">
        <v>14568489</v>
      </c>
      <c r="G3" s="9">
        <v>4003.99</v>
      </c>
      <c r="H3" s="14">
        <v>15454</v>
      </c>
      <c r="I3" s="14">
        <v>6696615</v>
      </c>
      <c r="J3" s="14">
        <v>4332</v>
      </c>
      <c r="K3" s="9">
        <v>17.649999999999999</v>
      </c>
      <c r="L3" s="14">
        <v>6070</v>
      </c>
      <c r="M3" s="9">
        <v>70.13</v>
      </c>
      <c r="N3" s="9">
        <v>60.34</v>
      </c>
      <c r="O3" s="14">
        <v>23253936</v>
      </c>
      <c r="P3" s="14">
        <v>20003863</v>
      </c>
      <c r="Q3" s="16">
        <v>96.4</v>
      </c>
      <c r="R3" s="15">
        <v>41030024</v>
      </c>
    </row>
    <row r="4" spans="1:19" x14ac:dyDescent="0.3">
      <c r="A4" s="14">
        <v>444</v>
      </c>
      <c r="B4" s="14">
        <v>1276</v>
      </c>
      <c r="C4" s="14">
        <v>271011</v>
      </c>
      <c r="D4" s="14">
        <v>1792660</v>
      </c>
      <c r="E4" s="14">
        <v>3869484</v>
      </c>
      <c r="F4" s="14">
        <v>14358387</v>
      </c>
      <c r="G4" s="9">
        <v>4150.8599999999997</v>
      </c>
      <c r="H4" s="14">
        <v>15723</v>
      </c>
      <c r="I4" s="14">
        <v>6665101</v>
      </c>
      <c r="J4" s="14">
        <v>3991</v>
      </c>
      <c r="K4" s="9">
        <v>18.23</v>
      </c>
      <c r="L4" s="14">
        <v>6280</v>
      </c>
      <c r="M4" s="9">
        <v>73.48</v>
      </c>
      <c r="N4" s="9">
        <v>60.27</v>
      </c>
      <c r="O4" s="14">
        <v>23297417</v>
      </c>
      <c r="P4" s="14">
        <v>20723423</v>
      </c>
      <c r="Q4" s="16">
        <v>95.5</v>
      </c>
      <c r="R4" s="15">
        <v>45681501</v>
      </c>
    </row>
    <row r="5" spans="1:19" x14ac:dyDescent="0.3">
      <c r="A5" s="14">
        <v>484</v>
      </c>
      <c r="B5" s="14">
        <v>1364</v>
      </c>
      <c r="C5" s="14">
        <v>283400</v>
      </c>
      <c r="D5" s="14">
        <v>1988399</v>
      </c>
      <c r="E5" s="14">
        <v>3881164</v>
      </c>
      <c r="F5" s="14">
        <v>14142759</v>
      </c>
      <c r="G5" s="9">
        <v>4290.5200000000004</v>
      </c>
      <c r="H5" s="14">
        <v>15915</v>
      </c>
      <c r="I5" s="14">
        <v>6639706</v>
      </c>
      <c r="J5" s="14">
        <v>3738</v>
      </c>
      <c r="K5" s="9">
        <v>18.73</v>
      </c>
      <c r="L5" s="14">
        <v>6480</v>
      </c>
      <c r="M5" s="9">
        <v>78.06</v>
      </c>
      <c r="N5" s="9">
        <v>60.18</v>
      </c>
      <c r="O5" s="14">
        <v>24435646</v>
      </c>
      <c r="P5" s="14">
        <v>21675388</v>
      </c>
      <c r="Q5" s="16">
        <v>98</v>
      </c>
      <c r="R5" s="15">
        <v>51823896</v>
      </c>
    </row>
    <row r="6" spans="1:19" x14ac:dyDescent="0.3">
      <c r="A6" s="14">
        <v>491</v>
      </c>
      <c r="B6" s="14">
        <v>1416</v>
      </c>
      <c r="C6" s="14">
        <v>287948</v>
      </c>
      <c r="D6" s="14">
        <v>2080183</v>
      </c>
      <c r="E6" s="14">
        <v>3912079</v>
      </c>
      <c r="F6" s="14">
        <v>13933976</v>
      </c>
      <c r="G6" s="9">
        <v>4527.8900000000003</v>
      </c>
      <c r="H6" s="14">
        <v>16190</v>
      </c>
      <c r="I6" s="14">
        <v>6639470</v>
      </c>
      <c r="J6" s="14">
        <v>3270</v>
      </c>
      <c r="K6" s="9">
        <v>19.48</v>
      </c>
      <c r="L6" s="14">
        <v>6876</v>
      </c>
      <c r="M6" s="9">
        <v>81.709999999999994</v>
      </c>
      <c r="N6" s="9">
        <v>60.13</v>
      </c>
      <c r="O6" s="14">
        <v>26201281</v>
      </c>
      <c r="P6" s="14">
        <v>22503579</v>
      </c>
      <c r="Q6" s="16">
        <v>97.3</v>
      </c>
      <c r="R6" s="15">
        <v>56718898</v>
      </c>
    </row>
    <row r="7" spans="1:19" x14ac:dyDescent="0.3">
      <c r="A7" s="14">
        <v>497</v>
      </c>
      <c r="B7" s="14">
        <v>1454</v>
      </c>
      <c r="C7" s="14">
        <v>290642</v>
      </c>
      <c r="D7" s="14">
        <v>2205346</v>
      </c>
      <c r="E7" s="14">
        <v>3932445</v>
      </c>
      <c r="F7" s="14">
        <v>13729602</v>
      </c>
      <c r="G7" s="9">
        <v>4834.76</v>
      </c>
      <c r="H7" s="14">
        <v>16283</v>
      </c>
      <c r="I7" s="14">
        <v>6567510</v>
      </c>
      <c r="J7" s="14">
        <v>2771</v>
      </c>
      <c r="K7" s="9">
        <v>19.8</v>
      </c>
      <c r="L7" s="14">
        <v>7074</v>
      </c>
      <c r="M7" s="9">
        <v>76.930000000000007</v>
      </c>
      <c r="N7" s="9">
        <v>60.05</v>
      </c>
      <c r="O7" s="14">
        <v>27615218</v>
      </c>
      <c r="P7" s="14">
        <v>23429016</v>
      </c>
      <c r="Q7" s="16">
        <v>98.3</v>
      </c>
      <c r="R7" s="15">
        <v>59177816</v>
      </c>
    </row>
    <row r="8" spans="1:19" x14ac:dyDescent="0.3">
      <c r="A8" s="14">
        <v>523</v>
      </c>
      <c r="B8" s="14">
        <v>1513</v>
      </c>
      <c r="C8" s="14">
        <v>293584</v>
      </c>
      <c r="D8" s="14">
        <v>2203964</v>
      </c>
      <c r="E8" s="14">
        <v>3953178</v>
      </c>
      <c r="F8" s="14">
        <v>13542227</v>
      </c>
      <c r="G8" s="9">
        <v>5181.63</v>
      </c>
      <c r="H8" s="14">
        <v>16744</v>
      </c>
      <c r="I8" s="14">
        <v>6508247</v>
      </c>
      <c r="J8" s="14">
        <v>2336</v>
      </c>
      <c r="K8" s="9">
        <v>20.02</v>
      </c>
      <c r="L8" s="14">
        <v>6949</v>
      </c>
      <c r="M8" s="9">
        <v>82.53</v>
      </c>
      <c r="N8" s="9">
        <v>60.01</v>
      </c>
      <c r="O8" s="14">
        <v>27826562</v>
      </c>
      <c r="P8" s="14">
        <v>24360166</v>
      </c>
      <c r="Q8" s="16">
        <v>100.7</v>
      </c>
      <c r="R8" s="15">
        <v>61710894</v>
      </c>
    </row>
    <row r="9" spans="1:19" x14ac:dyDescent="0.3">
      <c r="A9" s="14">
        <v>511</v>
      </c>
      <c r="B9" s="14">
        <v>1511</v>
      </c>
      <c r="C9" s="14">
        <v>290710</v>
      </c>
      <c r="D9" s="14">
        <v>1098976</v>
      </c>
      <c r="E9" s="14">
        <v>3847634</v>
      </c>
      <c r="F9" s="14">
        <v>13408468</v>
      </c>
      <c r="G9" s="9">
        <v>5523.32</v>
      </c>
      <c r="H9" s="14">
        <v>16734</v>
      </c>
      <c r="I9" s="14">
        <v>6401356</v>
      </c>
      <c r="J9" s="14">
        <v>2054</v>
      </c>
      <c r="K9" s="9">
        <v>19.34</v>
      </c>
      <c r="L9" s="14">
        <v>1564</v>
      </c>
      <c r="M9" s="9">
        <v>69.47</v>
      </c>
      <c r="N9" s="9">
        <v>59.8</v>
      </c>
      <c r="O9" s="14">
        <v>4915276</v>
      </c>
      <c r="P9" s="14">
        <v>25113862</v>
      </c>
      <c r="Q9" s="16">
        <v>59.5</v>
      </c>
      <c r="R9" s="15">
        <v>19490969</v>
      </c>
    </row>
    <row r="10" spans="1:19" x14ac:dyDescent="0.3">
      <c r="A10" s="14">
        <v>523</v>
      </c>
      <c r="B10" s="14">
        <v>1539</v>
      </c>
      <c r="C10" s="14">
        <v>294252</v>
      </c>
      <c r="D10" s="14">
        <v>1355464</v>
      </c>
      <c r="E10" s="14">
        <v>3847374</v>
      </c>
      <c r="F10" s="14">
        <v>13218522</v>
      </c>
      <c r="G10" s="9">
        <v>6001.02</v>
      </c>
      <c r="H10" s="14">
        <v>17161</v>
      </c>
      <c r="I10" s="14">
        <v>6272113</v>
      </c>
      <c r="J10" s="14">
        <v>1780</v>
      </c>
      <c r="K10" s="9">
        <v>19.559999999999999</v>
      </c>
      <c r="L10" s="14">
        <v>2964</v>
      </c>
      <c r="M10" s="9">
        <v>79.55</v>
      </c>
      <c r="N10" s="9">
        <v>59.68</v>
      </c>
      <c r="O10" s="14">
        <v>10982909</v>
      </c>
      <c r="P10" s="14">
        <v>25869804</v>
      </c>
      <c r="Q10" s="16">
        <v>65.8</v>
      </c>
      <c r="R10" s="15">
        <v>27464839</v>
      </c>
    </row>
    <row r="11" spans="1:19" x14ac:dyDescent="0.3">
      <c r="A11" s="14">
        <v>532</v>
      </c>
      <c r="B11" s="14">
        <v>1565</v>
      </c>
      <c r="C11" s="14">
        <v>296948</v>
      </c>
      <c r="D11" s="14">
        <v>2130995</v>
      </c>
      <c r="E11" s="14">
        <v>3828264</v>
      </c>
      <c r="F11" s="14">
        <v>13043706</v>
      </c>
      <c r="G11" s="9">
        <v>6705.62</v>
      </c>
      <c r="H11" s="14">
        <v>17251</v>
      </c>
      <c r="I11" s="14">
        <v>4703846</v>
      </c>
      <c r="J11" s="14">
        <v>1570</v>
      </c>
      <c r="K11" s="9">
        <v>20.82</v>
      </c>
      <c r="L11" s="14">
        <v>5247</v>
      </c>
      <c r="M11" s="9">
        <v>89.62</v>
      </c>
      <c r="N11" s="9">
        <v>59.55</v>
      </c>
      <c r="O11" s="14">
        <v>23018676</v>
      </c>
      <c r="P11" s="14">
        <v>26457659</v>
      </c>
      <c r="Q11" s="16">
        <v>80.900000000000006</v>
      </c>
      <c r="R11" s="15">
        <v>41416969</v>
      </c>
    </row>
    <row r="12" spans="1:19" x14ac:dyDescent="0.3">
      <c r="A12" s="14">
        <v>535</v>
      </c>
      <c r="B12" s="14">
        <v>1585</v>
      </c>
      <c r="C12" s="14">
        <v>298224</v>
      </c>
      <c r="D12" s="14">
        <v>2131204</v>
      </c>
      <c r="E12" s="14">
        <v>3784453</v>
      </c>
      <c r="F12" s="14">
        <v>12901595</v>
      </c>
      <c r="G12" s="9">
        <v>7595.3</v>
      </c>
      <c r="H12" s="14">
        <v>17307</v>
      </c>
      <c r="I12" s="14">
        <v>4526677</v>
      </c>
      <c r="J12" s="14">
        <v>1409</v>
      </c>
      <c r="K12" s="9">
        <v>21.78</v>
      </c>
      <c r="L12" s="14">
        <v>6313</v>
      </c>
      <c r="M12" s="9">
        <v>100.82</v>
      </c>
      <c r="N12" s="9">
        <v>59.45</v>
      </c>
      <c r="O12" s="14">
        <v>26942644</v>
      </c>
      <c r="P12" s="14">
        <v>27227691</v>
      </c>
      <c r="Q12" s="16">
        <v>86.1</v>
      </c>
      <c r="R12" s="15">
        <v>49741313</v>
      </c>
    </row>
    <row r="13" spans="1:19" ht="15" thickBot="1" x14ac:dyDescent="0.35"/>
    <row r="14" spans="1:19" ht="15" thickBot="1" x14ac:dyDescent="0.35">
      <c r="A14" s="37" t="s">
        <v>25</v>
      </c>
      <c r="B14" s="38"/>
    </row>
    <row r="15" spans="1:19" ht="15" thickBot="1" x14ac:dyDescent="0.35">
      <c r="A15" s="19"/>
      <c r="B15" s="26" t="s">
        <v>2</v>
      </c>
      <c r="C15" s="26" t="s">
        <v>3</v>
      </c>
      <c r="D15" s="26" t="s">
        <v>4</v>
      </c>
      <c r="E15" s="28" t="s">
        <v>5</v>
      </c>
      <c r="F15" s="26" t="s">
        <v>6</v>
      </c>
      <c r="G15" s="26" t="s">
        <v>7</v>
      </c>
      <c r="H15" s="26" t="s">
        <v>8</v>
      </c>
      <c r="I15" s="26" t="s">
        <v>9</v>
      </c>
      <c r="J15" s="26" t="s">
        <v>10</v>
      </c>
      <c r="K15" s="26" t="s">
        <v>11</v>
      </c>
      <c r="L15" s="26" t="s">
        <v>12</v>
      </c>
      <c r="M15" s="28" t="s">
        <v>13</v>
      </c>
      <c r="N15" s="26" t="s">
        <v>14</v>
      </c>
      <c r="O15" s="26" t="s">
        <v>15</v>
      </c>
      <c r="P15" s="36" t="s">
        <v>16</v>
      </c>
      <c r="Q15" s="26" t="s">
        <v>17</v>
      </c>
      <c r="R15" s="31" t="s">
        <v>18</v>
      </c>
      <c r="S15" s="18" t="s">
        <v>1</v>
      </c>
    </row>
    <row r="16" spans="1:19" x14ac:dyDescent="0.3">
      <c r="A16" s="24" t="s">
        <v>2</v>
      </c>
      <c r="B16" s="25">
        <v>1</v>
      </c>
      <c r="C16" s="25">
        <v>0.95896860708844756</v>
      </c>
      <c r="D16" s="25">
        <v>0.94383662961146753</v>
      </c>
      <c r="E16" s="29">
        <v>0.1358307598050161</v>
      </c>
      <c r="F16" s="25">
        <v>-0.31806475820294489</v>
      </c>
      <c r="G16" s="25">
        <v>-0.92906020991575422</v>
      </c>
      <c r="H16" s="25">
        <v>0.87450675013773027</v>
      </c>
      <c r="I16" s="25">
        <v>0.92176314210991439</v>
      </c>
      <c r="J16" s="25">
        <v>-0.69065183664927543</v>
      </c>
      <c r="K16" s="25">
        <v>-0.94400308199891525</v>
      </c>
      <c r="L16" s="25">
        <v>0.8617133620223133</v>
      </c>
      <c r="M16" s="29">
        <v>-0.281434166187219</v>
      </c>
      <c r="N16" s="25">
        <v>0.70527377438379191</v>
      </c>
      <c r="O16" s="25">
        <v>-0.8935041391932963</v>
      </c>
      <c r="P16" s="25">
        <v>-0.13302108920941516</v>
      </c>
      <c r="Q16" s="25">
        <v>0.93638970675007882</v>
      </c>
      <c r="R16" s="32">
        <v>-0.47144568200520504</v>
      </c>
      <c r="S16" s="25">
        <v>-3.9197002636323454E-2</v>
      </c>
    </row>
    <row r="17" spans="1:19" x14ac:dyDescent="0.3">
      <c r="A17" s="24" t="s">
        <v>3</v>
      </c>
      <c r="B17" s="25">
        <v>0.95896860708844756</v>
      </c>
      <c r="C17" s="25">
        <v>1</v>
      </c>
      <c r="D17" s="25">
        <v>0.9789331670503143</v>
      </c>
      <c r="E17" s="29">
        <v>0.12025822318866886</v>
      </c>
      <c r="F17" s="25">
        <v>-0.33726994131331939</v>
      </c>
      <c r="G17" s="25">
        <v>-0.98557726718033301</v>
      </c>
      <c r="H17" s="25">
        <v>0.89027781095396341</v>
      </c>
      <c r="I17" s="25">
        <v>0.97825547657321632</v>
      </c>
      <c r="J17" s="25">
        <v>-0.67594161831162214</v>
      </c>
      <c r="K17" s="25">
        <v>-0.98497409143021109</v>
      </c>
      <c r="L17" s="25">
        <v>0.92291283559818826</v>
      </c>
      <c r="M17" s="29">
        <v>-0.30712641900514231</v>
      </c>
      <c r="N17" s="25">
        <v>0.70858591667697346</v>
      </c>
      <c r="O17" s="25">
        <v>-0.93393659806002671</v>
      </c>
      <c r="P17" s="25">
        <v>-0.16585361152763581</v>
      </c>
      <c r="Q17" s="25">
        <v>0.98409407213458089</v>
      </c>
      <c r="R17" s="32">
        <v>-0.51378107741416235</v>
      </c>
      <c r="S17" s="25">
        <v>-2.7971314951511207E-2</v>
      </c>
    </row>
    <row r="18" spans="1:19" x14ac:dyDescent="0.3">
      <c r="A18" s="24" t="s">
        <v>4</v>
      </c>
      <c r="B18" s="25">
        <v>0.94383662961146753</v>
      </c>
      <c r="C18" s="25">
        <v>0.9789331670503143</v>
      </c>
      <c r="D18" s="25">
        <v>1</v>
      </c>
      <c r="E18" s="29">
        <v>0.2166227352632718</v>
      </c>
      <c r="F18" s="25">
        <v>-0.22586850220056059</v>
      </c>
      <c r="G18" s="25">
        <v>-0.94070946364943842</v>
      </c>
      <c r="H18" s="25">
        <v>0.8240793006560827</v>
      </c>
      <c r="I18" s="25">
        <v>0.92727993415787158</v>
      </c>
      <c r="J18" s="25">
        <v>-0.61790581906921294</v>
      </c>
      <c r="K18" s="25">
        <v>-0.93677244740179277</v>
      </c>
      <c r="L18" s="25">
        <v>0.91069265198865812</v>
      </c>
      <c r="M18" s="29">
        <v>-0.20203915874965536</v>
      </c>
      <c r="N18" s="25">
        <v>0.71344931388439226</v>
      </c>
      <c r="O18" s="25">
        <v>-0.87016772603886272</v>
      </c>
      <c r="P18" s="25">
        <v>-7.2843622392422383E-2</v>
      </c>
      <c r="Q18" s="25">
        <v>0.9350891945129951</v>
      </c>
      <c r="R18" s="32">
        <v>-0.4084738488861136</v>
      </c>
      <c r="S18" s="25">
        <v>9.0061373223447289E-2</v>
      </c>
    </row>
    <row r="19" spans="1:19" x14ac:dyDescent="0.3">
      <c r="A19" s="34" t="s">
        <v>5</v>
      </c>
      <c r="B19" s="29">
        <v>0.1358307598050161</v>
      </c>
      <c r="C19" s="29">
        <v>0.12025822318866886</v>
      </c>
      <c r="D19" s="29">
        <v>0.2166227352632718</v>
      </c>
      <c r="E19" s="29">
        <v>1</v>
      </c>
      <c r="F19" s="29">
        <v>0.28516498063718759</v>
      </c>
      <c r="G19" s="29">
        <v>-9.6565720806997421E-2</v>
      </c>
      <c r="H19" s="29">
        <v>0.11003178708288613</v>
      </c>
      <c r="I19" s="29">
        <v>8.1392385087494482E-2</v>
      </c>
      <c r="J19" s="29">
        <v>-0.29097288069300203</v>
      </c>
      <c r="K19" s="29">
        <v>-3.2480047521066563E-2</v>
      </c>
      <c r="L19" s="29">
        <v>0.40730410970310116</v>
      </c>
      <c r="M19" s="29">
        <v>0.89036592144373061</v>
      </c>
      <c r="N19" s="29">
        <v>0.57628348108556648</v>
      </c>
      <c r="O19" s="29">
        <v>-2.4286999576554769E-2</v>
      </c>
      <c r="P19" s="29">
        <v>0.94728060405521974</v>
      </c>
      <c r="Q19" s="29">
        <v>6.3179341740822223E-2</v>
      </c>
      <c r="R19" s="32">
        <v>0.75874810188025243</v>
      </c>
      <c r="S19" s="29">
        <v>0.92590613041527825</v>
      </c>
    </row>
    <row r="20" spans="1:19" x14ac:dyDescent="0.3">
      <c r="A20" s="24" t="s">
        <v>6</v>
      </c>
      <c r="B20" s="25">
        <v>-0.31806475820294489</v>
      </c>
      <c r="C20" s="25">
        <v>-0.33726994131331939</v>
      </c>
      <c r="D20" s="25">
        <v>-0.22586850220056059</v>
      </c>
      <c r="E20" s="29">
        <v>0.28516498063718759</v>
      </c>
      <c r="F20" s="25">
        <v>1</v>
      </c>
      <c r="G20" s="25">
        <v>0.46365743601763371</v>
      </c>
      <c r="H20" s="25">
        <v>-0.67228565362493631</v>
      </c>
      <c r="I20" s="25">
        <v>-0.4442849259156873</v>
      </c>
      <c r="J20" s="25">
        <v>0.73880744334184834</v>
      </c>
      <c r="K20" s="25">
        <v>0.44206996864903308</v>
      </c>
      <c r="L20" s="25">
        <v>-0.37703065288422977</v>
      </c>
      <c r="M20" s="29">
        <v>0.44636109029988497</v>
      </c>
      <c r="N20" s="25">
        <v>-0.46007751171992373</v>
      </c>
      <c r="O20" s="25">
        <v>0.63999696091338254</v>
      </c>
      <c r="P20" s="25">
        <v>0.34475323740397473</v>
      </c>
      <c r="Q20" s="25">
        <v>-0.48225492042466023</v>
      </c>
      <c r="R20" s="32">
        <v>0.58594649533170895</v>
      </c>
      <c r="S20" s="25">
        <v>0.53526164961469591</v>
      </c>
    </row>
    <row r="21" spans="1:19" x14ac:dyDescent="0.3">
      <c r="A21" s="24" t="s">
        <v>7</v>
      </c>
      <c r="B21" s="25">
        <v>-0.92906020991575422</v>
      </c>
      <c r="C21" s="25">
        <v>-0.98557726718033301</v>
      </c>
      <c r="D21" s="25">
        <v>-0.94070946364943842</v>
      </c>
      <c r="E21" s="29">
        <v>-9.6565720806997421E-2</v>
      </c>
      <c r="F21" s="25">
        <v>0.46365743601763371</v>
      </c>
      <c r="G21" s="25">
        <v>1</v>
      </c>
      <c r="H21" s="25">
        <v>-0.93851297430708724</v>
      </c>
      <c r="I21" s="25">
        <v>-0.99366345279618751</v>
      </c>
      <c r="J21" s="25">
        <v>0.75062599359719395</v>
      </c>
      <c r="K21" s="25">
        <v>0.99098492037754937</v>
      </c>
      <c r="L21" s="25">
        <v>-0.93525166895463718</v>
      </c>
      <c r="M21" s="29">
        <v>0.3297500065381534</v>
      </c>
      <c r="N21" s="25">
        <v>-0.74223700379187962</v>
      </c>
      <c r="O21" s="25">
        <v>0.97510410576057094</v>
      </c>
      <c r="P21" s="25">
        <v>0.17999305590526535</v>
      </c>
      <c r="Q21" s="25">
        <v>-0.99854251631388158</v>
      </c>
      <c r="R21" s="32">
        <v>0.55040322013018139</v>
      </c>
      <c r="S21" s="25">
        <v>8.1774479675938316E-2</v>
      </c>
    </row>
    <row r="22" spans="1:19" x14ac:dyDescent="0.3">
      <c r="A22" s="24" t="s">
        <v>8</v>
      </c>
      <c r="B22" s="25">
        <v>0.87450675013773027</v>
      </c>
      <c r="C22" s="25">
        <v>0.89027781095396341</v>
      </c>
      <c r="D22" s="25">
        <v>0.8240793006560827</v>
      </c>
      <c r="E22" s="29">
        <v>0.11003178708288613</v>
      </c>
      <c r="F22" s="25">
        <v>-0.67228565362493631</v>
      </c>
      <c r="G22" s="25">
        <v>-0.93851297430708724</v>
      </c>
      <c r="H22" s="25">
        <v>1</v>
      </c>
      <c r="I22" s="25">
        <v>0.92177779900849743</v>
      </c>
      <c r="J22" s="25">
        <v>-0.90697865679217471</v>
      </c>
      <c r="K22" s="25">
        <v>-0.93158555979003799</v>
      </c>
      <c r="L22" s="25">
        <v>0.9001917239265026</v>
      </c>
      <c r="M22" s="29">
        <v>-0.27973149918898521</v>
      </c>
      <c r="N22" s="25">
        <v>0.82784081708859658</v>
      </c>
      <c r="O22" s="25">
        <v>-0.97993003641657717</v>
      </c>
      <c r="P22" s="25">
        <v>-0.11421685501749143</v>
      </c>
      <c r="Q22" s="25">
        <v>0.94624430671184101</v>
      </c>
      <c r="R22" s="32">
        <v>-0.51697949604234306</v>
      </c>
      <c r="S22" s="25">
        <v>-0.1350505468773617</v>
      </c>
    </row>
    <row r="23" spans="1:19" x14ac:dyDescent="0.3">
      <c r="A23" s="24" t="s">
        <v>9</v>
      </c>
      <c r="B23" s="25">
        <v>0.92176314210991439</v>
      </c>
      <c r="C23" s="25">
        <v>0.97825547657321632</v>
      </c>
      <c r="D23" s="25">
        <v>0.92727993415787158</v>
      </c>
      <c r="E23" s="29">
        <v>8.1392385087494482E-2</v>
      </c>
      <c r="F23" s="25">
        <v>-0.4442849259156873</v>
      </c>
      <c r="G23" s="25">
        <v>-0.99366345279618751</v>
      </c>
      <c r="H23" s="25">
        <v>0.92177779900849743</v>
      </c>
      <c r="I23" s="25">
        <v>1</v>
      </c>
      <c r="J23" s="25">
        <v>-0.7235239690483154</v>
      </c>
      <c r="K23" s="25">
        <v>-0.98379669647918555</v>
      </c>
      <c r="L23" s="25">
        <v>0.9158012035170976</v>
      </c>
      <c r="M23" s="29">
        <v>-0.339434837853752</v>
      </c>
      <c r="N23" s="25">
        <v>0.72990552647471296</v>
      </c>
      <c r="O23" s="25">
        <v>-0.96427378521169516</v>
      </c>
      <c r="P23" s="25">
        <v>-0.19211922323610356</v>
      </c>
      <c r="Q23" s="25">
        <v>0.99130902033285462</v>
      </c>
      <c r="R23" s="32">
        <v>-0.55311713825522457</v>
      </c>
      <c r="S23" s="25">
        <v>-8.8689879272515218E-2</v>
      </c>
    </row>
    <row r="24" spans="1:19" x14ac:dyDescent="0.3">
      <c r="A24" s="24" t="s">
        <v>10</v>
      </c>
      <c r="B24" s="25">
        <v>-0.69065183664927543</v>
      </c>
      <c r="C24" s="25">
        <v>-0.67594161831162214</v>
      </c>
      <c r="D24" s="25">
        <v>-0.61790581906921294</v>
      </c>
      <c r="E24" s="29">
        <v>-0.29097288069300203</v>
      </c>
      <c r="F24" s="25">
        <v>0.73880744334184834</v>
      </c>
      <c r="G24" s="25">
        <v>0.75062599359719395</v>
      </c>
      <c r="H24" s="25">
        <v>-0.90697865679217471</v>
      </c>
      <c r="I24" s="25">
        <v>-0.7235239690483154</v>
      </c>
      <c r="J24" s="25">
        <v>1</v>
      </c>
      <c r="K24" s="25">
        <v>0.72867057727763695</v>
      </c>
      <c r="L24" s="25">
        <v>-0.79157966780110556</v>
      </c>
      <c r="M24" s="29">
        <v>6.0607202288026275E-2</v>
      </c>
      <c r="N24" s="25">
        <v>-0.85330025238216844</v>
      </c>
      <c r="O24" s="25">
        <v>0.84208436662082697</v>
      </c>
      <c r="P24" s="25">
        <v>-0.11026838450375497</v>
      </c>
      <c r="Q24" s="25">
        <v>-0.7551478876792197</v>
      </c>
      <c r="R24" s="32">
        <v>0.29608296870747808</v>
      </c>
      <c r="S24" s="25">
        <v>3.5521943107890572E-2</v>
      </c>
    </row>
    <row r="25" spans="1:19" x14ac:dyDescent="0.3">
      <c r="A25" s="24" t="s">
        <v>11</v>
      </c>
      <c r="B25" s="25">
        <v>-0.94400308199891525</v>
      </c>
      <c r="C25" s="25">
        <v>-0.98497409143021109</v>
      </c>
      <c r="D25" s="25">
        <v>-0.93677244740179277</v>
      </c>
      <c r="E25" s="29">
        <v>-3.2480047521066563E-2</v>
      </c>
      <c r="F25" s="25">
        <v>0.44206996864903308</v>
      </c>
      <c r="G25" s="25">
        <v>0.99098492037754937</v>
      </c>
      <c r="H25" s="25">
        <v>-0.93158555979003799</v>
      </c>
      <c r="I25" s="25">
        <v>-0.98379669647918555</v>
      </c>
      <c r="J25" s="25">
        <v>0.72867057727763695</v>
      </c>
      <c r="K25" s="25">
        <v>1</v>
      </c>
      <c r="L25" s="25">
        <v>-0.89962099479062774</v>
      </c>
      <c r="M25" s="29">
        <v>0.38970134551804636</v>
      </c>
      <c r="N25" s="25">
        <v>-0.69036635357116294</v>
      </c>
      <c r="O25" s="25">
        <v>0.96671387945512888</v>
      </c>
      <c r="P25" s="25">
        <v>0.24125705260541128</v>
      </c>
      <c r="Q25" s="25">
        <v>-0.99496364492137856</v>
      </c>
      <c r="R25" s="32">
        <v>0.59775480834378858</v>
      </c>
      <c r="S25" s="25">
        <v>0.14474035723450174</v>
      </c>
    </row>
    <row r="26" spans="1:19" x14ac:dyDescent="0.3">
      <c r="A26" s="24" t="s">
        <v>12</v>
      </c>
      <c r="B26" s="25">
        <v>0.8617133620223133</v>
      </c>
      <c r="C26" s="25">
        <v>0.92291283559818826</v>
      </c>
      <c r="D26" s="25">
        <v>0.91069265198865812</v>
      </c>
      <c r="E26" s="29">
        <v>0.40730410970310116</v>
      </c>
      <c r="F26" s="25">
        <v>-0.37703065288422977</v>
      </c>
      <c r="G26" s="25">
        <v>-0.93525166895463718</v>
      </c>
      <c r="H26" s="25">
        <v>0.9001917239265026</v>
      </c>
      <c r="I26" s="25">
        <v>0.9158012035170976</v>
      </c>
      <c r="J26" s="25">
        <v>-0.79157966780110556</v>
      </c>
      <c r="K26" s="25">
        <v>-0.89962099479062774</v>
      </c>
      <c r="L26" s="25">
        <v>1</v>
      </c>
      <c r="M26" s="29">
        <v>1.1585959954533618E-3</v>
      </c>
      <c r="N26" s="25">
        <v>0.88547211953619576</v>
      </c>
      <c r="O26" s="25">
        <v>-0.89549973586048459</v>
      </c>
      <c r="P26" s="25">
        <v>0.15265274763460401</v>
      </c>
      <c r="Q26" s="25">
        <v>0.92315989091272133</v>
      </c>
      <c r="R26" s="32">
        <v>-0.24853191470548117</v>
      </c>
      <c r="S26" s="25">
        <v>0.23409990194110672</v>
      </c>
    </row>
    <row r="27" spans="1:19" x14ac:dyDescent="0.3">
      <c r="A27" s="34" t="s">
        <v>13</v>
      </c>
      <c r="B27" s="29">
        <v>-0.281434166187219</v>
      </c>
      <c r="C27" s="29">
        <v>-0.30712641900514231</v>
      </c>
      <c r="D27" s="29">
        <v>-0.20203915874965536</v>
      </c>
      <c r="E27" s="29">
        <v>0.89036592144373061</v>
      </c>
      <c r="F27" s="29">
        <v>0.44636109029988497</v>
      </c>
      <c r="G27" s="29">
        <v>0.3297500065381534</v>
      </c>
      <c r="H27" s="29">
        <v>-0.27973149918898521</v>
      </c>
      <c r="I27" s="29">
        <v>-0.339434837853752</v>
      </c>
      <c r="J27" s="29">
        <v>6.0607202288026275E-2</v>
      </c>
      <c r="K27" s="29">
        <v>0.38970134551804636</v>
      </c>
      <c r="L27" s="29">
        <v>1.1585959954533618E-3</v>
      </c>
      <c r="M27" s="29">
        <v>1</v>
      </c>
      <c r="N27" s="29">
        <v>0.26212001370497501</v>
      </c>
      <c r="O27" s="29">
        <v>0.38806164485969069</v>
      </c>
      <c r="P27" s="29">
        <v>0.98350147713462666</v>
      </c>
      <c r="Q27" s="29">
        <v>-0.35971721542293844</v>
      </c>
      <c r="R27" s="32">
        <v>0.96073920608789065</v>
      </c>
      <c r="S27" s="29">
        <v>0.93012389722132627</v>
      </c>
    </row>
    <row r="28" spans="1:19" x14ac:dyDescent="0.3">
      <c r="A28" s="24" t="s">
        <v>14</v>
      </c>
      <c r="B28" s="25">
        <v>0.70527377438379191</v>
      </c>
      <c r="C28" s="25">
        <v>0.70858591667697346</v>
      </c>
      <c r="D28" s="25">
        <v>0.71344931388439226</v>
      </c>
      <c r="E28" s="29">
        <v>0.57628348108556648</v>
      </c>
      <c r="F28" s="25">
        <v>-0.46007751171992373</v>
      </c>
      <c r="G28" s="25">
        <v>-0.74223700379187962</v>
      </c>
      <c r="H28" s="25">
        <v>0.82784081708859658</v>
      </c>
      <c r="I28" s="25">
        <v>0.72990552647471296</v>
      </c>
      <c r="J28" s="25">
        <v>-0.85330025238216844</v>
      </c>
      <c r="K28" s="25">
        <v>-0.69036635357116294</v>
      </c>
      <c r="L28" s="25">
        <v>0.88547211953619576</v>
      </c>
      <c r="M28" s="29">
        <v>0.26212001370497501</v>
      </c>
      <c r="N28" s="25">
        <v>1</v>
      </c>
      <c r="O28" s="25">
        <v>-0.75663493219934763</v>
      </c>
      <c r="P28" s="25">
        <v>0.40891013036043949</v>
      </c>
      <c r="Q28" s="25">
        <v>0.73158643738483742</v>
      </c>
      <c r="R28" s="32">
        <v>4.6496910176238868E-3</v>
      </c>
      <c r="S28" s="25">
        <v>0.36997548676639364</v>
      </c>
    </row>
    <row r="29" spans="1:19" x14ac:dyDescent="0.3">
      <c r="A29" s="24" t="s">
        <v>15</v>
      </c>
      <c r="B29" s="25">
        <v>-0.8935041391932963</v>
      </c>
      <c r="C29" s="25">
        <v>-0.93393659806002671</v>
      </c>
      <c r="D29" s="25">
        <v>-0.87016772603886272</v>
      </c>
      <c r="E29" s="29">
        <v>-2.4286999576554769E-2</v>
      </c>
      <c r="F29" s="25">
        <v>0.63999696091338254</v>
      </c>
      <c r="G29" s="25">
        <v>0.97510410576057094</v>
      </c>
      <c r="H29" s="25">
        <v>-0.97993003641657717</v>
      </c>
      <c r="I29" s="25">
        <v>-0.96427378521169516</v>
      </c>
      <c r="J29" s="25">
        <v>0.84208436662082697</v>
      </c>
      <c r="K29" s="25">
        <v>0.96671387945512888</v>
      </c>
      <c r="L29" s="25">
        <v>-0.89549973586048459</v>
      </c>
      <c r="M29" s="29">
        <v>0.38806164485969069</v>
      </c>
      <c r="N29" s="25">
        <v>-0.75663493219934763</v>
      </c>
      <c r="O29" s="25">
        <v>1</v>
      </c>
      <c r="P29" s="25">
        <v>0.23043435357277051</v>
      </c>
      <c r="Q29" s="25">
        <v>-0.97968921906299533</v>
      </c>
      <c r="R29" s="32">
        <v>0.61445535800843709</v>
      </c>
      <c r="S29" s="25">
        <v>0.2036404575980594</v>
      </c>
    </row>
    <row r="30" spans="1:19" x14ac:dyDescent="0.3">
      <c r="A30" s="35" t="s">
        <v>16</v>
      </c>
      <c r="B30" s="25">
        <v>-0.13302108920941516</v>
      </c>
      <c r="C30" s="25">
        <v>-0.16585361152763581</v>
      </c>
      <c r="D30" s="25">
        <v>-7.2843622392422383E-2</v>
      </c>
      <c r="E30" s="29">
        <v>0.94728060405521974</v>
      </c>
      <c r="F30" s="25">
        <v>0.34475323740397473</v>
      </c>
      <c r="G30" s="25">
        <v>0.17999305590526535</v>
      </c>
      <c r="H30" s="25">
        <v>-0.11421685501749143</v>
      </c>
      <c r="I30" s="25">
        <v>-0.19211922323610356</v>
      </c>
      <c r="J30" s="25">
        <v>-0.11026838450375497</v>
      </c>
      <c r="K30" s="25">
        <v>0.24125705260541128</v>
      </c>
      <c r="L30" s="25">
        <v>0.15265274763460401</v>
      </c>
      <c r="M30" s="29">
        <v>0.98350147713462666</v>
      </c>
      <c r="N30" s="25">
        <v>0.40891013036043949</v>
      </c>
      <c r="O30" s="25">
        <v>0.23043435357277051</v>
      </c>
      <c r="P30">
        <v>1</v>
      </c>
      <c r="Q30" s="25">
        <v>-0.20924544603604253</v>
      </c>
      <c r="R30" s="32">
        <v>0.90439437878235096</v>
      </c>
      <c r="S30" s="27">
        <v>0.93013865850783262</v>
      </c>
    </row>
    <row r="31" spans="1:19" x14ac:dyDescent="0.3">
      <c r="A31" s="24" t="s">
        <v>17</v>
      </c>
      <c r="B31" s="25">
        <v>0.93638970675007882</v>
      </c>
      <c r="C31" s="25">
        <v>0.98409407213458089</v>
      </c>
      <c r="D31" s="25">
        <v>0.9350891945129951</v>
      </c>
      <c r="E31" s="29">
        <v>6.3179341740822223E-2</v>
      </c>
      <c r="F31" s="25">
        <v>-0.48225492042466023</v>
      </c>
      <c r="G31" s="25">
        <v>-0.99854251631388158</v>
      </c>
      <c r="H31" s="25">
        <v>0.94624430671184101</v>
      </c>
      <c r="I31" s="25">
        <v>0.99130902033285462</v>
      </c>
      <c r="J31" s="25">
        <v>-0.7551478876792197</v>
      </c>
      <c r="K31" s="25">
        <v>-0.99496364492137856</v>
      </c>
      <c r="L31" s="25">
        <v>0.92315989091272133</v>
      </c>
      <c r="M31" s="29">
        <v>-0.35971721542293844</v>
      </c>
      <c r="N31" s="25">
        <v>0.73158643738483742</v>
      </c>
      <c r="O31" s="25">
        <v>-0.97968921906299533</v>
      </c>
      <c r="P31" s="25">
        <v>-0.20924544603604253</v>
      </c>
      <c r="Q31" s="25">
        <v>1</v>
      </c>
      <c r="R31" s="32">
        <v>-0.57671968930826834</v>
      </c>
      <c r="S31" s="25">
        <v>-0.11800356039096907</v>
      </c>
    </row>
    <row r="32" spans="1:19" ht="15" thickBot="1" x14ac:dyDescent="0.35">
      <c r="A32" s="31" t="s">
        <v>18</v>
      </c>
      <c r="B32" s="30">
        <v>-0.47144568200520504</v>
      </c>
      <c r="C32" s="30">
        <v>-0.51378107741416235</v>
      </c>
      <c r="D32" s="30">
        <v>-0.4084738488861136</v>
      </c>
      <c r="E32" s="30">
        <v>0.75874810188025243</v>
      </c>
      <c r="F32" s="30">
        <v>0.58594649533170895</v>
      </c>
      <c r="G32" s="30">
        <v>0.55040322013018139</v>
      </c>
      <c r="H32" s="30">
        <v>-0.51697949604234306</v>
      </c>
      <c r="I32" s="30">
        <v>-0.55311713825522457</v>
      </c>
      <c r="J32" s="30">
        <v>0.29608296870747808</v>
      </c>
      <c r="K32" s="30">
        <v>0.59775480834378858</v>
      </c>
      <c r="L32" s="30">
        <v>-0.24853191470548117</v>
      </c>
      <c r="M32" s="30">
        <v>0.96073920608789065</v>
      </c>
      <c r="N32" s="30">
        <v>4.6496910176238868E-3</v>
      </c>
      <c r="O32" s="30">
        <v>0.61445535800843709</v>
      </c>
      <c r="P32" s="30">
        <v>0.90439437878235096</v>
      </c>
      <c r="Q32" s="30">
        <v>-0.57671968930826834</v>
      </c>
      <c r="R32" s="33">
        <v>1</v>
      </c>
      <c r="S32" s="30">
        <v>0.86022504256526988</v>
      </c>
    </row>
    <row r="33" spans="1:19" x14ac:dyDescent="0.3">
      <c r="A33" s="20" t="s">
        <v>1</v>
      </c>
      <c r="B33" s="25">
        <v>-3.9197002636323454E-2</v>
      </c>
      <c r="C33" s="25">
        <v>-2.7971314951511207E-2</v>
      </c>
      <c r="D33" s="25">
        <v>9.0061373223447289E-2</v>
      </c>
      <c r="E33" s="29">
        <v>0.92590613041527825</v>
      </c>
      <c r="F33" s="25">
        <v>0.53526164961469591</v>
      </c>
      <c r="G33" s="25">
        <v>8.1774479675938316E-2</v>
      </c>
      <c r="H33" s="25">
        <v>-0.1350505468773617</v>
      </c>
      <c r="I33" s="25">
        <v>-8.8689879272515218E-2</v>
      </c>
      <c r="J33" s="25">
        <v>3.5521943107890572E-2</v>
      </c>
      <c r="K33" s="25">
        <v>0.14474035723450174</v>
      </c>
      <c r="L33" s="25">
        <v>0.23409990194110672</v>
      </c>
      <c r="M33" s="29">
        <v>0.93012389722132627</v>
      </c>
      <c r="N33" s="25">
        <v>0.36997548676639364</v>
      </c>
      <c r="O33" s="25">
        <v>0.2036404575980594</v>
      </c>
      <c r="P33">
        <v>0.93013865850783262</v>
      </c>
      <c r="Q33" s="25">
        <v>-0.11800356039096907</v>
      </c>
      <c r="R33" s="32">
        <v>0.86022504256526988</v>
      </c>
      <c r="S33">
        <v>1</v>
      </c>
    </row>
    <row r="34" spans="1:19" ht="15" thickBot="1" x14ac:dyDescent="0.35"/>
    <row r="35" spans="1:19" ht="15" thickBot="1" x14ac:dyDescent="0.35">
      <c r="A35" s="37" t="s">
        <v>26</v>
      </c>
      <c r="B35" s="39"/>
      <c r="C35" s="38"/>
    </row>
    <row r="37" spans="1:19" x14ac:dyDescent="0.3">
      <c r="A37" s="61" t="s">
        <v>27</v>
      </c>
      <c r="B37" s="5">
        <f>COUNT(A1:A12)</f>
        <v>11</v>
      </c>
      <c r="D37" s="62" t="s">
        <v>30</v>
      </c>
      <c r="E37" s="59">
        <f>SQRT(B39^2/(B39^2+B37-2))</f>
        <v>0.60206877743700826</v>
      </c>
      <c r="G37" t="s">
        <v>31</v>
      </c>
    </row>
    <row r="38" spans="1:19" x14ac:dyDescent="0.3">
      <c r="A38" s="61" t="s">
        <v>28</v>
      </c>
      <c r="B38" s="5">
        <v>0.05</v>
      </c>
      <c r="G38" t="s">
        <v>32</v>
      </c>
    </row>
    <row r="39" spans="1:19" x14ac:dyDescent="0.3">
      <c r="A39" s="61" t="s">
        <v>29</v>
      </c>
      <c r="B39" s="5">
        <f>_xlfn.T.INV(1-B38/2,B37-2)</f>
        <v>2.2621571627982049</v>
      </c>
      <c r="G39" t="s">
        <v>33</v>
      </c>
    </row>
    <row r="40" spans="1:19" x14ac:dyDescent="0.3">
      <c r="G40" t="s">
        <v>34</v>
      </c>
    </row>
    <row r="41" spans="1:19" ht="15" thickBot="1" x14ac:dyDescent="0.35"/>
    <row r="42" spans="1:19" ht="15" thickBot="1" x14ac:dyDescent="0.35">
      <c r="A42" s="40" t="s">
        <v>35</v>
      </c>
      <c r="B42" s="41" t="s">
        <v>36</v>
      </c>
      <c r="C42" s="42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4BDCFBA-384C-43B9-B0A3-945B74AB2DDB}">
          <xm:f>'Weryfikacja modelu'!1:1048576</xm:f>
        </x15:webExtension>
        <x15:webExtension appRef="{B9E76496-33A7-4C58-A71F-DA94C5A6BAF4}">
          <xm:f>'Weryfikacja modelu'!$A$88:$D$99</xm:f>
        </x15:webExtension>
        <x15:webExtension appRef="{40B378B0-A006-4692-A860-567051BCBC80}">
          <xm:f>'Weryfikacja modelu'!$F$88:$K$93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F608-A1BC-4525-A88C-172EFCAFC5E7}">
  <dimension ref="A1:H80"/>
  <sheetViews>
    <sheetView workbookViewId="0">
      <selection activeCell="H29" sqref="H29"/>
    </sheetView>
  </sheetViews>
  <sheetFormatPr defaultRowHeight="14.4" x14ac:dyDescent="0.3"/>
  <cols>
    <col min="4" max="4" width="12" bestFit="1" customWidth="1"/>
    <col min="5" max="6" width="9.88671875" bestFit="1" customWidth="1"/>
    <col min="8" max="8" width="17.6640625" bestFit="1" customWidth="1"/>
  </cols>
  <sheetData>
    <row r="1" spans="1:1" x14ac:dyDescent="0.3">
      <c r="A1" s="17" t="s">
        <v>95</v>
      </c>
    </row>
    <row r="22" spans="1:5" x14ac:dyDescent="0.3">
      <c r="A22" s="17" t="s">
        <v>99</v>
      </c>
    </row>
    <row r="23" spans="1:5" x14ac:dyDescent="0.3">
      <c r="A23" s="17" t="s">
        <v>60</v>
      </c>
    </row>
    <row r="25" spans="1:5" x14ac:dyDescent="0.3">
      <c r="A25" s="6" t="s">
        <v>6</v>
      </c>
      <c r="B25" s="6" t="s">
        <v>13</v>
      </c>
      <c r="C25" s="6" t="s">
        <v>14</v>
      </c>
      <c r="D25" s="6" t="s">
        <v>18</v>
      </c>
      <c r="E25" s="6" t="s">
        <v>1</v>
      </c>
    </row>
    <row r="26" spans="1:5" x14ac:dyDescent="0.3">
      <c r="A26" s="14">
        <v>3890766</v>
      </c>
      <c r="B26" s="14">
        <v>5730</v>
      </c>
      <c r="C26" s="9">
        <v>69.22</v>
      </c>
      <c r="D26" s="16">
        <v>94</v>
      </c>
      <c r="E26" s="15">
        <v>36936592</v>
      </c>
    </row>
    <row r="27" spans="1:5" x14ac:dyDescent="0.3">
      <c r="A27" s="14">
        <v>3875671</v>
      </c>
      <c r="B27" s="14">
        <v>6070</v>
      </c>
      <c r="C27" s="9">
        <v>70.13</v>
      </c>
      <c r="D27" s="16">
        <v>96.4</v>
      </c>
      <c r="E27" s="15">
        <v>41030024</v>
      </c>
    </row>
    <row r="28" spans="1:5" x14ac:dyDescent="0.3">
      <c r="A28" s="14">
        <v>3869484</v>
      </c>
      <c r="B28" s="14">
        <v>6280</v>
      </c>
      <c r="C28" s="9">
        <v>73.48</v>
      </c>
      <c r="D28" s="16">
        <v>95.5</v>
      </c>
      <c r="E28" s="15">
        <v>45681501</v>
      </c>
    </row>
    <row r="29" spans="1:5" x14ac:dyDescent="0.3">
      <c r="A29" s="14">
        <v>3881164</v>
      </c>
      <c r="B29" s="14">
        <v>6480</v>
      </c>
      <c r="C29" s="9">
        <v>78.06</v>
      </c>
      <c r="D29" s="16">
        <v>98</v>
      </c>
      <c r="E29" s="15">
        <v>51823896</v>
      </c>
    </row>
    <row r="30" spans="1:5" x14ac:dyDescent="0.3">
      <c r="A30" s="14">
        <v>3912079</v>
      </c>
      <c r="B30" s="14">
        <v>6876</v>
      </c>
      <c r="C30" s="9">
        <v>81.709999999999994</v>
      </c>
      <c r="D30" s="16">
        <v>97.3</v>
      </c>
      <c r="E30" s="15">
        <v>56718898</v>
      </c>
    </row>
    <row r="31" spans="1:5" x14ac:dyDescent="0.3">
      <c r="A31" s="14">
        <v>3932445</v>
      </c>
      <c r="B31" s="14">
        <v>7074</v>
      </c>
      <c r="C31" s="9">
        <v>76.930000000000007</v>
      </c>
      <c r="D31" s="16">
        <v>98.3</v>
      </c>
      <c r="E31" s="15">
        <v>59177816</v>
      </c>
    </row>
    <row r="32" spans="1:5" x14ac:dyDescent="0.3">
      <c r="A32" s="14">
        <v>3953178</v>
      </c>
      <c r="B32" s="14">
        <v>6949</v>
      </c>
      <c r="C32" s="9">
        <v>82.53</v>
      </c>
      <c r="D32" s="16">
        <v>100.7</v>
      </c>
      <c r="E32" s="15">
        <v>61710894</v>
      </c>
    </row>
    <row r="33" spans="1:8" x14ac:dyDescent="0.3">
      <c r="A33" s="14">
        <v>3847634</v>
      </c>
      <c r="B33" s="14">
        <v>1564</v>
      </c>
      <c r="C33" s="9">
        <v>69.47</v>
      </c>
      <c r="D33" s="16">
        <v>59.5</v>
      </c>
      <c r="E33" s="15">
        <v>19490969</v>
      </c>
    </row>
    <row r="34" spans="1:8" x14ac:dyDescent="0.3">
      <c r="A34" s="14">
        <v>3847374</v>
      </c>
      <c r="B34" s="14">
        <v>2964</v>
      </c>
      <c r="C34" s="9">
        <v>79.55</v>
      </c>
      <c r="D34" s="16">
        <v>65.8</v>
      </c>
      <c r="E34" s="15">
        <v>27464839</v>
      </c>
    </row>
    <row r="35" spans="1:8" x14ac:dyDescent="0.3">
      <c r="A35" s="14">
        <v>3828264</v>
      </c>
      <c r="B35" s="14">
        <v>5247</v>
      </c>
      <c r="C35" s="9">
        <v>89.62</v>
      </c>
      <c r="D35" s="16">
        <v>80.900000000000006</v>
      </c>
      <c r="E35" s="15">
        <v>41416969</v>
      </c>
    </row>
    <row r="36" spans="1:8" x14ac:dyDescent="0.3">
      <c r="A36" s="14">
        <v>3784453</v>
      </c>
      <c r="B36" s="14">
        <v>6313</v>
      </c>
      <c r="C36" s="9">
        <v>100.82</v>
      </c>
      <c r="D36" s="16">
        <v>86.1</v>
      </c>
      <c r="E36" s="15">
        <v>49741313</v>
      </c>
    </row>
    <row r="38" spans="1:8" x14ac:dyDescent="0.3">
      <c r="A38" s="17" t="s">
        <v>25</v>
      </c>
    </row>
    <row r="39" spans="1:8" ht="15" thickBot="1" x14ac:dyDescent="0.35">
      <c r="A39" s="19"/>
      <c r="B39" s="18" t="s">
        <v>6</v>
      </c>
      <c r="C39" s="18" t="s">
        <v>13</v>
      </c>
      <c r="D39" s="18" t="s">
        <v>14</v>
      </c>
      <c r="E39" s="19" t="s">
        <v>18</v>
      </c>
      <c r="F39" s="18" t="s">
        <v>1</v>
      </c>
    </row>
    <row r="40" spans="1:8" x14ac:dyDescent="0.3">
      <c r="A40" s="20" t="s">
        <v>6</v>
      </c>
      <c r="B40">
        <v>1</v>
      </c>
      <c r="C40">
        <v>0.44636109029988497</v>
      </c>
      <c r="D40">
        <v>-0.46007751171992373</v>
      </c>
      <c r="E40" s="23">
        <v>0.58594649533170895</v>
      </c>
      <c r="F40">
        <v>0.53526164961469591</v>
      </c>
    </row>
    <row r="41" spans="1:8" x14ac:dyDescent="0.3">
      <c r="A41" s="20" t="s">
        <v>13</v>
      </c>
      <c r="B41">
        <v>0.44636109029988497</v>
      </c>
      <c r="C41">
        <v>1</v>
      </c>
      <c r="D41">
        <v>0.26212001370497501</v>
      </c>
      <c r="E41" s="50">
        <v>0.96073920608789065</v>
      </c>
      <c r="F41">
        <v>0.93012389722132627</v>
      </c>
    </row>
    <row r="42" spans="1:8" x14ac:dyDescent="0.3">
      <c r="A42" s="20" t="s">
        <v>14</v>
      </c>
      <c r="B42">
        <v>-0.46007751171992373</v>
      </c>
      <c r="C42">
        <v>0.26212001370497501</v>
      </c>
      <c r="D42">
        <v>1</v>
      </c>
      <c r="E42" s="23">
        <v>4.6496910176238868E-3</v>
      </c>
      <c r="F42">
        <v>0.36997548676639364</v>
      </c>
    </row>
    <row r="43" spans="1:8" ht="15" thickBot="1" x14ac:dyDescent="0.35">
      <c r="A43" s="19" t="s">
        <v>18</v>
      </c>
      <c r="B43" s="21">
        <v>0.58594649533170895</v>
      </c>
      <c r="C43" s="51">
        <v>0.96073920608789065</v>
      </c>
      <c r="D43" s="21">
        <v>4.6496910176238868E-3</v>
      </c>
      <c r="E43" s="22">
        <v>1</v>
      </c>
      <c r="F43" s="21">
        <v>0.86022504256526988</v>
      </c>
    </row>
    <row r="44" spans="1:8" x14ac:dyDescent="0.3">
      <c r="A44" s="20" t="s">
        <v>1</v>
      </c>
      <c r="B44">
        <v>0.53526164961469591</v>
      </c>
      <c r="C44">
        <v>0.93012389722132627</v>
      </c>
      <c r="D44">
        <v>0.36997548676639364</v>
      </c>
      <c r="E44" s="23">
        <v>0.86022504256526988</v>
      </c>
      <c r="F44">
        <v>1</v>
      </c>
      <c r="H44" t="s">
        <v>98</v>
      </c>
    </row>
    <row r="48" spans="1:8" x14ac:dyDescent="0.3">
      <c r="A48" s="17"/>
    </row>
    <row r="49" spans="1:6" x14ac:dyDescent="0.3">
      <c r="A49" s="1"/>
    </row>
    <row r="50" spans="1:6" x14ac:dyDescent="0.3">
      <c r="A50" s="1"/>
    </row>
    <row r="51" spans="1:6" x14ac:dyDescent="0.3">
      <c r="A51" s="1"/>
      <c r="B51" s="1"/>
      <c r="C51" s="3"/>
      <c r="D51" s="1"/>
      <c r="E51" s="4"/>
      <c r="F51" s="1"/>
    </row>
    <row r="52" spans="1:6" x14ac:dyDescent="0.3">
      <c r="A52" s="1"/>
      <c r="B52" s="1"/>
      <c r="C52" s="3"/>
      <c r="D52" s="1"/>
      <c r="E52" s="4"/>
      <c r="F52" s="1"/>
    </row>
    <row r="53" spans="1:6" x14ac:dyDescent="0.3">
      <c r="A53" s="1"/>
      <c r="B53" s="1"/>
      <c r="C53" s="3"/>
      <c r="D53" s="1"/>
      <c r="E53" s="4"/>
      <c r="F53" s="1"/>
    </row>
    <row r="54" spans="1:6" x14ac:dyDescent="0.3">
      <c r="A54" s="1"/>
      <c r="B54" s="1"/>
      <c r="C54" s="3"/>
      <c r="D54" s="1"/>
      <c r="E54" s="4"/>
      <c r="F54" s="1"/>
    </row>
    <row r="55" spans="1:6" x14ac:dyDescent="0.3">
      <c r="A55" s="1"/>
      <c r="B55" s="1"/>
      <c r="C55" s="3"/>
      <c r="D55" s="1"/>
      <c r="E55" s="4"/>
      <c r="F55" s="1"/>
    </row>
    <row r="56" spans="1:6" x14ac:dyDescent="0.3">
      <c r="A56" s="1"/>
      <c r="B56" s="1"/>
      <c r="C56" s="3"/>
      <c r="D56" s="1"/>
      <c r="E56" s="4"/>
      <c r="F56" s="1"/>
    </row>
    <row r="57" spans="1:6" x14ac:dyDescent="0.3">
      <c r="A57" s="1"/>
      <c r="B57" s="1"/>
      <c r="C57" s="3"/>
      <c r="D57" s="1"/>
      <c r="E57" s="4"/>
      <c r="F57" s="1"/>
    </row>
    <row r="58" spans="1:6" x14ac:dyDescent="0.3">
      <c r="A58" s="1"/>
      <c r="B58" s="1"/>
      <c r="C58" s="3"/>
      <c r="D58" s="1"/>
      <c r="E58" s="4"/>
      <c r="F58" s="1"/>
    </row>
    <row r="59" spans="1:6" x14ac:dyDescent="0.3">
      <c r="A59" s="1"/>
      <c r="B59" s="1"/>
      <c r="C59" s="3"/>
      <c r="D59" s="1"/>
      <c r="E59" s="4"/>
      <c r="F59" s="1"/>
    </row>
    <row r="69" spans="1:5" x14ac:dyDescent="0.3">
      <c r="A69" s="17"/>
      <c r="B69" s="17"/>
      <c r="C69" s="17"/>
      <c r="D69" s="17"/>
      <c r="E69" s="17"/>
    </row>
    <row r="70" spans="1:5" x14ac:dyDescent="0.3">
      <c r="A70" s="1"/>
      <c r="B70" s="1"/>
      <c r="C70" s="3"/>
      <c r="D70" s="1"/>
      <c r="E70" s="1"/>
    </row>
    <row r="71" spans="1:5" x14ac:dyDescent="0.3">
      <c r="A71" s="1"/>
      <c r="B71" s="1"/>
      <c r="C71" s="3"/>
      <c r="D71" s="1"/>
      <c r="E71" s="1"/>
    </row>
    <row r="72" spans="1:5" x14ac:dyDescent="0.3">
      <c r="A72" s="1"/>
      <c r="B72" s="1"/>
      <c r="C72" s="3"/>
      <c r="D72" s="1"/>
      <c r="E72" s="1"/>
    </row>
    <row r="73" spans="1:5" x14ac:dyDescent="0.3">
      <c r="A73" s="1"/>
      <c r="B73" s="1"/>
      <c r="C73" s="3"/>
      <c r="D73" s="1"/>
      <c r="E73" s="1"/>
    </row>
    <row r="74" spans="1:5" x14ac:dyDescent="0.3">
      <c r="A74" s="1"/>
      <c r="B74" s="1"/>
      <c r="C74" s="3"/>
      <c r="D74" s="1"/>
      <c r="E74" s="1"/>
    </row>
    <row r="75" spans="1:5" x14ac:dyDescent="0.3">
      <c r="A75" s="1"/>
      <c r="B75" s="1"/>
      <c r="C75" s="3"/>
      <c r="D75" s="1"/>
      <c r="E75" s="1"/>
    </row>
    <row r="76" spans="1:5" x14ac:dyDescent="0.3">
      <c r="A76" s="1"/>
      <c r="B76" s="1"/>
      <c r="C76" s="3"/>
      <c r="D76" s="1"/>
      <c r="E76" s="1"/>
    </row>
    <row r="77" spans="1:5" x14ac:dyDescent="0.3">
      <c r="A77" s="1"/>
      <c r="B77" s="1"/>
      <c r="C77" s="3"/>
      <c r="D77" s="1"/>
      <c r="E77" s="1"/>
    </row>
    <row r="78" spans="1:5" x14ac:dyDescent="0.3">
      <c r="A78" s="1"/>
      <c r="B78" s="1"/>
      <c r="C78" s="3"/>
      <c r="D78" s="1"/>
      <c r="E78" s="1"/>
    </row>
    <row r="79" spans="1:5" x14ac:dyDescent="0.3">
      <c r="A79" s="1"/>
      <c r="B79" s="1"/>
      <c r="C79" s="3"/>
      <c r="D79" s="1"/>
      <c r="E79" s="1"/>
    </row>
    <row r="80" spans="1:5" x14ac:dyDescent="0.3">
      <c r="A80" s="1"/>
      <c r="B80" s="1"/>
      <c r="C80" s="3"/>
      <c r="D80" s="1"/>
      <c r="E80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1366-AFB6-4A02-AA80-7B1B29D585FE}">
  <dimension ref="A1:O110"/>
  <sheetViews>
    <sheetView workbookViewId="0">
      <selection activeCell="I1" sqref="I1"/>
    </sheetView>
  </sheetViews>
  <sheetFormatPr defaultRowHeight="14.4" x14ac:dyDescent="0.3"/>
  <cols>
    <col min="1" max="1" width="10.6640625" customWidth="1"/>
    <col min="2" max="2" width="12.6640625" bestFit="1" customWidth="1"/>
    <col min="4" max="4" width="12" customWidth="1"/>
    <col min="5" max="5" width="12" bestFit="1" customWidth="1"/>
    <col min="6" max="6" width="14.21875" customWidth="1"/>
    <col min="7" max="7" width="17.6640625" bestFit="1" customWidth="1"/>
    <col min="8" max="8" width="12" bestFit="1" customWidth="1"/>
    <col min="9" max="9" width="12.6640625" bestFit="1" customWidth="1"/>
    <col min="10" max="10" width="12" bestFit="1" customWidth="1"/>
    <col min="11" max="11" width="12.6640625" bestFit="1" customWidth="1"/>
    <col min="12" max="12" width="12" bestFit="1" customWidth="1"/>
  </cols>
  <sheetData>
    <row r="1" spans="1:11" x14ac:dyDescent="0.3">
      <c r="A1" s="53" t="s">
        <v>55</v>
      </c>
      <c r="B1" s="54"/>
      <c r="C1" s="54"/>
      <c r="D1" s="54"/>
      <c r="E1" s="52" t="s">
        <v>36</v>
      </c>
      <c r="F1" s="46"/>
      <c r="G1" s="46"/>
    </row>
    <row r="2" spans="1:11" x14ac:dyDescent="0.3">
      <c r="A2" s="53" t="s">
        <v>56</v>
      </c>
      <c r="B2" s="54"/>
      <c r="C2" s="54"/>
      <c r="D2" s="54"/>
      <c r="E2" s="52" t="s">
        <v>60</v>
      </c>
      <c r="F2" s="46"/>
      <c r="G2" s="46"/>
    </row>
    <row r="3" spans="1:11" x14ac:dyDescent="0.3">
      <c r="A3" s="53" t="s">
        <v>57</v>
      </c>
      <c r="B3" s="54"/>
      <c r="C3" s="54"/>
      <c r="D3" s="54"/>
      <c r="E3" s="52" t="s">
        <v>59</v>
      </c>
      <c r="F3" s="46"/>
      <c r="G3" s="46"/>
      <c r="H3" s="29" t="s">
        <v>88</v>
      </c>
      <c r="I3" s="29"/>
      <c r="J3" s="29"/>
      <c r="K3" s="29"/>
    </row>
    <row r="4" spans="1:11" x14ac:dyDescent="0.3">
      <c r="A4" s="53" t="s">
        <v>58</v>
      </c>
      <c r="B4" s="54"/>
      <c r="C4" s="54"/>
      <c r="D4" s="54"/>
      <c r="E4" s="52" t="s">
        <v>61</v>
      </c>
      <c r="F4" s="46"/>
      <c r="G4" s="46"/>
    </row>
    <row r="6" spans="1:11" x14ac:dyDescent="0.3">
      <c r="A6" s="17" t="s">
        <v>62</v>
      </c>
    </row>
    <row r="7" spans="1:11" x14ac:dyDescent="0.3">
      <c r="A7" s="6" t="s">
        <v>16</v>
      </c>
      <c r="B7" s="6" t="s">
        <v>1</v>
      </c>
      <c r="G7" t="s">
        <v>63</v>
      </c>
    </row>
    <row r="8" spans="1:11" x14ac:dyDescent="0.3">
      <c r="A8" s="14">
        <v>21133415</v>
      </c>
      <c r="B8" s="15">
        <v>36936592</v>
      </c>
    </row>
    <row r="9" spans="1:11" x14ac:dyDescent="0.3">
      <c r="A9" s="14">
        <v>23253936</v>
      </c>
      <c r="B9" s="15">
        <v>41030024</v>
      </c>
      <c r="G9" s="43" t="s">
        <v>64</v>
      </c>
      <c r="H9" s="43"/>
    </row>
    <row r="10" spans="1:11" x14ac:dyDescent="0.3">
      <c r="A10" s="14">
        <v>23297417</v>
      </c>
      <c r="B10" s="15">
        <v>45681501</v>
      </c>
      <c r="G10" t="s">
        <v>65</v>
      </c>
      <c r="H10">
        <v>0.93013865850783262</v>
      </c>
    </row>
    <row r="11" spans="1:11" x14ac:dyDescent="0.3">
      <c r="A11" s="14">
        <v>24435646</v>
      </c>
      <c r="B11" s="15">
        <v>51823896</v>
      </c>
      <c r="G11" t="s">
        <v>66</v>
      </c>
      <c r="H11" s="46">
        <v>0.86515792405075043</v>
      </c>
    </row>
    <row r="12" spans="1:11" x14ac:dyDescent="0.3">
      <c r="A12" s="14">
        <v>26201281</v>
      </c>
      <c r="B12" s="15">
        <v>56718898</v>
      </c>
      <c r="G12" t="s">
        <v>67</v>
      </c>
      <c r="H12" s="46">
        <v>0.85017547116750047</v>
      </c>
    </row>
    <row r="13" spans="1:11" x14ac:dyDescent="0.3">
      <c r="A13" s="14">
        <v>27615218</v>
      </c>
      <c r="B13" s="15">
        <v>59177816</v>
      </c>
      <c r="G13" t="s">
        <v>68</v>
      </c>
      <c r="H13">
        <v>5102304.2345836274</v>
      </c>
    </row>
    <row r="14" spans="1:11" x14ac:dyDescent="0.3">
      <c r="A14" s="14">
        <v>27826562</v>
      </c>
      <c r="B14" s="15">
        <v>61710894</v>
      </c>
      <c r="G14" s="44" t="s">
        <v>69</v>
      </c>
      <c r="H14" s="44">
        <v>11</v>
      </c>
    </row>
    <row r="15" spans="1:11" x14ac:dyDescent="0.3">
      <c r="A15" s="14">
        <v>4915276</v>
      </c>
      <c r="B15" s="15">
        <v>19490969</v>
      </c>
    </row>
    <row r="16" spans="1:11" x14ac:dyDescent="0.3">
      <c r="A16" s="14">
        <v>10982909</v>
      </c>
      <c r="B16" s="15">
        <v>27464839</v>
      </c>
      <c r="G16" t="s">
        <v>70</v>
      </c>
    </row>
    <row r="17" spans="1:15" x14ac:dyDescent="0.3">
      <c r="A17" s="14">
        <v>23018676</v>
      </c>
      <c r="B17" s="15">
        <v>41416969</v>
      </c>
      <c r="G17" s="43"/>
      <c r="H17" s="43" t="s">
        <v>71</v>
      </c>
      <c r="I17" s="43" t="s">
        <v>72</v>
      </c>
      <c r="J17" s="43" t="s">
        <v>73</v>
      </c>
      <c r="K17" s="43" t="s">
        <v>74</v>
      </c>
      <c r="L17" s="43" t="s">
        <v>75</v>
      </c>
    </row>
    <row r="18" spans="1:15" x14ac:dyDescent="0.3">
      <c r="A18" s="14">
        <v>26942644</v>
      </c>
      <c r="B18" s="15">
        <v>49741313</v>
      </c>
      <c r="G18" t="s">
        <v>76</v>
      </c>
      <c r="H18">
        <v>1</v>
      </c>
      <c r="I18">
        <v>1503298314840322</v>
      </c>
      <c r="J18">
        <v>1503298314840322</v>
      </c>
      <c r="K18">
        <v>57.744745189085648</v>
      </c>
      <c r="L18" s="46">
        <v>3.3301382460382278E-5</v>
      </c>
    </row>
    <row r="19" spans="1:15" x14ac:dyDescent="0.3">
      <c r="G19" t="s">
        <v>77</v>
      </c>
      <c r="H19">
        <v>9</v>
      </c>
      <c r="I19">
        <v>234301576520250.13</v>
      </c>
      <c r="J19">
        <v>26033508502250.016</v>
      </c>
    </row>
    <row r="20" spans="1:15" x14ac:dyDescent="0.3">
      <c r="G20" s="44" t="s">
        <v>78</v>
      </c>
      <c r="H20" s="44">
        <v>10</v>
      </c>
      <c r="I20" s="44">
        <v>1737599891360572.3</v>
      </c>
      <c r="J20" s="44"/>
      <c r="K20" s="44"/>
      <c r="L20" s="44"/>
    </row>
    <row r="22" spans="1:15" x14ac:dyDescent="0.3">
      <c r="G22" s="43"/>
      <c r="H22" s="43" t="s">
        <v>79</v>
      </c>
      <c r="I22" s="43" t="s">
        <v>68</v>
      </c>
      <c r="J22" s="43" t="s">
        <v>80</v>
      </c>
      <c r="K22" s="43" t="s">
        <v>81</v>
      </c>
      <c r="L22" s="43" t="s">
        <v>82</v>
      </c>
      <c r="M22" s="43" t="s">
        <v>83</v>
      </c>
      <c r="N22" s="43" t="s">
        <v>82</v>
      </c>
      <c r="O22" s="43" t="s">
        <v>83</v>
      </c>
    </row>
    <row r="23" spans="1:15" x14ac:dyDescent="0.3">
      <c r="G23" t="s">
        <v>84</v>
      </c>
      <c r="H23">
        <v>8010745.6610978842</v>
      </c>
      <c r="I23">
        <v>5061567.7323195767</v>
      </c>
      <c r="J23">
        <v>1.5826609629160846</v>
      </c>
      <c r="K23">
        <v>0.1479582717701092</v>
      </c>
      <c r="L23">
        <v>-3439316.0163776707</v>
      </c>
      <c r="M23">
        <v>19460807.338573441</v>
      </c>
      <c r="N23">
        <v>-3439316.0163776707</v>
      </c>
      <c r="O23">
        <v>19460807.338573441</v>
      </c>
    </row>
    <row r="24" spans="1:15" x14ac:dyDescent="0.3">
      <c r="G24" s="44" t="s">
        <v>16</v>
      </c>
      <c r="H24" s="44">
        <v>1.6821237626204386</v>
      </c>
      <c r="I24" s="44">
        <v>0.22136130747671509</v>
      </c>
      <c r="J24" s="44">
        <v>7.5989963277452208</v>
      </c>
      <c r="K24" s="47">
        <v>3.3301382466616448E-5</v>
      </c>
      <c r="L24" s="44">
        <v>1.1813696963593356</v>
      </c>
      <c r="M24" s="44">
        <v>2.1828778288815416</v>
      </c>
      <c r="N24" s="44">
        <v>1.1813696963593356</v>
      </c>
      <c r="O24" s="44">
        <v>2.1828778288815416</v>
      </c>
    </row>
    <row r="26" spans="1:15" x14ac:dyDescent="0.3">
      <c r="A26" s="17" t="s">
        <v>85</v>
      </c>
    </row>
    <row r="27" spans="1:15" x14ac:dyDescent="0.3">
      <c r="A27" s="6" t="s">
        <v>6</v>
      </c>
      <c r="B27" s="6" t="s">
        <v>13</v>
      </c>
      <c r="C27" s="6" t="s">
        <v>14</v>
      </c>
      <c r="D27" s="6" t="s">
        <v>18</v>
      </c>
      <c r="E27" s="6" t="s">
        <v>1</v>
      </c>
      <c r="G27" t="s">
        <v>63</v>
      </c>
    </row>
    <row r="28" spans="1:15" x14ac:dyDescent="0.3">
      <c r="A28" s="14">
        <v>3890766</v>
      </c>
      <c r="B28" s="14">
        <v>5730</v>
      </c>
      <c r="C28" s="9">
        <v>69.22</v>
      </c>
      <c r="D28" s="16">
        <v>94</v>
      </c>
      <c r="E28" s="15">
        <v>36936592</v>
      </c>
    </row>
    <row r="29" spans="1:15" x14ac:dyDescent="0.3">
      <c r="A29" s="14">
        <v>3875671</v>
      </c>
      <c r="B29" s="14">
        <v>6070</v>
      </c>
      <c r="C29" s="9">
        <v>70.13</v>
      </c>
      <c r="D29" s="16">
        <v>96.4</v>
      </c>
      <c r="E29" s="15">
        <v>41030024</v>
      </c>
      <c r="G29" s="45" t="s">
        <v>64</v>
      </c>
      <c r="H29" s="45"/>
    </row>
    <row r="30" spans="1:15" x14ac:dyDescent="0.3">
      <c r="A30" s="14">
        <v>3869484</v>
      </c>
      <c r="B30" s="14">
        <v>6280</v>
      </c>
      <c r="C30" s="9">
        <v>73.48</v>
      </c>
      <c r="D30" s="16">
        <v>95.5</v>
      </c>
      <c r="E30" s="15">
        <v>45681501</v>
      </c>
      <c r="G30" s="45" t="s">
        <v>65</v>
      </c>
      <c r="H30" s="45">
        <v>0.98548085078953884</v>
      </c>
    </row>
    <row r="31" spans="1:15" x14ac:dyDescent="0.3">
      <c r="A31" s="14">
        <v>3881164</v>
      </c>
      <c r="B31" s="14">
        <v>6480</v>
      </c>
      <c r="C31" s="9">
        <v>78.06</v>
      </c>
      <c r="D31" s="16">
        <v>98</v>
      </c>
      <c r="E31" s="15">
        <v>51823896</v>
      </c>
      <c r="G31" t="s">
        <v>66</v>
      </c>
      <c r="H31" s="46">
        <v>0.9711725072728733</v>
      </c>
    </row>
    <row r="32" spans="1:15" x14ac:dyDescent="0.3">
      <c r="A32" s="14">
        <v>3912079</v>
      </c>
      <c r="B32" s="14">
        <v>6876</v>
      </c>
      <c r="C32" s="9">
        <v>81.709999999999994</v>
      </c>
      <c r="D32" s="16">
        <v>97.3</v>
      </c>
      <c r="E32" s="15">
        <v>56718898</v>
      </c>
      <c r="G32" t="s">
        <v>67</v>
      </c>
      <c r="H32" s="46">
        <v>0.95195417878812216</v>
      </c>
    </row>
    <row r="33" spans="1:15" x14ac:dyDescent="0.3">
      <c r="A33" s="14">
        <v>3932445</v>
      </c>
      <c r="B33" s="14">
        <v>7074</v>
      </c>
      <c r="C33" s="9">
        <v>76.930000000000007</v>
      </c>
      <c r="D33" s="16">
        <v>98.3</v>
      </c>
      <c r="E33" s="15">
        <v>59177816</v>
      </c>
      <c r="G33" t="s">
        <v>68</v>
      </c>
      <c r="H33">
        <v>2889366.9500097847</v>
      </c>
    </row>
    <row r="34" spans="1:15" x14ac:dyDescent="0.3">
      <c r="A34" s="14">
        <v>3953178</v>
      </c>
      <c r="B34" s="14">
        <v>6949</v>
      </c>
      <c r="C34" s="9">
        <v>82.53</v>
      </c>
      <c r="D34" s="16">
        <v>100.7</v>
      </c>
      <c r="E34" s="15">
        <v>61710894</v>
      </c>
      <c r="G34" s="44" t="s">
        <v>69</v>
      </c>
      <c r="H34" s="44">
        <v>11</v>
      </c>
    </row>
    <row r="35" spans="1:15" x14ac:dyDescent="0.3">
      <c r="A35" s="14">
        <v>3847634</v>
      </c>
      <c r="B35" s="14">
        <v>1564</v>
      </c>
      <c r="C35" s="9">
        <v>69.47</v>
      </c>
      <c r="D35" s="16">
        <v>59.5</v>
      </c>
      <c r="E35" s="15">
        <v>19490969</v>
      </c>
    </row>
    <row r="36" spans="1:15" x14ac:dyDescent="0.3">
      <c r="A36" s="14">
        <v>3847374</v>
      </c>
      <c r="B36" s="14">
        <v>2964</v>
      </c>
      <c r="C36" s="9">
        <v>79.55</v>
      </c>
      <c r="D36" s="16">
        <v>65.8</v>
      </c>
      <c r="E36" s="15">
        <v>27464839</v>
      </c>
      <c r="G36" t="s">
        <v>70</v>
      </c>
    </row>
    <row r="37" spans="1:15" x14ac:dyDescent="0.3">
      <c r="A37" s="14">
        <v>3828264</v>
      </c>
      <c r="B37" s="14">
        <v>5247</v>
      </c>
      <c r="C37" s="9">
        <v>89.62</v>
      </c>
      <c r="D37" s="16">
        <v>80.900000000000006</v>
      </c>
      <c r="E37" s="15">
        <v>41416969</v>
      </c>
      <c r="G37" s="43"/>
      <c r="H37" s="43" t="s">
        <v>71</v>
      </c>
      <c r="I37" s="43" t="s">
        <v>72</v>
      </c>
      <c r="J37" s="43" t="s">
        <v>73</v>
      </c>
      <c r="K37" s="43" t="s">
        <v>74</v>
      </c>
      <c r="L37" s="43" t="s">
        <v>75</v>
      </c>
    </row>
    <row r="38" spans="1:15" x14ac:dyDescent="0.3">
      <c r="A38" s="14">
        <v>3784453</v>
      </c>
      <c r="B38" s="14">
        <v>6313</v>
      </c>
      <c r="C38" s="9">
        <v>100.82</v>
      </c>
      <c r="D38" s="16">
        <v>86.1</v>
      </c>
      <c r="E38" s="15">
        <v>49741313</v>
      </c>
      <c r="G38" t="s">
        <v>76</v>
      </c>
      <c r="H38">
        <v>4</v>
      </c>
      <c r="I38">
        <v>1687509243129719.3</v>
      </c>
      <c r="J38">
        <v>421877310782429.81</v>
      </c>
      <c r="K38">
        <v>50.533661553524482</v>
      </c>
      <c r="L38" s="46">
        <v>9.3753587770195601E-5</v>
      </c>
    </row>
    <row r="39" spans="1:15" x14ac:dyDescent="0.3">
      <c r="G39" t="s">
        <v>77</v>
      </c>
      <c r="H39">
        <v>6</v>
      </c>
      <c r="I39">
        <v>50090648230853.07</v>
      </c>
      <c r="J39">
        <v>8348441371808.8447</v>
      </c>
    </row>
    <row r="40" spans="1:15" x14ac:dyDescent="0.3">
      <c r="G40" s="44" t="s">
        <v>78</v>
      </c>
      <c r="H40" s="44">
        <v>10</v>
      </c>
      <c r="I40" s="44">
        <v>1737599891360572.3</v>
      </c>
      <c r="J40" s="44"/>
      <c r="K40" s="44"/>
      <c r="L40" s="44"/>
    </row>
    <row r="42" spans="1:15" x14ac:dyDescent="0.3">
      <c r="G42" s="43"/>
      <c r="H42" s="43" t="s">
        <v>79</v>
      </c>
      <c r="I42" s="43" t="s">
        <v>68</v>
      </c>
      <c r="J42" s="43" t="s">
        <v>80</v>
      </c>
      <c r="K42" s="43" t="s">
        <v>81</v>
      </c>
      <c r="L42" s="43" t="s">
        <v>82</v>
      </c>
      <c r="M42" s="43" t="s">
        <v>83</v>
      </c>
      <c r="N42" s="43" t="s">
        <v>82</v>
      </c>
      <c r="O42" s="43" t="s">
        <v>83</v>
      </c>
    </row>
    <row r="43" spans="1:15" x14ac:dyDescent="0.3">
      <c r="G43" t="s">
        <v>84</v>
      </c>
      <c r="H43">
        <v>-494500060.38844299</v>
      </c>
      <c r="I43">
        <v>121771190.81304327</v>
      </c>
      <c r="J43">
        <v>-4.0608953323586592</v>
      </c>
      <c r="K43">
        <v>6.6437775052959162E-3</v>
      </c>
      <c r="L43">
        <v>-792463429.75014853</v>
      </c>
      <c r="M43">
        <v>-196536691.02673739</v>
      </c>
      <c r="N43">
        <v>-792463429.75014853</v>
      </c>
      <c r="O43">
        <v>-196536691.02673739</v>
      </c>
    </row>
    <row r="44" spans="1:15" x14ac:dyDescent="0.3">
      <c r="G44" t="s">
        <v>6</v>
      </c>
      <c r="H44">
        <v>123.33181609452004</v>
      </c>
      <c r="I44">
        <v>28.663970971610205</v>
      </c>
      <c r="J44">
        <v>4.3026772604769992</v>
      </c>
      <c r="K44" s="46">
        <v>5.0779021392123062E-3</v>
      </c>
      <c r="L44">
        <v>53.193605956623713</v>
      </c>
      <c r="M44">
        <v>193.47002623241636</v>
      </c>
      <c r="N44">
        <v>53.193605956623713</v>
      </c>
      <c r="O44">
        <v>193.47002623241636</v>
      </c>
    </row>
    <row r="45" spans="1:15" x14ac:dyDescent="0.3">
      <c r="G45" t="s">
        <v>13</v>
      </c>
      <c r="H45">
        <v>5784.0216321088374</v>
      </c>
      <c r="I45">
        <v>5048.5444252518955</v>
      </c>
      <c r="J45">
        <v>1.1456810408913547</v>
      </c>
      <c r="K45" s="48">
        <v>0.29555823520119279</v>
      </c>
      <c r="L45">
        <v>-6569.3215295742157</v>
      </c>
      <c r="M45">
        <v>18137.36479379189</v>
      </c>
      <c r="N45">
        <v>-6569.3215295742157</v>
      </c>
      <c r="O45">
        <v>18137.36479379189</v>
      </c>
    </row>
    <row r="46" spans="1:15" x14ac:dyDescent="0.3">
      <c r="G46" t="s">
        <v>14</v>
      </c>
      <c r="H46">
        <v>517989.83873558044</v>
      </c>
      <c r="I46">
        <v>269274.85853875964</v>
      </c>
      <c r="J46">
        <v>1.9236472411367753</v>
      </c>
      <c r="K46" s="48">
        <v>0.10274523153647223</v>
      </c>
      <c r="L46">
        <v>-140902.00258499698</v>
      </c>
      <c r="M46">
        <v>1176881.680056158</v>
      </c>
      <c r="N46">
        <v>-140902.00258499698</v>
      </c>
      <c r="O46">
        <v>1176881.680056158</v>
      </c>
    </row>
    <row r="47" spans="1:15" x14ac:dyDescent="0.3">
      <c r="G47" s="44" t="s">
        <v>18</v>
      </c>
      <c r="H47" s="44">
        <v>-137218.63591265678</v>
      </c>
      <c r="I47" s="44">
        <v>610701.9368298382</v>
      </c>
      <c r="J47" s="44">
        <v>-0.22469002902620636</v>
      </c>
      <c r="K47" s="49">
        <v>0.82967694409015313</v>
      </c>
      <c r="L47" s="44">
        <v>-1631552.4398163555</v>
      </c>
      <c r="M47" s="44">
        <v>1357115.1679910419</v>
      </c>
      <c r="N47" s="44">
        <v>-1631552.4398163555</v>
      </c>
      <c r="O47" s="44">
        <v>1357115.1679910419</v>
      </c>
    </row>
    <row r="49" spans="1:12" x14ac:dyDescent="0.3">
      <c r="A49" s="17" t="s">
        <v>86</v>
      </c>
    </row>
    <row r="50" spans="1:12" x14ac:dyDescent="0.3">
      <c r="A50" s="6" t="s">
        <v>6</v>
      </c>
      <c r="B50" s="6" t="s">
        <v>13</v>
      </c>
      <c r="C50" s="6" t="s">
        <v>14</v>
      </c>
      <c r="D50" s="6" t="s">
        <v>1</v>
      </c>
      <c r="G50" t="s">
        <v>63</v>
      </c>
    </row>
    <row r="51" spans="1:12" x14ac:dyDescent="0.3">
      <c r="A51" s="14">
        <v>3890766</v>
      </c>
      <c r="B51" s="14">
        <v>5730</v>
      </c>
      <c r="C51" s="9">
        <v>69.22</v>
      </c>
      <c r="D51" s="15">
        <v>36936592</v>
      </c>
    </row>
    <row r="52" spans="1:12" x14ac:dyDescent="0.3">
      <c r="A52" s="14">
        <v>3875671</v>
      </c>
      <c r="B52" s="14">
        <v>6070</v>
      </c>
      <c r="C52" s="9">
        <v>70.13</v>
      </c>
      <c r="D52" s="15">
        <v>41030024</v>
      </c>
      <c r="G52" s="43" t="s">
        <v>64</v>
      </c>
      <c r="H52" s="43"/>
    </row>
    <row r="53" spans="1:12" x14ac:dyDescent="0.3">
      <c r="A53" s="14">
        <v>3869484</v>
      </c>
      <c r="B53" s="14">
        <v>6280</v>
      </c>
      <c r="C53" s="9">
        <v>73.48</v>
      </c>
      <c r="D53" s="15">
        <v>45681501</v>
      </c>
      <c r="G53" t="s">
        <v>65</v>
      </c>
      <c r="H53">
        <v>0.9853577756802584</v>
      </c>
    </row>
    <row r="54" spans="1:12" x14ac:dyDescent="0.3">
      <c r="A54" s="14">
        <v>3881164</v>
      </c>
      <c r="B54" s="14">
        <v>6480</v>
      </c>
      <c r="C54" s="9">
        <v>78.06</v>
      </c>
      <c r="D54" s="15">
        <v>51823896</v>
      </c>
      <c r="G54" t="s">
        <v>66</v>
      </c>
      <c r="H54" s="46">
        <v>0.97092994609354633</v>
      </c>
    </row>
    <row r="55" spans="1:12" x14ac:dyDescent="0.3">
      <c r="A55" s="14">
        <v>3912079</v>
      </c>
      <c r="B55" s="14">
        <v>6876</v>
      </c>
      <c r="C55" s="9">
        <v>81.709999999999994</v>
      </c>
      <c r="D55" s="15">
        <v>56718898</v>
      </c>
      <c r="G55" t="s">
        <v>67</v>
      </c>
      <c r="H55" s="46">
        <v>0.95847135156220908</v>
      </c>
    </row>
    <row r="56" spans="1:12" x14ac:dyDescent="0.3">
      <c r="A56" s="14">
        <v>3932445</v>
      </c>
      <c r="B56" s="14">
        <v>7074</v>
      </c>
      <c r="C56" s="9">
        <v>76.930000000000007</v>
      </c>
      <c r="D56" s="15">
        <v>59177816</v>
      </c>
      <c r="G56" t="s">
        <v>68</v>
      </c>
      <c r="H56">
        <v>2686264.6000321126</v>
      </c>
    </row>
    <row r="57" spans="1:12" x14ac:dyDescent="0.3">
      <c r="A57" s="14">
        <v>3953178</v>
      </c>
      <c r="B57" s="14">
        <v>6949</v>
      </c>
      <c r="C57" s="9">
        <v>82.53</v>
      </c>
      <c r="D57" s="15">
        <v>61710894</v>
      </c>
      <c r="G57" s="44" t="s">
        <v>69</v>
      </c>
      <c r="H57" s="44">
        <v>11</v>
      </c>
    </row>
    <row r="58" spans="1:12" x14ac:dyDescent="0.3">
      <c r="A58" s="14">
        <v>3847634</v>
      </c>
      <c r="B58" s="14">
        <v>1564</v>
      </c>
      <c r="C58" s="9">
        <v>69.47</v>
      </c>
      <c r="D58" s="15">
        <v>19490969</v>
      </c>
    </row>
    <row r="59" spans="1:12" x14ac:dyDescent="0.3">
      <c r="A59" s="14">
        <v>3847374</v>
      </c>
      <c r="B59" s="14">
        <v>2964</v>
      </c>
      <c r="C59" s="9">
        <v>79.55</v>
      </c>
      <c r="D59" s="15">
        <v>27464839</v>
      </c>
      <c r="G59" t="s">
        <v>70</v>
      </c>
    </row>
    <row r="60" spans="1:12" x14ac:dyDescent="0.3">
      <c r="A60" s="14">
        <v>3828264</v>
      </c>
      <c r="B60" s="14">
        <v>5247</v>
      </c>
      <c r="C60" s="9">
        <v>89.62</v>
      </c>
      <c r="D60" s="15">
        <v>41416969</v>
      </c>
      <c r="G60" s="43"/>
      <c r="H60" s="43" t="s">
        <v>71</v>
      </c>
      <c r="I60" s="43" t="s">
        <v>72</v>
      </c>
      <c r="J60" s="43" t="s">
        <v>73</v>
      </c>
      <c r="K60" s="43" t="s">
        <v>74</v>
      </c>
      <c r="L60" s="43" t="s">
        <v>75</v>
      </c>
    </row>
    <row r="61" spans="1:12" x14ac:dyDescent="0.3">
      <c r="A61" s="14">
        <v>3784453</v>
      </c>
      <c r="B61" s="14">
        <v>6313</v>
      </c>
      <c r="C61" s="9">
        <v>100.82</v>
      </c>
      <c r="D61" s="15">
        <v>49741313</v>
      </c>
      <c r="G61" t="s">
        <v>76</v>
      </c>
      <c r="H61">
        <v>3</v>
      </c>
      <c r="I61">
        <v>1687087768850872.5</v>
      </c>
      <c r="J61">
        <v>562362589616957.5</v>
      </c>
      <c r="K61">
        <v>77.932542362732278</v>
      </c>
      <c r="L61" s="46">
        <v>9.6408407502801552E-6</v>
      </c>
    </row>
    <row r="62" spans="1:12" x14ac:dyDescent="0.3">
      <c r="G62" t="s">
        <v>77</v>
      </c>
      <c r="H62">
        <v>7</v>
      </c>
      <c r="I62">
        <v>50512122509699.797</v>
      </c>
      <c r="J62">
        <v>7216017501385.6855</v>
      </c>
    </row>
    <row r="63" spans="1:12" x14ac:dyDescent="0.3">
      <c r="G63" s="44" t="s">
        <v>78</v>
      </c>
      <c r="H63" s="44">
        <v>10</v>
      </c>
      <c r="I63" s="44">
        <v>1737599891360572.3</v>
      </c>
      <c r="J63" s="44"/>
      <c r="K63" s="44"/>
      <c r="L63" s="44"/>
    </row>
    <row r="65" spans="1:15" x14ac:dyDescent="0.3">
      <c r="G65" s="43"/>
      <c r="H65" s="43" t="s">
        <v>79</v>
      </c>
      <c r="I65" s="43" t="s">
        <v>68</v>
      </c>
      <c r="J65" s="43" t="s">
        <v>80</v>
      </c>
      <c r="K65" s="43" t="s">
        <v>81</v>
      </c>
      <c r="L65" s="43" t="s">
        <v>82</v>
      </c>
      <c r="M65" s="43" t="s">
        <v>83</v>
      </c>
      <c r="N65" s="43" t="s">
        <v>82</v>
      </c>
      <c r="O65" s="43" t="s">
        <v>83</v>
      </c>
    </row>
    <row r="66" spans="1:15" x14ac:dyDescent="0.3">
      <c r="G66" t="s">
        <v>84</v>
      </c>
      <c r="H66">
        <v>-503125788.30892181</v>
      </c>
      <c r="I66">
        <v>107438438.51822948</v>
      </c>
      <c r="J66">
        <v>-4.6829216363150561</v>
      </c>
      <c r="K66">
        <v>2.2531016772314462E-3</v>
      </c>
      <c r="L66">
        <v>-757177323.90459991</v>
      </c>
      <c r="M66">
        <v>-249074252.71324369</v>
      </c>
      <c r="N66">
        <v>-757177323.90459991</v>
      </c>
      <c r="O66">
        <v>-249074252.71324369</v>
      </c>
    </row>
    <row r="67" spans="1:15" x14ac:dyDescent="0.3">
      <c r="G67" t="s">
        <v>6</v>
      </c>
      <c r="H67">
        <v>122.97398333691672</v>
      </c>
      <c r="I67">
        <v>26.60793153339489</v>
      </c>
      <c r="J67">
        <v>4.6217039901269823</v>
      </c>
      <c r="K67" s="46">
        <v>2.4212677954068744E-3</v>
      </c>
      <c r="L67">
        <v>60.056223563847418</v>
      </c>
      <c r="M67">
        <v>185.89174310998601</v>
      </c>
      <c r="N67">
        <v>60.056223563847418</v>
      </c>
      <c r="O67">
        <v>185.89174310998601</v>
      </c>
    </row>
    <row r="68" spans="1:15" x14ac:dyDescent="0.3">
      <c r="G68" t="s">
        <v>13</v>
      </c>
      <c r="H68">
        <v>4661.1852282781038</v>
      </c>
      <c r="I68">
        <v>667.16154106413057</v>
      </c>
      <c r="J68">
        <v>6.9865916144438689</v>
      </c>
      <c r="K68" s="46">
        <v>2.1409239763072528E-4</v>
      </c>
      <c r="L68">
        <v>3083.5988789664198</v>
      </c>
      <c r="M68">
        <v>6238.7715775897877</v>
      </c>
      <c r="N68">
        <v>3083.5988789664198</v>
      </c>
      <c r="O68">
        <v>6238.7715775897877</v>
      </c>
    </row>
    <row r="69" spans="1:15" x14ac:dyDescent="0.3">
      <c r="G69" s="44" t="s">
        <v>14</v>
      </c>
      <c r="H69" s="44">
        <v>570538.06507270038</v>
      </c>
      <c r="I69" s="44">
        <v>124090.15593257883</v>
      </c>
      <c r="J69" s="44">
        <v>4.5977705546819321</v>
      </c>
      <c r="K69" s="47">
        <v>2.49074517620114E-3</v>
      </c>
      <c r="L69" s="44">
        <v>277111.47490841965</v>
      </c>
      <c r="M69" s="44">
        <v>863964.65523698111</v>
      </c>
      <c r="N69" s="44">
        <v>277111.47490841965</v>
      </c>
      <c r="O69" s="44">
        <v>863964.65523698111</v>
      </c>
    </row>
    <row r="71" spans="1:15" x14ac:dyDescent="0.3">
      <c r="A71" s="17" t="s">
        <v>87</v>
      </c>
    </row>
    <row r="72" spans="1:15" x14ac:dyDescent="0.3">
      <c r="A72" s="6" t="s">
        <v>6</v>
      </c>
      <c r="B72" s="6" t="s">
        <v>14</v>
      </c>
      <c r="C72" s="6" t="s">
        <v>18</v>
      </c>
      <c r="D72" s="6" t="s">
        <v>1</v>
      </c>
      <c r="G72" t="s">
        <v>63</v>
      </c>
    </row>
    <row r="73" spans="1:15" x14ac:dyDescent="0.3">
      <c r="A73" s="14">
        <v>3890766</v>
      </c>
      <c r="B73" s="9">
        <v>69.22</v>
      </c>
      <c r="C73" s="16">
        <v>94</v>
      </c>
      <c r="D73" s="15">
        <v>36936592</v>
      </c>
    </row>
    <row r="74" spans="1:15" x14ac:dyDescent="0.3">
      <c r="A74" s="14">
        <v>3875671</v>
      </c>
      <c r="B74" s="9">
        <v>70.13</v>
      </c>
      <c r="C74" s="16">
        <v>96.4</v>
      </c>
      <c r="D74" s="15">
        <v>41030024</v>
      </c>
      <c r="G74" s="43" t="s">
        <v>64</v>
      </c>
      <c r="H74" s="43"/>
    </row>
    <row r="75" spans="1:15" x14ac:dyDescent="0.3">
      <c r="A75" s="14">
        <v>3869484</v>
      </c>
      <c r="B75" s="9">
        <v>73.48</v>
      </c>
      <c r="C75" s="16">
        <v>95.5</v>
      </c>
      <c r="D75" s="15">
        <v>45681501</v>
      </c>
      <c r="G75" t="s">
        <v>65</v>
      </c>
      <c r="H75">
        <v>0.98227597064660077</v>
      </c>
    </row>
    <row r="76" spans="1:15" x14ac:dyDescent="0.3">
      <c r="A76" s="14">
        <v>3881164</v>
      </c>
      <c r="B76" s="9">
        <v>78.06</v>
      </c>
      <c r="C76" s="16">
        <v>98</v>
      </c>
      <c r="D76" s="15">
        <v>51823896</v>
      </c>
      <c r="G76" t="s">
        <v>66</v>
      </c>
      <c r="H76" s="46">
        <v>0.96486608250972161</v>
      </c>
    </row>
    <row r="77" spans="1:15" x14ac:dyDescent="0.3">
      <c r="A77" s="14">
        <v>3912079</v>
      </c>
      <c r="B77" s="9">
        <v>81.709999999999994</v>
      </c>
      <c r="C77" s="16">
        <v>97.3</v>
      </c>
      <c r="D77" s="15">
        <v>56718898</v>
      </c>
      <c r="G77" t="s">
        <v>67</v>
      </c>
      <c r="H77" s="46">
        <v>0.94980868929960238</v>
      </c>
    </row>
    <row r="78" spans="1:15" x14ac:dyDescent="0.3">
      <c r="A78" s="14">
        <v>3932445</v>
      </c>
      <c r="B78" s="9">
        <v>76.930000000000007</v>
      </c>
      <c r="C78" s="16">
        <v>98.3</v>
      </c>
      <c r="D78" s="15">
        <v>59177816</v>
      </c>
      <c r="G78" t="s">
        <v>68</v>
      </c>
      <c r="H78">
        <v>2953174.8343140082</v>
      </c>
    </row>
    <row r="79" spans="1:15" x14ac:dyDescent="0.3">
      <c r="A79" s="14">
        <v>3953178</v>
      </c>
      <c r="B79" s="9">
        <v>82.53</v>
      </c>
      <c r="C79" s="16">
        <v>100.7</v>
      </c>
      <c r="D79" s="15">
        <v>61710894</v>
      </c>
      <c r="G79" s="44" t="s">
        <v>69</v>
      </c>
      <c r="H79" s="44">
        <v>11</v>
      </c>
    </row>
    <row r="80" spans="1:15" x14ac:dyDescent="0.3">
      <c r="A80" s="14">
        <v>3847634</v>
      </c>
      <c r="B80" s="9">
        <v>69.47</v>
      </c>
      <c r="C80" s="16">
        <v>59.5</v>
      </c>
      <c r="D80" s="15">
        <v>19490969</v>
      </c>
    </row>
    <row r="81" spans="1:15" x14ac:dyDescent="0.3">
      <c r="A81" s="14">
        <v>3847374</v>
      </c>
      <c r="B81" s="9">
        <v>79.55</v>
      </c>
      <c r="C81" s="16">
        <v>65.8</v>
      </c>
      <c r="D81" s="15">
        <v>27464839</v>
      </c>
      <c r="G81" t="s">
        <v>70</v>
      </c>
    </row>
    <row r="82" spans="1:15" x14ac:dyDescent="0.3">
      <c r="A82" s="14">
        <v>3828264</v>
      </c>
      <c r="B82" s="9">
        <v>89.62</v>
      </c>
      <c r="C82" s="16">
        <v>80.900000000000006</v>
      </c>
      <c r="D82" s="15">
        <v>41416969</v>
      </c>
      <c r="G82" s="43"/>
      <c r="H82" s="43" t="s">
        <v>71</v>
      </c>
      <c r="I82" s="43" t="s">
        <v>72</v>
      </c>
      <c r="J82" s="43" t="s">
        <v>73</v>
      </c>
      <c r="K82" s="43" t="s">
        <v>74</v>
      </c>
      <c r="L82" s="43" t="s">
        <v>75</v>
      </c>
    </row>
    <row r="83" spans="1:15" x14ac:dyDescent="0.3">
      <c r="A83" s="14">
        <v>3784453</v>
      </c>
      <c r="B83" s="9">
        <v>100.82</v>
      </c>
      <c r="C83" s="16">
        <v>86.1</v>
      </c>
      <c r="D83" s="15">
        <v>49741313</v>
      </c>
      <c r="G83" t="s">
        <v>76</v>
      </c>
      <c r="H83">
        <v>3</v>
      </c>
      <c r="I83">
        <v>1676551200146393.3</v>
      </c>
      <c r="J83">
        <v>558850400048797.75</v>
      </c>
      <c r="K83">
        <v>64.079224673583255</v>
      </c>
      <c r="L83" s="46">
        <v>1.8665791808425425E-5</v>
      </c>
    </row>
    <row r="84" spans="1:15" x14ac:dyDescent="0.3">
      <c r="G84" t="s">
        <v>77</v>
      </c>
      <c r="H84">
        <v>7</v>
      </c>
      <c r="I84">
        <v>61048691214179</v>
      </c>
      <c r="J84">
        <v>8721241602025.5713</v>
      </c>
    </row>
    <row r="85" spans="1:15" x14ac:dyDescent="0.3">
      <c r="G85" s="44" t="s">
        <v>78</v>
      </c>
      <c r="H85" s="44">
        <v>10</v>
      </c>
      <c r="I85" s="44">
        <v>1737599891360572.3</v>
      </c>
      <c r="J85" s="44"/>
      <c r="K85" s="44"/>
      <c r="L85" s="44"/>
    </row>
    <row r="87" spans="1:15" x14ac:dyDescent="0.3">
      <c r="G87" s="43"/>
      <c r="H87" s="43" t="s">
        <v>79</v>
      </c>
      <c r="I87" s="43" t="s">
        <v>68</v>
      </c>
      <c r="J87" s="43" t="s">
        <v>80</v>
      </c>
      <c r="K87" s="43" t="s">
        <v>81</v>
      </c>
      <c r="L87" s="43" t="s">
        <v>82</v>
      </c>
      <c r="M87" s="43" t="s">
        <v>83</v>
      </c>
      <c r="N87" s="43" t="s">
        <v>82</v>
      </c>
      <c r="O87" s="43" t="s">
        <v>83</v>
      </c>
    </row>
    <row r="88" spans="1:15" x14ac:dyDescent="0.3">
      <c r="G88" t="s">
        <v>84</v>
      </c>
      <c r="H88">
        <v>-550344232.79922867</v>
      </c>
      <c r="I88">
        <v>114054319.15909532</v>
      </c>
      <c r="J88">
        <v>-4.8252818205994368</v>
      </c>
      <c r="K88">
        <v>1.9098083061161134E-3</v>
      </c>
      <c r="L88">
        <v>-820039840.10062599</v>
      </c>
      <c r="M88">
        <v>-280648625.4978314</v>
      </c>
      <c r="N88">
        <v>-820039840.10062599</v>
      </c>
      <c r="O88">
        <v>-280648625.4978314</v>
      </c>
    </row>
    <row r="89" spans="1:15" x14ac:dyDescent="0.3">
      <c r="G89" t="s">
        <v>6</v>
      </c>
      <c r="H89">
        <v>124.6096919380434</v>
      </c>
      <c r="I89">
        <v>29.274788162472333</v>
      </c>
      <c r="J89">
        <v>4.2565531557895921</v>
      </c>
      <c r="K89" s="46">
        <v>3.7625610763642463E-3</v>
      </c>
      <c r="L89">
        <v>55.385818345982955</v>
      </c>
      <c r="M89">
        <v>193.83356553010384</v>
      </c>
      <c r="N89">
        <v>55.385818345982955</v>
      </c>
      <c r="O89">
        <v>193.83356553010384</v>
      </c>
    </row>
    <row r="90" spans="1:15" x14ac:dyDescent="0.3">
      <c r="G90" t="s">
        <v>14</v>
      </c>
      <c r="H90">
        <v>795996.5902409032</v>
      </c>
      <c r="I90">
        <v>119313.25527680966</v>
      </c>
      <c r="J90">
        <v>6.6714849778775349</v>
      </c>
      <c r="K90" s="46">
        <v>2.848176280144005E-4</v>
      </c>
      <c r="L90">
        <v>513865.57514010632</v>
      </c>
      <c r="M90">
        <v>1078127.6053417001</v>
      </c>
      <c r="N90">
        <v>513865.57514010632</v>
      </c>
      <c r="O90">
        <v>1078127.6053417001</v>
      </c>
    </row>
    <row r="91" spans="1:15" x14ac:dyDescent="0.3">
      <c r="G91" s="44" t="s">
        <v>18</v>
      </c>
      <c r="H91" s="44">
        <v>555347.28379835188</v>
      </c>
      <c r="I91" s="44">
        <v>88722.646581821624</v>
      </c>
      <c r="J91" s="44">
        <v>6.2593633665582846</v>
      </c>
      <c r="K91" s="47">
        <v>4.203264776425517E-4</v>
      </c>
      <c r="L91" s="44">
        <v>345551.56341099762</v>
      </c>
      <c r="M91" s="44">
        <v>765143.00418570614</v>
      </c>
      <c r="N91" s="44">
        <v>345551.56341099762</v>
      </c>
      <c r="O91" s="44">
        <v>765143.00418570614</v>
      </c>
    </row>
    <row r="93" spans="1:15" x14ac:dyDescent="0.3">
      <c r="A93" s="46" t="s">
        <v>89</v>
      </c>
      <c r="B93" s="46"/>
      <c r="C93" s="46"/>
      <c r="D93" s="46"/>
      <c r="E93" s="46"/>
      <c r="F93" s="46"/>
    </row>
    <row r="95" spans="1:15" x14ac:dyDescent="0.3">
      <c r="A95" s="55" t="s">
        <v>96</v>
      </c>
      <c r="B95" s="55"/>
      <c r="C95" s="55"/>
    </row>
    <row r="96" spans="1:15" x14ac:dyDescent="0.3">
      <c r="D96" s="46" t="s">
        <v>97</v>
      </c>
      <c r="E96" s="46"/>
      <c r="F96" s="46"/>
      <c r="G96" s="46"/>
      <c r="H96" s="46"/>
      <c r="I96" s="46"/>
    </row>
    <row r="105" spans="1:3" x14ac:dyDescent="0.3">
      <c r="A105" s="55" t="s">
        <v>90</v>
      </c>
      <c r="B105" s="25"/>
    </row>
    <row r="106" spans="1:3" x14ac:dyDescent="0.3">
      <c r="A106" s="53" t="s">
        <v>59</v>
      </c>
      <c r="B106" s="54"/>
      <c r="C106" s="54"/>
    </row>
    <row r="107" spans="1:3" x14ac:dyDescent="0.3">
      <c r="A107" s="52" t="s">
        <v>91</v>
      </c>
      <c r="B107" s="46">
        <f>H67</f>
        <v>122.97398333691672</v>
      </c>
    </row>
    <row r="108" spans="1:3" x14ac:dyDescent="0.3">
      <c r="A108" s="52" t="s">
        <v>92</v>
      </c>
      <c r="B108" s="46">
        <f>H68</f>
        <v>4661.1852282781038</v>
      </c>
    </row>
    <row r="109" spans="1:3" x14ac:dyDescent="0.3">
      <c r="A109" s="52" t="s">
        <v>93</v>
      </c>
      <c r="B109" s="46">
        <f>H69</f>
        <v>570538.06507270038</v>
      </c>
    </row>
    <row r="110" spans="1:3" x14ac:dyDescent="0.3">
      <c r="A110" s="52" t="s">
        <v>94</v>
      </c>
      <c r="B110" s="46">
        <f>H66</f>
        <v>-503125788.30892181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F4A964E-4AC0-42BD-90B4-1E89F8D65A9B}">
          <xm:f>'Weryfikacja modelu'!$A$66:$A$77</xm:f>
        </x15:webExtension>
        <x15:webExtension appRef="{28D529E6-4CB3-4EE6-A9FC-D82834E0066E}">
          <xm:f>'Weryfikacja modelu'!$B$66:$C$77</xm:f>
        </x15:webExtension>
      </x15:webExtens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1103-3194-45DA-A4C9-A9B72DBA4620}">
  <dimension ref="A1:S58"/>
  <sheetViews>
    <sheetView zoomScale="85" zoomScaleNormal="100" workbookViewId="0">
      <selection activeCell="H1" sqref="H1"/>
    </sheetView>
  </sheetViews>
  <sheetFormatPr defaultRowHeight="14.4" x14ac:dyDescent="0.3"/>
  <cols>
    <col min="1" max="1" width="13.88671875" customWidth="1"/>
    <col min="2" max="2" width="10.77734375" customWidth="1"/>
    <col min="3" max="3" width="21.77734375" bestFit="1" customWidth="1"/>
    <col min="4" max="4" width="9.109375" bestFit="1" customWidth="1"/>
    <col min="5" max="5" width="12.6640625" bestFit="1" customWidth="1"/>
    <col min="6" max="6" width="10.6640625" customWidth="1"/>
    <col min="7" max="7" width="23.109375" customWidth="1"/>
    <col min="8" max="8" width="18.88671875" bestFit="1" customWidth="1"/>
    <col min="9" max="9" width="19.44140625" bestFit="1" customWidth="1"/>
    <col min="10" max="10" width="16.21875" bestFit="1" customWidth="1"/>
    <col min="11" max="11" width="14.109375" bestFit="1" customWidth="1"/>
    <col min="12" max="12" width="12.21875" bestFit="1" customWidth="1"/>
    <col min="13" max="13" width="10.77734375" bestFit="1" customWidth="1"/>
    <col min="14" max="14" width="13" bestFit="1" customWidth="1"/>
    <col min="15" max="17" width="12.77734375" bestFit="1" customWidth="1"/>
    <col min="18" max="18" width="10.77734375" bestFit="1" customWidth="1"/>
  </cols>
  <sheetData>
    <row r="1" spans="1:7" x14ac:dyDescent="0.3">
      <c r="A1" s="52" t="s">
        <v>99</v>
      </c>
      <c r="B1" s="52" t="s">
        <v>59</v>
      </c>
      <c r="C1" s="46"/>
      <c r="D1" s="46"/>
    </row>
    <row r="2" spans="1:7" x14ac:dyDescent="0.3">
      <c r="A2" s="6" t="s">
        <v>1</v>
      </c>
      <c r="B2" s="6" t="s">
        <v>6</v>
      </c>
      <c r="C2" s="6" t="s">
        <v>13</v>
      </c>
      <c r="D2" s="6" t="s">
        <v>14</v>
      </c>
      <c r="E2" s="6" t="s">
        <v>115</v>
      </c>
      <c r="F2" s="6" t="s">
        <v>113</v>
      </c>
      <c r="G2" s="6" t="s">
        <v>114</v>
      </c>
    </row>
    <row r="3" spans="1:7" x14ac:dyDescent="0.3">
      <c r="A3" s="15">
        <v>36936592</v>
      </c>
      <c r="B3" s="14">
        <v>3890766</v>
      </c>
      <c r="C3" s="14">
        <v>5730</v>
      </c>
      <c r="D3" s="9">
        <v>69.22</v>
      </c>
      <c r="E3" s="5">
        <f>H$41*B3+H$42*C3+H$43*D3+H$40</f>
        <v>41538441.200098038</v>
      </c>
      <c r="F3" s="14">
        <f>A3-E3</f>
        <v>-4601849.2000980377</v>
      </c>
      <c r="G3" s="14">
        <f>F3^2</f>
        <v>21177016060442.949</v>
      </c>
    </row>
    <row r="4" spans="1:7" x14ac:dyDescent="0.3">
      <c r="A4" s="15">
        <v>41030024</v>
      </c>
      <c r="B4" s="14">
        <v>3875671</v>
      </c>
      <c r="C4" s="14">
        <v>6070</v>
      </c>
      <c r="D4" s="9">
        <v>70.13</v>
      </c>
      <c r="E4" s="5">
        <f t="shared" ref="E4:E13" si="0">H$41*B4+H$42*C4+H$43*D4+H$40</f>
        <v>41786141.542498946</v>
      </c>
      <c r="F4" s="14">
        <f t="shared" ref="F4:F13" si="1">A4-E4</f>
        <v>-756117.54249894619</v>
      </c>
      <c r="G4" s="14">
        <f t="shared" ref="G4:G13" si="2">F4^2</f>
        <v>571713738074.64575</v>
      </c>
    </row>
    <row r="5" spans="1:7" x14ac:dyDescent="0.3">
      <c r="A5" s="15">
        <v>45681501</v>
      </c>
      <c r="B5" s="14">
        <v>3869484</v>
      </c>
      <c r="C5" s="14">
        <v>6280</v>
      </c>
      <c r="D5" s="9">
        <v>73.48</v>
      </c>
      <c r="E5" s="5">
        <f t="shared" si="0"/>
        <v>43915452.922383428</v>
      </c>
      <c r="F5" s="14">
        <f t="shared" si="1"/>
        <v>1766048.0776165724</v>
      </c>
      <c r="G5" s="14">
        <f t="shared" si="2"/>
        <v>3118925812453.1909</v>
      </c>
    </row>
    <row r="6" spans="1:7" x14ac:dyDescent="0.3">
      <c r="A6" s="15">
        <v>51823896</v>
      </c>
      <c r="B6" s="14">
        <v>3881164</v>
      </c>
      <c r="C6" s="14">
        <v>6480</v>
      </c>
      <c r="D6" s="9">
        <v>78.06</v>
      </c>
      <c r="E6" s="5">
        <f t="shared" si="0"/>
        <v>48897090.428555131</v>
      </c>
      <c r="F6" s="14">
        <f t="shared" si="1"/>
        <v>2926805.571444869</v>
      </c>
      <c r="G6" s="14">
        <f t="shared" si="2"/>
        <v>8566190853040.7266</v>
      </c>
    </row>
    <row r="7" spans="1:7" x14ac:dyDescent="0.3">
      <c r="A7" s="15">
        <v>56718898</v>
      </c>
      <c r="B7" s="14">
        <v>3912079</v>
      </c>
      <c r="C7" s="14">
        <v>6876</v>
      </c>
      <c r="D7" s="9">
        <v>81.709999999999994</v>
      </c>
      <c r="E7" s="5">
        <f t="shared" si="0"/>
        <v>56627124.412680507</v>
      </c>
      <c r="F7" s="14">
        <f t="shared" si="1"/>
        <v>91773.587319493294</v>
      </c>
      <c r="G7" s="14">
        <f t="shared" si="2"/>
        <v>8422391329.4886599</v>
      </c>
    </row>
    <row r="8" spans="1:7" x14ac:dyDescent="0.3">
      <c r="A8" s="15">
        <v>59177816</v>
      </c>
      <c r="B8" s="14">
        <v>3932445</v>
      </c>
      <c r="C8" s="14">
        <v>7074</v>
      </c>
      <c r="D8" s="9">
        <v>76.930000000000007</v>
      </c>
      <c r="E8" s="5">
        <f t="shared" si="0"/>
        <v>57327355.290772319</v>
      </c>
      <c r="F8" s="14">
        <f t="shared" si="1"/>
        <v>1850460.7092276812</v>
      </c>
      <c r="G8" s="14">
        <f t="shared" si="2"/>
        <v>3424204836395.4126</v>
      </c>
    </row>
    <row r="9" spans="1:7" x14ac:dyDescent="0.3">
      <c r="A9" s="15">
        <v>61710894</v>
      </c>
      <c r="B9" s="14">
        <v>3953178</v>
      </c>
      <c r="C9" s="14">
        <v>6949</v>
      </c>
      <c r="D9" s="9">
        <v>82.53</v>
      </c>
      <c r="E9" s="5">
        <f t="shared" si="0"/>
        <v>62489339.888944268</v>
      </c>
      <c r="F9" s="14">
        <f t="shared" si="1"/>
        <v>-778445.88894426823</v>
      </c>
      <c r="G9" s="14">
        <f t="shared" si="2"/>
        <v>605978002014.23193</v>
      </c>
    </row>
    <row r="10" spans="1:7" x14ac:dyDescent="0.3">
      <c r="A10" s="15">
        <v>19490969</v>
      </c>
      <c r="B10" s="14">
        <v>3847634</v>
      </c>
      <c r="C10" s="14">
        <v>1564</v>
      </c>
      <c r="D10" s="9">
        <v>69.47</v>
      </c>
      <c r="E10" s="5">
        <f t="shared" si="0"/>
        <v>16958464.141554832</v>
      </c>
      <c r="F10" s="14">
        <f t="shared" si="1"/>
        <v>2532504.8584451675</v>
      </c>
      <c r="G10" s="14">
        <f t="shared" si="2"/>
        <v>6413580858048.3779</v>
      </c>
    </row>
    <row r="11" spans="1:7" x14ac:dyDescent="0.3">
      <c r="A11" s="15">
        <v>27464839</v>
      </c>
      <c r="B11" s="14">
        <v>3847374</v>
      </c>
      <c r="C11" s="14">
        <v>2964</v>
      </c>
      <c r="D11" s="9">
        <v>79.55</v>
      </c>
      <c r="E11" s="5">
        <f t="shared" si="0"/>
        <v>29203173.929814279</v>
      </c>
      <c r="F11" s="14">
        <f t="shared" si="1"/>
        <v>-1738334.9298142791</v>
      </c>
      <c r="G11" s="14">
        <f t="shared" si="2"/>
        <v>3021808328212.4146</v>
      </c>
    </row>
    <row r="12" spans="1:7" x14ac:dyDescent="0.3">
      <c r="A12" s="15">
        <v>41416969</v>
      </c>
      <c r="B12" s="14">
        <v>3828264</v>
      </c>
      <c r="C12" s="14">
        <v>5247</v>
      </c>
      <c r="D12" s="9">
        <v>89.62</v>
      </c>
      <c r="E12" s="5">
        <f t="shared" si="0"/>
        <v>43239945.321695209</v>
      </c>
      <c r="F12" s="14">
        <f t="shared" si="1"/>
        <v>-1822976.3216952085</v>
      </c>
      <c r="G12" s="14">
        <f t="shared" si="2"/>
        <v>3323242669461.3926</v>
      </c>
    </row>
    <row r="13" spans="1:7" x14ac:dyDescent="0.3">
      <c r="A13" s="15">
        <v>49741313</v>
      </c>
      <c r="B13" s="14">
        <v>3784453</v>
      </c>
      <c r="C13" s="14">
        <v>6313</v>
      </c>
      <c r="D13" s="9">
        <v>100.82</v>
      </c>
      <c r="E13" s="5">
        <f t="shared" si="0"/>
        <v>49211181.921655178</v>
      </c>
      <c r="F13" s="14">
        <f t="shared" si="1"/>
        <v>530131.07834482193</v>
      </c>
      <c r="G13" s="14">
        <f t="shared" si="2"/>
        <v>281038960227.0437</v>
      </c>
    </row>
    <row r="14" spans="1:7" x14ac:dyDescent="0.3">
      <c r="E14" s="8" t="s">
        <v>117</v>
      </c>
      <c r="F14" s="56">
        <f>SUM(F3:F13)</f>
        <v>-6.5213441848754883E-4</v>
      </c>
      <c r="G14" s="56">
        <f>SUM(G3:G13)</f>
        <v>50512122509699.875</v>
      </c>
    </row>
    <row r="18" spans="1:19" x14ac:dyDescent="0.3">
      <c r="A18" s="55" t="s">
        <v>103</v>
      </c>
      <c r="B18" s="25"/>
      <c r="C18" s="25"/>
      <c r="E18" s="52" t="s">
        <v>108</v>
      </c>
      <c r="F18" s="52"/>
      <c r="G18" s="46"/>
    </row>
    <row r="20" spans="1:19" x14ac:dyDescent="0.3">
      <c r="A20" s="17" t="s">
        <v>100</v>
      </c>
      <c r="B20" s="57">
        <v>1</v>
      </c>
      <c r="C20" s="57">
        <v>3890766</v>
      </c>
      <c r="D20" s="57">
        <v>5730</v>
      </c>
      <c r="E20" s="57">
        <v>69.22</v>
      </c>
      <c r="G20" s="17" t="s">
        <v>104</v>
      </c>
      <c r="H20" s="57">
        <v>1</v>
      </c>
      <c r="I20" s="57">
        <v>1</v>
      </c>
      <c r="J20" s="57">
        <v>1</v>
      </c>
      <c r="K20" s="57">
        <v>1</v>
      </c>
      <c r="L20" s="57">
        <v>1</v>
      </c>
      <c r="M20" s="57">
        <v>1</v>
      </c>
      <c r="N20" s="57">
        <v>1</v>
      </c>
      <c r="O20" s="57">
        <v>1</v>
      </c>
      <c r="P20" s="57">
        <v>1</v>
      </c>
      <c r="Q20" s="57">
        <v>1</v>
      </c>
      <c r="R20" s="57">
        <v>1</v>
      </c>
      <c r="S20" s="1"/>
    </row>
    <row r="21" spans="1:19" x14ac:dyDescent="0.3">
      <c r="B21" s="57">
        <v>1</v>
      </c>
      <c r="C21" s="57">
        <v>3875671</v>
      </c>
      <c r="D21" s="57">
        <v>6070</v>
      </c>
      <c r="E21" s="57">
        <v>70.13</v>
      </c>
      <c r="H21" s="57">
        <v>3890766</v>
      </c>
      <c r="I21" s="57">
        <v>3875671</v>
      </c>
      <c r="J21" s="57">
        <v>3869484</v>
      </c>
      <c r="K21" s="57">
        <v>3881164</v>
      </c>
      <c r="L21" s="57">
        <v>3912079</v>
      </c>
      <c r="M21" s="57">
        <v>3932445</v>
      </c>
      <c r="N21" s="57">
        <v>3953178</v>
      </c>
      <c r="O21" s="57">
        <v>3847634</v>
      </c>
      <c r="P21" s="57">
        <v>3847374</v>
      </c>
      <c r="Q21" s="57">
        <v>3828264</v>
      </c>
      <c r="R21" s="57">
        <v>3784453</v>
      </c>
      <c r="S21" s="1"/>
    </row>
    <row r="22" spans="1:19" x14ac:dyDescent="0.3">
      <c r="B22" s="57">
        <v>1</v>
      </c>
      <c r="C22" s="57">
        <v>3869484</v>
      </c>
      <c r="D22" s="57">
        <v>6280</v>
      </c>
      <c r="E22" s="57">
        <v>73.48</v>
      </c>
      <c r="H22" s="57">
        <v>5730</v>
      </c>
      <c r="I22" s="57">
        <v>6070</v>
      </c>
      <c r="J22" s="57">
        <v>6280</v>
      </c>
      <c r="K22" s="57">
        <v>6480</v>
      </c>
      <c r="L22" s="57">
        <v>6876</v>
      </c>
      <c r="M22" s="57">
        <v>7074</v>
      </c>
      <c r="N22" s="57">
        <v>6949</v>
      </c>
      <c r="O22" s="57">
        <v>1564</v>
      </c>
      <c r="P22" s="57">
        <v>2964</v>
      </c>
      <c r="Q22" s="57">
        <v>5247</v>
      </c>
      <c r="R22" s="57">
        <v>6313</v>
      </c>
      <c r="S22" s="1"/>
    </row>
    <row r="23" spans="1:19" x14ac:dyDescent="0.3">
      <c r="B23" s="57">
        <v>1</v>
      </c>
      <c r="C23" s="57">
        <v>3881164</v>
      </c>
      <c r="D23" s="57">
        <v>6480</v>
      </c>
      <c r="E23" s="57">
        <v>78.06</v>
      </c>
      <c r="H23" s="57">
        <v>69.22</v>
      </c>
      <c r="I23" s="57">
        <v>70.13</v>
      </c>
      <c r="J23" s="57">
        <v>73.48</v>
      </c>
      <c r="K23" s="57">
        <v>78.06</v>
      </c>
      <c r="L23" s="57">
        <v>81.709999999999994</v>
      </c>
      <c r="M23" s="57">
        <v>76.930000000000007</v>
      </c>
      <c r="N23" s="57">
        <v>82.53</v>
      </c>
      <c r="O23" s="57">
        <v>69.47</v>
      </c>
      <c r="P23" s="57">
        <v>79.55</v>
      </c>
      <c r="Q23" s="57">
        <v>89.62</v>
      </c>
      <c r="R23" s="57">
        <v>100.82</v>
      </c>
      <c r="S23" s="1"/>
    </row>
    <row r="24" spans="1:19" x14ac:dyDescent="0.3">
      <c r="B24" s="57">
        <v>1</v>
      </c>
      <c r="C24" s="57">
        <v>3912079</v>
      </c>
      <c r="D24" s="57">
        <v>6876</v>
      </c>
      <c r="E24" s="57">
        <v>81.709999999999994</v>
      </c>
    </row>
    <row r="25" spans="1:19" x14ac:dyDescent="0.3">
      <c r="B25" s="57">
        <v>1</v>
      </c>
      <c r="C25" s="57">
        <v>3932445</v>
      </c>
      <c r="D25" s="57">
        <v>7074</v>
      </c>
      <c r="E25" s="57">
        <v>76.930000000000007</v>
      </c>
      <c r="G25" s="17" t="s">
        <v>105</v>
      </c>
      <c r="H25" s="57">
        <f t="array" ref="H25:K28">MMULT(H20:R23,B20:E30)</f>
        <v>11</v>
      </c>
      <c r="I25" s="57">
        <v>42622512</v>
      </c>
      <c r="J25" s="57">
        <v>61547</v>
      </c>
      <c r="K25" s="57">
        <v>871.52</v>
      </c>
      <c r="L25" s="58"/>
      <c r="M25" s="58"/>
      <c r="N25" s="58"/>
      <c r="O25" s="58"/>
      <c r="P25" s="58"/>
      <c r="Q25" s="58"/>
      <c r="R25" s="58"/>
    </row>
    <row r="26" spans="1:19" x14ac:dyDescent="0.3">
      <c r="B26" s="57">
        <v>1</v>
      </c>
      <c r="C26" s="57">
        <v>3953178</v>
      </c>
      <c r="D26" s="57">
        <v>6949</v>
      </c>
      <c r="E26" s="57">
        <v>82.53</v>
      </c>
      <c r="H26" s="57">
        <v>42622512</v>
      </c>
      <c r="I26" s="57">
        <v>165175592124836</v>
      </c>
      <c r="J26" s="57">
        <v>238857388555</v>
      </c>
      <c r="K26" s="57">
        <v>3374839032.0099998</v>
      </c>
      <c r="L26" s="58"/>
      <c r="M26" s="58"/>
      <c r="N26" s="58"/>
      <c r="O26" s="58"/>
      <c r="P26" s="58"/>
      <c r="Q26" s="58"/>
      <c r="R26" s="58"/>
    </row>
    <row r="27" spans="1:19" x14ac:dyDescent="0.3">
      <c r="B27" s="57">
        <v>1</v>
      </c>
      <c r="C27" s="57">
        <v>3847634</v>
      </c>
      <c r="D27" s="57">
        <v>1564</v>
      </c>
      <c r="E27" s="57">
        <v>69.47</v>
      </c>
      <c r="H27" s="57">
        <v>61547</v>
      </c>
      <c r="I27" s="57">
        <v>238857388555</v>
      </c>
      <c r="J27" s="57">
        <v>375332423</v>
      </c>
      <c r="K27" s="57">
        <v>4920294.7300000004</v>
      </c>
      <c r="L27" s="58"/>
      <c r="M27" s="58"/>
      <c r="N27" s="58"/>
      <c r="O27" s="58"/>
      <c r="P27" s="58"/>
      <c r="Q27" s="58"/>
      <c r="R27" s="58"/>
    </row>
    <row r="28" spans="1:19" x14ac:dyDescent="0.3">
      <c r="B28" s="57">
        <v>1</v>
      </c>
      <c r="C28" s="57">
        <v>3847374</v>
      </c>
      <c r="D28" s="57">
        <v>2964</v>
      </c>
      <c r="E28" s="57">
        <v>79.55</v>
      </c>
      <c r="H28" s="57">
        <v>871.52</v>
      </c>
      <c r="I28" s="57">
        <v>3374839032.0099998</v>
      </c>
      <c r="J28" s="57">
        <v>4920294.7300000004</v>
      </c>
      <c r="K28" s="57">
        <v>69958.949399999998</v>
      </c>
      <c r="L28" s="58"/>
      <c r="M28" s="58"/>
      <c r="N28" s="58"/>
      <c r="O28" s="58"/>
      <c r="P28" s="58"/>
      <c r="Q28" s="58"/>
      <c r="R28" s="58"/>
    </row>
    <row r="29" spans="1:19" x14ac:dyDescent="0.3">
      <c r="B29" s="57">
        <v>1</v>
      </c>
      <c r="C29" s="57">
        <v>3828264</v>
      </c>
      <c r="D29" s="57">
        <v>5247</v>
      </c>
      <c r="E29" s="57">
        <v>89.62</v>
      </c>
    </row>
    <row r="30" spans="1:19" x14ac:dyDescent="0.3">
      <c r="B30" s="57">
        <v>1</v>
      </c>
      <c r="C30" s="57">
        <v>3784453</v>
      </c>
      <c r="D30" s="57">
        <v>6313</v>
      </c>
      <c r="E30" s="57">
        <v>100.82</v>
      </c>
      <c r="G30" s="17" t="s">
        <v>106</v>
      </c>
      <c r="H30" s="5">
        <f t="array" ref="H30:K33">MINVERSE(H25:K28)</f>
        <v>1599.63831386368</v>
      </c>
      <c r="I30" s="5">
        <v>-3.9528187705717302E-4</v>
      </c>
      <c r="J30" s="5">
        <v>6.4970063026545052E-3</v>
      </c>
      <c r="K30" s="5">
        <v>-1.3160755360267893</v>
      </c>
    </row>
    <row r="31" spans="1:19" x14ac:dyDescent="0.3">
      <c r="B31" s="1"/>
      <c r="C31" s="1"/>
      <c r="D31" s="1"/>
      <c r="E31" s="1"/>
      <c r="H31" s="5">
        <v>-3.9528187705717351E-4</v>
      </c>
      <c r="I31" s="5">
        <v>9.8112569737546779E-11</v>
      </c>
      <c r="J31" s="5">
        <v>-1.6277867501083669E-9</v>
      </c>
      <c r="K31" s="5">
        <v>3.0576677270562038E-7</v>
      </c>
    </row>
    <row r="32" spans="1:19" x14ac:dyDescent="0.3">
      <c r="A32" s="17" t="s">
        <v>102</v>
      </c>
      <c r="B32" s="14">
        <v>36936592</v>
      </c>
      <c r="H32" s="5">
        <v>6.4970063026540525E-3</v>
      </c>
      <c r="I32" s="5">
        <v>-1.627786750108254E-9</v>
      </c>
      <c r="J32" s="5">
        <v>6.1682849534432161E-8</v>
      </c>
      <c r="K32" s="5">
        <v>-6.7503940007805002E-6</v>
      </c>
    </row>
    <row r="33" spans="1:14" x14ac:dyDescent="0.3">
      <c r="B33" s="14">
        <v>41030024</v>
      </c>
      <c r="H33" s="5">
        <v>-1.3160755360267404</v>
      </c>
      <c r="I33" s="5">
        <v>3.057667727056081E-7</v>
      </c>
      <c r="J33" s="5">
        <v>-6.7503940007806764E-6</v>
      </c>
      <c r="K33" s="5">
        <v>2.1339148350171433E-3</v>
      </c>
    </row>
    <row r="34" spans="1:14" x14ac:dyDescent="0.3">
      <c r="B34" s="14">
        <v>45681501</v>
      </c>
    </row>
    <row r="35" spans="1:14" x14ac:dyDescent="0.3">
      <c r="B35" s="14">
        <v>51823896</v>
      </c>
      <c r="G35" s="17" t="s">
        <v>107</v>
      </c>
      <c r="H35" s="5">
        <f t="array" ref="H35:H38">MMULT(H20:R23,A3:A13)</f>
        <v>491193711</v>
      </c>
    </row>
    <row r="36" spans="1:14" x14ac:dyDescent="0.3">
      <c r="B36" s="14">
        <v>56718898</v>
      </c>
      <c r="H36" s="5">
        <v>1906648227214935</v>
      </c>
    </row>
    <row r="37" spans="1:14" x14ac:dyDescent="0.3">
      <c r="B37" s="14">
        <v>59177816</v>
      </c>
      <c r="H37" s="5">
        <v>2964071009262</v>
      </c>
    </row>
    <row r="38" spans="1:14" x14ac:dyDescent="0.3">
      <c r="B38" s="14">
        <v>61710894</v>
      </c>
      <c r="H38" s="5">
        <v>39381860616.199997</v>
      </c>
    </row>
    <row r="39" spans="1:14" x14ac:dyDescent="0.3">
      <c r="B39" s="14">
        <v>19490969</v>
      </c>
    </row>
    <row r="40" spans="1:14" x14ac:dyDescent="0.3">
      <c r="B40" s="14">
        <v>27464839</v>
      </c>
      <c r="G40" s="17" t="s">
        <v>109</v>
      </c>
      <c r="H40" s="59">
        <f t="array" ref="H40:H43">MMULT(H30:K33,H35:H38)</f>
        <v>-503125788.274086</v>
      </c>
      <c r="I40" t="s">
        <v>111</v>
      </c>
    </row>
    <row r="41" spans="1:14" x14ac:dyDescent="0.3">
      <c r="B41" s="14">
        <v>41416969</v>
      </c>
      <c r="H41" s="59">
        <v>122.9739833374515</v>
      </c>
      <c r="I41" t="s">
        <v>2</v>
      </c>
    </row>
    <row r="42" spans="1:14" x14ac:dyDescent="0.3">
      <c r="B42" s="14">
        <v>49741313</v>
      </c>
      <c r="H42" s="59">
        <v>4661.1852436807822</v>
      </c>
      <c r="I42" t="s">
        <v>3</v>
      </c>
    </row>
    <row r="43" spans="1:14" x14ac:dyDescent="0.3">
      <c r="H43" s="59">
        <v>570538.06376726925</v>
      </c>
      <c r="I43" t="s">
        <v>4</v>
      </c>
    </row>
    <row r="46" spans="1:14" x14ac:dyDescent="0.3">
      <c r="A46" s="55" t="s">
        <v>101</v>
      </c>
      <c r="B46" s="25"/>
      <c r="C46" s="55" t="s">
        <v>116</v>
      </c>
      <c r="D46" s="25"/>
      <c r="E46" s="25"/>
    </row>
    <row r="48" spans="1:14" x14ac:dyDescent="0.3">
      <c r="A48" s="17" t="s">
        <v>102</v>
      </c>
      <c r="B48" s="15">
        <v>36936592</v>
      </c>
      <c r="D48" s="17" t="s">
        <v>100</v>
      </c>
      <c r="E48" s="5">
        <v>1</v>
      </c>
      <c r="F48" s="14">
        <v>3890766</v>
      </c>
      <c r="G48" s="14">
        <v>5730</v>
      </c>
      <c r="H48" s="9">
        <v>69.22</v>
      </c>
      <c r="J48" s="17" t="s">
        <v>110</v>
      </c>
      <c r="K48" s="59">
        <v>-503125788.274086</v>
      </c>
      <c r="M48" s="17" t="s">
        <v>112</v>
      </c>
      <c r="N48" s="60">
        <v>-4601849.2000207901</v>
      </c>
    </row>
    <row r="49" spans="2:14" x14ac:dyDescent="0.3">
      <c r="B49" s="15">
        <v>41030024</v>
      </c>
      <c r="E49" s="5">
        <v>1</v>
      </c>
      <c r="F49" s="14">
        <v>3875671</v>
      </c>
      <c r="G49" s="14">
        <v>6070</v>
      </c>
      <c r="H49" s="9">
        <v>70.13</v>
      </c>
      <c r="K49" s="59">
        <v>122.9739833374515</v>
      </c>
      <c r="N49" s="60">
        <v>-756117.54241943359</v>
      </c>
    </row>
    <row r="50" spans="2:14" x14ac:dyDescent="0.3">
      <c r="B50" s="15">
        <v>45681501</v>
      </c>
      <c r="E50" s="5">
        <v>1</v>
      </c>
      <c r="F50" s="14">
        <v>3869484</v>
      </c>
      <c r="G50" s="14">
        <v>6280</v>
      </c>
      <c r="H50" s="9">
        <v>73.48</v>
      </c>
      <c r="K50" s="59">
        <v>4661.1852436807822</v>
      </c>
      <c r="N50" s="60">
        <v>1766048.0776968002</v>
      </c>
    </row>
    <row r="51" spans="2:14" x14ac:dyDescent="0.3">
      <c r="B51" s="15">
        <v>51823896</v>
      </c>
      <c r="E51" s="5">
        <v>1</v>
      </c>
      <c r="F51" s="14">
        <v>3881164</v>
      </c>
      <c r="G51" s="14">
        <v>6480</v>
      </c>
      <c r="H51" s="9">
        <v>78.06</v>
      </c>
      <c r="K51" s="59">
        <v>570538.06376726925</v>
      </c>
      <c r="N51" s="60">
        <v>2926805.5715235472</v>
      </c>
    </row>
    <row r="52" spans="2:14" x14ac:dyDescent="0.3">
      <c r="B52" s="15">
        <v>56718898</v>
      </c>
      <c r="E52" s="5">
        <v>1</v>
      </c>
      <c r="F52" s="14">
        <v>3912079</v>
      </c>
      <c r="G52" s="14">
        <v>6876</v>
      </c>
      <c r="H52" s="9">
        <v>81.709999999999994</v>
      </c>
      <c r="N52" s="60">
        <v>91773.587394237518</v>
      </c>
    </row>
    <row r="53" spans="2:14" x14ac:dyDescent="0.3">
      <c r="B53" s="15">
        <v>59177816</v>
      </c>
      <c r="E53" s="5">
        <v>1</v>
      </c>
      <c r="F53" s="14">
        <v>3932445</v>
      </c>
      <c r="G53" s="14">
        <v>7074</v>
      </c>
      <c r="H53" s="9">
        <v>76.930000000000007</v>
      </c>
      <c r="N53" s="60">
        <v>1850460.7093002796</v>
      </c>
    </row>
    <row r="54" spans="2:14" x14ac:dyDescent="0.3">
      <c r="B54" s="15">
        <v>61710894</v>
      </c>
      <c r="E54" s="5">
        <v>1</v>
      </c>
      <c r="F54" s="14">
        <v>3953178</v>
      </c>
      <c r="G54" s="14">
        <v>6949</v>
      </c>
      <c r="H54" s="9">
        <v>82.53</v>
      </c>
      <c r="N54" s="60">
        <v>-778445.88887476921</v>
      </c>
    </row>
    <row r="55" spans="2:14" x14ac:dyDescent="0.3">
      <c r="B55" s="15">
        <v>19490969</v>
      </c>
      <c r="E55" s="5">
        <v>1</v>
      </c>
      <c r="F55" s="14">
        <v>3847634</v>
      </c>
      <c r="G55" s="14">
        <v>1564</v>
      </c>
      <c r="H55" s="9">
        <v>69.47</v>
      </c>
      <c r="N55" s="60">
        <v>2532504.8585253358</v>
      </c>
    </row>
    <row r="56" spans="2:14" x14ac:dyDescent="0.3">
      <c r="B56" s="15">
        <v>27464839</v>
      </c>
      <c r="E56" s="5">
        <v>1</v>
      </c>
      <c r="F56" s="14">
        <v>3847374</v>
      </c>
      <c r="G56" s="14">
        <v>2964</v>
      </c>
      <c r="H56" s="9">
        <v>79.55</v>
      </c>
      <c r="N56" s="60">
        <v>-1738334.9297335744</v>
      </c>
    </row>
    <row r="57" spans="2:14" x14ac:dyDescent="0.3">
      <c r="B57" s="15">
        <v>41416969</v>
      </c>
      <c r="E57" s="5">
        <v>1</v>
      </c>
      <c r="F57" s="14">
        <v>3828264</v>
      </c>
      <c r="G57" s="14">
        <v>5247</v>
      </c>
      <c r="H57" s="9">
        <v>89.62</v>
      </c>
      <c r="N57" s="60">
        <v>-1822976.3216110468</v>
      </c>
    </row>
    <row r="58" spans="2:14" x14ac:dyDescent="0.3">
      <c r="B58" s="15">
        <v>49741313</v>
      </c>
      <c r="E58" s="5">
        <v>1</v>
      </c>
      <c r="F58" s="14">
        <v>3784453</v>
      </c>
      <c r="G58" s="14">
        <v>6313</v>
      </c>
      <c r="H58" s="9">
        <v>100.82</v>
      </c>
      <c r="N58" s="60">
        <v>530131.07843470573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69EE-B041-43A5-A45B-4D6AAC0DC153}">
  <dimension ref="A1:N100"/>
  <sheetViews>
    <sheetView tabSelected="1" zoomScale="79" workbookViewId="0">
      <selection activeCell="I4" sqref="I4"/>
    </sheetView>
  </sheetViews>
  <sheetFormatPr defaultRowHeight="14.4" x14ac:dyDescent="0.3"/>
  <cols>
    <col min="1" max="1" width="9.88671875" bestFit="1" customWidth="1"/>
    <col min="2" max="2" width="10" customWidth="1"/>
    <col min="4" max="4" width="10.77734375" customWidth="1"/>
    <col min="6" max="6" width="17.6640625" bestFit="1" customWidth="1"/>
    <col min="7" max="7" width="12.6640625" bestFit="1" customWidth="1"/>
    <col min="8" max="8" width="12.77734375" bestFit="1" customWidth="1"/>
    <col min="9" max="9" width="12.6640625" bestFit="1" customWidth="1"/>
    <col min="10" max="10" width="12" bestFit="1" customWidth="1"/>
    <col min="11" max="14" width="12.6640625" bestFit="1" customWidth="1"/>
  </cols>
  <sheetData>
    <row r="1" spans="1:14" x14ac:dyDescent="0.3">
      <c r="A1" s="52" t="s">
        <v>99</v>
      </c>
      <c r="B1" s="52" t="s">
        <v>59</v>
      </c>
      <c r="C1" s="46"/>
      <c r="D1" s="46"/>
      <c r="F1" s="64"/>
    </row>
    <row r="2" spans="1:14" x14ac:dyDescent="0.3">
      <c r="A2" s="6" t="s">
        <v>1</v>
      </c>
      <c r="B2" s="6" t="s">
        <v>6</v>
      </c>
      <c r="C2" s="6" t="s">
        <v>13</v>
      </c>
      <c r="D2" s="6" t="s">
        <v>14</v>
      </c>
      <c r="F2" s="43" t="s">
        <v>63</v>
      </c>
      <c r="M2" s="81" t="s">
        <v>129</v>
      </c>
      <c r="N2" s="81"/>
    </row>
    <row r="3" spans="1:14" ht="15" thickBot="1" x14ac:dyDescent="0.35">
      <c r="A3" s="15">
        <v>36936592</v>
      </c>
      <c r="B3" s="14">
        <v>3890766</v>
      </c>
      <c r="C3" s="14">
        <v>5730</v>
      </c>
      <c r="D3" s="9">
        <v>69.22</v>
      </c>
      <c r="F3" s="21"/>
      <c r="G3" s="21"/>
      <c r="M3" s="82" t="s">
        <v>130</v>
      </c>
      <c r="N3" s="83"/>
    </row>
    <row r="4" spans="1:14" ht="15" thickBot="1" x14ac:dyDescent="0.35">
      <c r="A4" s="15">
        <v>41030024</v>
      </c>
      <c r="B4" s="14">
        <v>3875671</v>
      </c>
      <c r="C4" s="14">
        <v>6070</v>
      </c>
      <c r="D4" s="9">
        <v>70.13</v>
      </c>
      <c r="F4" s="63" t="s">
        <v>64</v>
      </c>
      <c r="G4" s="21"/>
    </row>
    <row r="5" spans="1:14" x14ac:dyDescent="0.3">
      <c r="A5" s="15">
        <v>45681501</v>
      </c>
      <c r="B5" s="14">
        <v>3869484</v>
      </c>
      <c r="C5" s="14">
        <v>6280</v>
      </c>
      <c r="D5" s="9">
        <v>73.48</v>
      </c>
      <c r="F5" t="s">
        <v>65</v>
      </c>
      <c r="G5">
        <v>0.9853577756802584</v>
      </c>
      <c r="M5" t="s">
        <v>132</v>
      </c>
      <c r="N5">
        <f>G8</f>
        <v>2686264.6000321126</v>
      </c>
    </row>
    <row r="6" spans="1:14" x14ac:dyDescent="0.3">
      <c r="A6" s="15">
        <v>51823896</v>
      </c>
      <c r="B6" s="14">
        <v>3881164</v>
      </c>
      <c r="C6" s="14">
        <v>6480</v>
      </c>
      <c r="D6" s="9">
        <v>78.06</v>
      </c>
      <c r="F6" t="s">
        <v>66</v>
      </c>
      <c r="G6" s="65">
        <v>0.97092994609354633</v>
      </c>
      <c r="M6" t="s">
        <v>131</v>
      </c>
      <c r="N6" s="1">
        <f>AVERAGE(A3:A13)</f>
        <v>44653973.727272727</v>
      </c>
    </row>
    <row r="7" spans="1:14" x14ac:dyDescent="0.3">
      <c r="A7" s="15">
        <v>56718898</v>
      </c>
      <c r="B7" s="14">
        <v>3912079</v>
      </c>
      <c r="C7" s="14">
        <v>6876</v>
      </c>
      <c r="D7" s="9">
        <v>81.709999999999994</v>
      </c>
      <c r="F7" t="s">
        <v>67</v>
      </c>
      <c r="G7" s="65">
        <v>0.95847135156220908</v>
      </c>
    </row>
    <row r="8" spans="1:14" x14ac:dyDescent="0.3">
      <c r="A8" s="15">
        <v>59177816</v>
      </c>
      <c r="B8" s="14">
        <v>3932445</v>
      </c>
      <c r="C8" s="14">
        <v>7074</v>
      </c>
      <c r="D8" s="9">
        <v>76.930000000000007</v>
      </c>
      <c r="F8" t="s">
        <v>68</v>
      </c>
      <c r="G8" s="69">
        <v>2686264.6000321126</v>
      </c>
      <c r="M8" s="84" t="s">
        <v>133</v>
      </c>
      <c r="N8" s="85">
        <f>N5/N6*100%</f>
        <v>6.015734717001138E-2</v>
      </c>
    </row>
    <row r="9" spans="1:14" ht="15" thickBot="1" x14ac:dyDescent="0.35">
      <c r="A9" s="15">
        <v>61710894</v>
      </c>
      <c r="B9" s="14">
        <v>3953178</v>
      </c>
      <c r="C9" s="14">
        <v>6949</v>
      </c>
      <c r="D9" s="9">
        <v>82.53</v>
      </c>
      <c r="F9" s="21" t="s">
        <v>69</v>
      </c>
      <c r="G9" s="21">
        <v>11</v>
      </c>
    </row>
    <row r="10" spans="1:14" ht="15" thickBot="1" x14ac:dyDescent="0.35">
      <c r="A10" s="15">
        <v>19490969</v>
      </c>
      <c r="B10" s="14">
        <v>3847634</v>
      </c>
      <c r="C10" s="14">
        <v>1564</v>
      </c>
      <c r="D10" s="9">
        <v>69.47</v>
      </c>
      <c r="F10" s="63"/>
    </row>
    <row r="11" spans="1:14" ht="15" thickBot="1" x14ac:dyDescent="0.35">
      <c r="A11" s="15">
        <v>27464839</v>
      </c>
      <c r="B11" s="14">
        <v>3847374</v>
      </c>
      <c r="C11" s="14">
        <v>2964</v>
      </c>
      <c r="D11" s="9">
        <v>79.55</v>
      </c>
      <c r="F11" s="63" t="s">
        <v>70</v>
      </c>
      <c r="G11" s="21"/>
      <c r="H11" s="21"/>
      <c r="I11" s="21"/>
      <c r="J11" s="21"/>
      <c r="K11" s="21"/>
    </row>
    <row r="12" spans="1:14" ht="15" thickBot="1" x14ac:dyDescent="0.35">
      <c r="A12" s="15">
        <v>41416969</v>
      </c>
      <c r="B12" s="14">
        <v>3828264</v>
      </c>
      <c r="C12" s="14">
        <v>5247</v>
      </c>
      <c r="D12" s="9">
        <v>89.62</v>
      </c>
      <c r="F12" s="21"/>
      <c r="G12" s="21" t="s">
        <v>71</v>
      </c>
      <c r="H12" s="21" t="s">
        <v>72</v>
      </c>
      <c r="I12" s="21" t="s">
        <v>73</v>
      </c>
      <c r="J12" s="21" t="s">
        <v>74</v>
      </c>
      <c r="K12" s="21" t="s">
        <v>75</v>
      </c>
    </row>
    <row r="13" spans="1:14" x14ac:dyDescent="0.3">
      <c r="A13" s="15">
        <v>49741313</v>
      </c>
      <c r="B13" s="14">
        <v>3784453</v>
      </c>
      <c r="C13" s="14">
        <v>6313</v>
      </c>
      <c r="D13" s="9">
        <v>100.82</v>
      </c>
      <c r="F13" t="s">
        <v>76</v>
      </c>
      <c r="G13">
        <v>3</v>
      </c>
      <c r="H13">
        <v>1687087768850872.5</v>
      </c>
      <c r="I13">
        <v>562362589616957.5</v>
      </c>
      <c r="J13" s="46">
        <v>77.932542362732278</v>
      </c>
      <c r="K13" s="46">
        <v>9.6408407502801552E-6</v>
      </c>
    </row>
    <row r="14" spans="1:14" ht="15" thickBot="1" x14ac:dyDescent="0.35">
      <c r="F14" s="21" t="s">
        <v>77</v>
      </c>
      <c r="G14" s="21">
        <v>7</v>
      </c>
      <c r="H14" s="21">
        <v>50512122509699.797</v>
      </c>
      <c r="I14" s="21">
        <v>7216017501385.6855</v>
      </c>
      <c r="J14" s="21"/>
      <c r="K14" s="21"/>
    </row>
    <row r="15" spans="1:14" ht="15" thickBot="1" x14ac:dyDescent="0.35">
      <c r="F15" s="63" t="s">
        <v>78</v>
      </c>
      <c r="G15" s="63">
        <v>10</v>
      </c>
      <c r="H15" s="63">
        <v>1737599891360572.3</v>
      </c>
    </row>
    <row r="16" spans="1:14" ht="15" thickBot="1" x14ac:dyDescent="0.35">
      <c r="F16" s="63"/>
      <c r="G16" s="21"/>
      <c r="H16" s="21"/>
      <c r="I16" s="21"/>
      <c r="J16" s="21"/>
      <c r="K16" s="21"/>
      <c r="L16" s="21"/>
      <c r="M16" s="21"/>
      <c r="N16" s="21"/>
    </row>
    <row r="17" spans="1:14" ht="15" thickBot="1" x14ac:dyDescent="0.35">
      <c r="F17" s="21"/>
      <c r="G17" s="21" t="s">
        <v>79</v>
      </c>
      <c r="H17" s="21" t="s">
        <v>68</v>
      </c>
      <c r="I17" s="21" t="s">
        <v>80</v>
      </c>
      <c r="J17" s="21" t="s">
        <v>81</v>
      </c>
      <c r="K17" s="21" t="s">
        <v>82</v>
      </c>
      <c r="L17" s="21" t="s">
        <v>83</v>
      </c>
      <c r="M17" s="21" t="s">
        <v>82</v>
      </c>
      <c r="N17" s="21" t="s">
        <v>83</v>
      </c>
    </row>
    <row r="18" spans="1:14" x14ac:dyDescent="0.3">
      <c r="F18" t="s">
        <v>84</v>
      </c>
      <c r="G18" s="67">
        <v>-503125788.30892181</v>
      </c>
      <c r="H18">
        <v>107438438.51822948</v>
      </c>
      <c r="I18">
        <v>-4.6829216363150561</v>
      </c>
      <c r="J18" s="54">
        <v>2.2531016772314462E-3</v>
      </c>
      <c r="K18">
        <v>-757177323.90459991</v>
      </c>
      <c r="L18">
        <v>-249074252.71324369</v>
      </c>
      <c r="M18">
        <v>-757177323.90459991</v>
      </c>
      <c r="N18">
        <v>-249074252.71324369</v>
      </c>
    </row>
    <row r="19" spans="1:14" x14ac:dyDescent="0.3">
      <c r="F19" t="s">
        <v>6</v>
      </c>
      <c r="G19" s="67">
        <v>122.97398333691672</v>
      </c>
      <c r="H19">
        <v>26.60793153339489</v>
      </c>
      <c r="I19">
        <v>4.6217039901269823</v>
      </c>
      <c r="J19" s="54">
        <v>2.4212677954068744E-3</v>
      </c>
      <c r="K19">
        <v>60.056223563847418</v>
      </c>
      <c r="L19">
        <v>185.89174310998601</v>
      </c>
      <c r="M19">
        <v>60.056223563847418</v>
      </c>
      <c r="N19">
        <v>185.89174310998601</v>
      </c>
    </row>
    <row r="20" spans="1:14" x14ac:dyDescent="0.3">
      <c r="F20" t="s">
        <v>13</v>
      </c>
      <c r="G20" s="67">
        <v>4661.1852282781038</v>
      </c>
      <c r="H20">
        <v>667.16154106413057</v>
      </c>
      <c r="I20">
        <v>6.9865916144438689</v>
      </c>
      <c r="J20" s="54">
        <v>2.1409239763072528E-4</v>
      </c>
      <c r="K20">
        <v>3083.5988789664198</v>
      </c>
      <c r="L20">
        <v>6238.7715775897877</v>
      </c>
      <c r="M20">
        <v>3083.5988789664198</v>
      </c>
      <c r="N20">
        <v>6238.7715775897877</v>
      </c>
    </row>
    <row r="21" spans="1:14" ht="15" thickBot="1" x14ac:dyDescent="0.35">
      <c r="F21" s="21" t="s">
        <v>14</v>
      </c>
      <c r="G21" s="68">
        <v>570538.06507270038</v>
      </c>
      <c r="H21" s="21">
        <v>124090.15593257883</v>
      </c>
      <c r="I21" s="21">
        <v>4.5977705546819321</v>
      </c>
      <c r="J21" s="66">
        <v>2.49074517620114E-3</v>
      </c>
      <c r="K21" s="21">
        <v>277111.47490841965</v>
      </c>
      <c r="L21" s="21">
        <v>863964.65523698111</v>
      </c>
      <c r="M21" s="21">
        <v>277111.47490841965</v>
      </c>
      <c r="N21" s="21">
        <v>863964.65523698111</v>
      </c>
    </row>
    <row r="23" spans="1:14" x14ac:dyDescent="0.3">
      <c r="A23" s="70" t="s">
        <v>118</v>
      </c>
      <c r="B23" s="70" t="s">
        <v>120</v>
      </c>
      <c r="C23" s="70"/>
    </row>
    <row r="25" spans="1:14" x14ac:dyDescent="0.3">
      <c r="A25" s="73" t="s">
        <v>119</v>
      </c>
      <c r="B25" s="73"/>
      <c r="F25" s="43" t="s">
        <v>63</v>
      </c>
    </row>
    <row r="26" spans="1:14" x14ac:dyDescent="0.3">
      <c r="A26" s="6" t="s">
        <v>6</v>
      </c>
      <c r="B26" s="6" t="s">
        <v>13</v>
      </c>
      <c r="C26" s="6" t="s">
        <v>14</v>
      </c>
    </row>
    <row r="27" spans="1:14" x14ac:dyDescent="0.3">
      <c r="A27" s="15">
        <v>3890766</v>
      </c>
      <c r="B27" s="14">
        <v>5730</v>
      </c>
      <c r="C27" s="9">
        <v>69.22</v>
      </c>
      <c r="F27" s="45" t="s">
        <v>64</v>
      </c>
    </row>
    <row r="28" spans="1:14" x14ac:dyDescent="0.3">
      <c r="A28" s="15">
        <v>3875671</v>
      </c>
      <c r="B28" s="14">
        <v>6070</v>
      </c>
      <c r="C28" s="9">
        <v>70.13</v>
      </c>
      <c r="F28" s="45" t="s">
        <v>65</v>
      </c>
      <c r="G28" s="45">
        <v>0.74620747805985232</v>
      </c>
    </row>
    <row r="29" spans="1:14" x14ac:dyDescent="0.3">
      <c r="A29" s="15">
        <v>3869484</v>
      </c>
      <c r="B29" s="14">
        <v>6280</v>
      </c>
      <c r="C29" s="9">
        <v>73.48</v>
      </c>
      <c r="F29" s="64" t="s">
        <v>66</v>
      </c>
      <c r="G29" s="64">
        <v>0.55682560031244499</v>
      </c>
    </row>
    <row r="30" spans="1:14" x14ac:dyDescent="0.3">
      <c r="A30" s="15">
        <v>3881164</v>
      </c>
      <c r="B30" s="14">
        <v>6480</v>
      </c>
      <c r="C30" s="9">
        <v>78.06</v>
      </c>
      <c r="F30" s="64" t="s">
        <v>67</v>
      </c>
      <c r="G30" s="64">
        <v>0.44603200039055624</v>
      </c>
    </row>
    <row r="31" spans="1:14" x14ac:dyDescent="0.3">
      <c r="A31" s="15">
        <v>3912079</v>
      </c>
      <c r="B31" s="14">
        <v>6876</v>
      </c>
      <c r="C31" s="9">
        <v>81.709999999999994</v>
      </c>
      <c r="F31" s="64" t="s">
        <v>68</v>
      </c>
      <c r="G31" s="64">
        <v>35693.791390118888</v>
      </c>
    </row>
    <row r="32" spans="1:14" x14ac:dyDescent="0.3">
      <c r="A32" s="15">
        <v>3932445</v>
      </c>
      <c r="B32" s="14">
        <v>7074</v>
      </c>
      <c r="C32" s="9">
        <v>76.930000000000007</v>
      </c>
      <c r="F32" s="44" t="s">
        <v>69</v>
      </c>
      <c r="G32" s="44">
        <v>11</v>
      </c>
    </row>
    <row r="33" spans="1:14" x14ac:dyDescent="0.3">
      <c r="A33" s="15">
        <v>3953178</v>
      </c>
      <c r="B33" s="14">
        <v>6949</v>
      </c>
      <c r="C33" s="9">
        <v>82.53</v>
      </c>
    </row>
    <row r="34" spans="1:14" x14ac:dyDescent="0.3">
      <c r="A34" s="15">
        <v>3847634</v>
      </c>
      <c r="B34" s="14">
        <v>1564</v>
      </c>
      <c r="C34" s="9">
        <v>69.47</v>
      </c>
      <c r="F34" s="45" t="s">
        <v>70</v>
      </c>
    </row>
    <row r="35" spans="1:14" x14ac:dyDescent="0.3">
      <c r="A35" s="15">
        <v>3847374</v>
      </c>
      <c r="B35" s="14">
        <v>2964</v>
      </c>
      <c r="C35" s="9">
        <v>79.55</v>
      </c>
      <c r="F35" s="43"/>
      <c r="G35" s="43" t="s">
        <v>71</v>
      </c>
      <c r="H35" s="43" t="s">
        <v>72</v>
      </c>
      <c r="I35" s="43" t="s">
        <v>73</v>
      </c>
      <c r="J35" s="43" t="s">
        <v>74</v>
      </c>
      <c r="K35" s="43" t="s">
        <v>75</v>
      </c>
    </row>
    <row r="36" spans="1:14" x14ac:dyDescent="0.3">
      <c r="A36" s="15">
        <v>3828264</v>
      </c>
      <c r="B36" s="14">
        <v>5247</v>
      </c>
      <c r="C36" s="9">
        <v>89.62</v>
      </c>
      <c r="F36" s="64" t="s">
        <v>76</v>
      </c>
      <c r="G36" s="64">
        <v>2</v>
      </c>
      <c r="H36" s="64">
        <v>12806188145.225761</v>
      </c>
      <c r="I36" s="64">
        <v>6403094072.6128807</v>
      </c>
      <c r="J36" s="64">
        <v>5.0257921098783314</v>
      </c>
      <c r="K36" s="64">
        <v>3.8574353878485401E-2</v>
      </c>
    </row>
    <row r="37" spans="1:14" x14ac:dyDescent="0.3">
      <c r="A37" s="15">
        <v>3784453</v>
      </c>
      <c r="B37" s="14">
        <v>6313</v>
      </c>
      <c r="C37" s="9">
        <v>100.82</v>
      </c>
      <c r="F37" s="64" t="s">
        <v>77</v>
      </c>
      <c r="G37" s="64">
        <v>8</v>
      </c>
      <c r="H37" s="64">
        <v>10192373950.410603</v>
      </c>
      <c r="I37" s="64">
        <v>1274046743.8013253</v>
      </c>
      <c r="J37" s="64"/>
      <c r="K37" s="64"/>
    </row>
    <row r="38" spans="1:14" x14ac:dyDescent="0.3">
      <c r="F38" s="44" t="s">
        <v>78</v>
      </c>
      <c r="G38" s="44">
        <v>10</v>
      </c>
      <c r="H38" s="44">
        <v>22998562095.636364</v>
      </c>
      <c r="I38" s="44"/>
      <c r="J38" s="44"/>
      <c r="K38" s="44"/>
    </row>
    <row r="39" spans="1:14" x14ac:dyDescent="0.3">
      <c r="A39" s="72" t="s">
        <v>121</v>
      </c>
      <c r="B39" s="72">
        <f>1/(1-G29)</f>
        <v>2.2564480274695828</v>
      </c>
    </row>
    <row r="40" spans="1:14" x14ac:dyDescent="0.3">
      <c r="A40" s="70" t="s">
        <v>122</v>
      </c>
      <c r="B40" s="70"/>
      <c r="F40" s="43"/>
      <c r="G40" s="43" t="s">
        <v>79</v>
      </c>
      <c r="H40" s="43" t="s">
        <v>68</v>
      </c>
      <c r="I40" s="43" t="s">
        <v>80</v>
      </c>
      <c r="J40" s="43" t="s">
        <v>81</v>
      </c>
      <c r="K40" s="43" t="s">
        <v>82</v>
      </c>
      <c r="L40" s="43" t="s">
        <v>83</v>
      </c>
      <c r="M40" s="43" t="s">
        <v>82</v>
      </c>
      <c r="N40" s="43" t="s">
        <v>83</v>
      </c>
    </row>
    <row r="41" spans="1:14" x14ac:dyDescent="0.3">
      <c r="F41" s="64" t="s">
        <v>84</v>
      </c>
      <c r="G41" s="64">
        <v>4028860.7067836523</v>
      </c>
      <c r="H41" s="64">
        <v>95127.076603095047</v>
      </c>
      <c r="I41" s="64">
        <v>42.352407439088374</v>
      </c>
      <c r="J41" s="64">
        <v>1.0647200622533149E-10</v>
      </c>
      <c r="K41" s="64">
        <v>3809497.2749436726</v>
      </c>
      <c r="L41" s="64">
        <v>4248224.1386236325</v>
      </c>
      <c r="M41" s="64">
        <v>3809497.2749436726</v>
      </c>
      <c r="N41" s="64">
        <v>4248224.1386236325</v>
      </c>
    </row>
    <row r="42" spans="1:14" x14ac:dyDescent="0.3">
      <c r="F42" s="64" t="s">
        <v>13</v>
      </c>
      <c r="G42" s="64">
        <v>16.591011268599686</v>
      </c>
      <c r="H42" s="64">
        <v>6.6467380521052917</v>
      </c>
      <c r="I42" s="64">
        <v>2.4961133022753379</v>
      </c>
      <c r="J42" s="64">
        <v>3.7166454372076135E-2</v>
      </c>
      <c r="K42" s="64">
        <v>1.2636058471682912</v>
      </c>
      <c r="L42" s="64">
        <v>31.91841669003108</v>
      </c>
      <c r="M42" s="64">
        <v>1.2636058471682912</v>
      </c>
      <c r="N42" s="64">
        <v>31.91841669003108</v>
      </c>
    </row>
    <row r="43" spans="1:14" x14ac:dyDescent="0.3">
      <c r="F43" s="44" t="s">
        <v>14</v>
      </c>
      <c r="G43" s="44">
        <v>-3116.489289031364</v>
      </c>
      <c r="H43" s="44">
        <v>1226.6393361651706</v>
      </c>
      <c r="I43" s="44">
        <v>-2.5406728751862886</v>
      </c>
      <c r="J43" s="44">
        <v>3.4674437215917335E-2</v>
      </c>
      <c r="K43" s="44">
        <v>-5945.1246683546005</v>
      </c>
      <c r="L43" s="44">
        <v>-287.8539097081275</v>
      </c>
      <c r="M43" s="44">
        <v>-5945.1246683546005</v>
      </c>
      <c r="N43" s="44">
        <v>-287.8539097081275</v>
      </c>
    </row>
    <row r="45" spans="1:14" x14ac:dyDescent="0.3">
      <c r="A45" s="73" t="s">
        <v>123</v>
      </c>
      <c r="B45" s="73"/>
      <c r="F45" s="43" t="s">
        <v>63</v>
      </c>
    </row>
    <row r="46" spans="1:14" x14ac:dyDescent="0.3">
      <c r="A46" s="6" t="s">
        <v>13</v>
      </c>
      <c r="B46" s="6" t="s">
        <v>6</v>
      </c>
      <c r="C46" s="6" t="s">
        <v>14</v>
      </c>
    </row>
    <row r="47" spans="1:14" x14ac:dyDescent="0.3">
      <c r="A47" s="15">
        <v>5730</v>
      </c>
      <c r="B47" s="14">
        <v>3890766</v>
      </c>
      <c r="C47" s="9">
        <v>69.22</v>
      </c>
      <c r="F47" s="45" t="s">
        <v>64</v>
      </c>
    </row>
    <row r="48" spans="1:14" x14ac:dyDescent="0.3">
      <c r="A48" s="15">
        <v>6070</v>
      </c>
      <c r="B48" s="14">
        <v>3875671</v>
      </c>
      <c r="C48" s="9">
        <v>70.13</v>
      </c>
      <c r="F48" s="45" t="s">
        <v>65</v>
      </c>
      <c r="G48" s="45">
        <v>0.69025745630012647</v>
      </c>
    </row>
    <row r="49" spans="1:14" x14ac:dyDescent="0.3">
      <c r="A49" s="15">
        <v>6280</v>
      </c>
      <c r="B49" s="14">
        <v>3869484</v>
      </c>
      <c r="C49" s="9">
        <v>73.48</v>
      </c>
      <c r="F49" s="64" t="s">
        <v>66</v>
      </c>
      <c r="G49" s="64">
        <v>0.47645535597792099</v>
      </c>
    </row>
    <row r="50" spans="1:14" x14ac:dyDescent="0.3">
      <c r="A50" s="15">
        <v>6480</v>
      </c>
      <c r="B50" s="14">
        <v>3881164</v>
      </c>
      <c r="C50" s="9">
        <v>78.06</v>
      </c>
      <c r="F50" s="64" t="s">
        <v>67</v>
      </c>
      <c r="G50" s="64">
        <v>0.34556919497240124</v>
      </c>
    </row>
    <row r="51" spans="1:14" x14ac:dyDescent="0.3">
      <c r="A51" s="15">
        <v>6876</v>
      </c>
      <c r="B51" s="14">
        <v>3912079</v>
      </c>
      <c r="C51" s="9">
        <v>81.709999999999994</v>
      </c>
      <c r="F51" s="64" t="s">
        <v>68</v>
      </c>
      <c r="G51" s="64">
        <v>1423.5502183823028</v>
      </c>
    </row>
    <row r="52" spans="1:14" x14ac:dyDescent="0.3">
      <c r="A52" s="15">
        <v>7074</v>
      </c>
      <c r="B52" s="14">
        <v>3932445</v>
      </c>
      <c r="C52" s="9">
        <v>76.930000000000007</v>
      </c>
      <c r="F52" s="44" t="s">
        <v>69</v>
      </c>
      <c r="G52" s="44">
        <v>11</v>
      </c>
    </row>
    <row r="53" spans="1:14" x14ac:dyDescent="0.3">
      <c r="A53" s="15">
        <v>6949</v>
      </c>
      <c r="B53" s="14">
        <v>3953178</v>
      </c>
      <c r="C53" s="9">
        <v>82.53</v>
      </c>
    </row>
    <row r="54" spans="1:14" x14ac:dyDescent="0.3">
      <c r="A54" s="15">
        <v>1564</v>
      </c>
      <c r="B54" s="14">
        <v>3847634</v>
      </c>
      <c r="C54" s="9">
        <v>69.47</v>
      </c>
      <c r="F54" s="45" t="s">
        <v>70</v>
      </c>
    </row>
    <row r="55" spans="1:14" x14ac:dyDescent="0.3">
      <c r="A55" s="15">
        <v>2964</v>
      </c>
      <c r="B55" s="14">
        <v>3847374</v>
      </c>
      <c r="C55" s="9">
        <v>79.55</v>
      </c>
      <c r="F55" s="43"/>
      <c r="G55" s="43" t="s">
        <v>71</v>
      </c>
      <c r="H55" s="43" t="s">
        <v>72</v>
      </c>
      <c r="I55" s="43" t="s">
        <v>73</v>
      </c>
      <c r="J55" s="43" t="s">
        <v>74</v>
      </c>
      <c r="K55" s="43" t="s">
        <v>75</v>
      </c>
    </row>
    <row r="56" spans="1:14" x14ac:dyDescent="0.3">
      <c r="A56" s="15">
        <v>5247</v>
      </c>
      <c r="B56" s="14">
        <v>3828264</v>
      </c>
      <c r="C56" s="9">
        <v>89.62</v>
      </c>
      <c r="F56" s="64" t="s">
        <v>76</v>
      </c>
      <c r="G56" s="64">
        <v>2</v>
      </c>
      <c r="H56" s="64">
        <v>14753805.842313219</v>
      </c>
      <c r="I56" s="64">
        <v>7376902.9211566094</v>
      </c>
      <c r="J56" s="64">
        <v>3.6402271433251663</v>
      </c>
      <c r="K56" s="64">
        <v>7.5130258667612804E-2</v>
      </c>
    </row>
    <row r="57" spans="1:14" x14ac:dyDescent="0.3">
      <c r="A57" s="15">
        <v>6313</v>
      </c>
      <c r="B57" s="14">
        <v>3784453</v>
      </c>
      <c r="C57" s="9">
        <v>100.82</v>
      </c>
      <c r="F57" s="64" t="s">
        <v>77</v>
      </c>
      <c r="G57" s="64">
        <v>8</v>
      </c>
      <c r="H57" s="64">
        <v>16211961.794050414</v>
      </c>
      <c r="I57" s="64">
        <v>2026495.2242563018</v>
      </c>
      <c r="J57" s="64"/>
      <c r="K57" s="64"/>
    </row>
    <row r="58" spans="1:14" x14ac:dyDescent="0.3">
      <c r="F58" s="44" t="s">
        <v>78</v>
      </c>
      <c r="G58" s="44">
        <v>10</v>
      </c>
      <c r="H58" s="44">
        <v>30965767.636363633</v>
      </c>
      <c r="I58" s="44"/>
      <c r="J58" s="44"/>
      <c r="K58" s="44"/>
    </row>
    <row r="59" spans="1:14" x14ac:dyDescent="0.3">
      <c r="A59" s="72" t="s">
        <v>121</v>
      </c>
      <c r="B59" s="72">
        <f>1/(1-G49)</f>
        <v>1.9100567858312916</v>
      </c>
    </row>
    <row r="60" spans="1:14" x14ac:dyDescent="0.3">
      <c r="A60" s="70" t="s">
        <v>124</v>
      </c>
      <c r="B60" s="70"/>
      <c r="F60" s="43"/>
      <c r="G60" s="43" t="s">
        <v>79</v>
      </c>
      <c r="H60" s="43" t="s">
        <v>68</v>
      </c>
      <c r="I60" s="43" t="s">
        <v>80</v>
      </c>
      <c r="J60" s="43" t="s">
        <v>81</v>
      </c>
      <c r="K60" s="43" t="s">
        <v>82</v>
      </c>
      <c r="L60" s="43" t="s">
        <v>83</v>
      </c>
      <c r="M60" s="43" t="s">
        <v>82</v>
      </c>
      <c r="N60" s="43" t="s">
        <v>83</v>
      </c>
    </row>
    <row r="61" spans="1:14" x14ac:dyDescent="0.3">
      <c r="F61" s="64" t="s">
        <v>84</v>
      </c>
      <c r="G61" s="64">
        <v>-105329.21795368101</v>
      </c>
      <c r="H61" s="64">
        <v>43068.304868120431</v>
      </c>
      <c r="I61" s="64">
        <v>-2.445631846347561</v>
      </c>
      <c r="J61" s="64">
        <v>4.020973750531396E-2</v>
      </c>
      <c r="K61" s="64">
        <v>-204644.90699582716</v>
      </c>
      <c r="L61" s="64">
        <v>-6013.528911534886</v>
      </c>
      <c r="M61" s="64">
        <v>-204644.90699582716</v>
      </c>
      <c r="N61" s="64">
        <v>-6013.528911534886</v>
      </c>
    </row>
    <row r="62" spans="1:14" x14ac:dyDescent="0.3">
      <c r="F62" s="64" t="s">
        <v>6</v>
      </c>
      <c r="G62" s="64">
        <v>2.6389616601366295E-2</v>
      </c>
      <c r="H62" s="64">
        <v>1.0572283148143458E-2</v>
      </c>
      <c r="I62" s="64">
        <v>2.4961133022624762</v>
      </c>
      <c r="J62" s="64">
        <v>3.7166454372821046E-2</v>
      </c>
      <c r="K62" s="64">
        <v>2.0098879628297761E-3</v>
      </c>
      <c r="L62" s="64">
        <v>5.0769345239902813E-2</v>
      </c>
      <c r="M62" s="64">
        <v>2.0098879628297761E-3</v>
      </c>
      <c r="N62" s="64">
        <v>5.0769345239902813E-2</v>
      </c>
    </row>
    <row r="63" spans="1:14" x14ac:dyDescent="0.3">
      <c r="F63" s="44" t="s">
        <v>14</v>
      </c>
      <c r="G63" s="44">
        <v>109.43712962494465</v>
      </c>
      <c r="H63" s="44">
        <v>53.172432277092945</v>
      </c>
      <c r="I63" s="44">
        <v>2.0581554188577327</v>
      </c>
      <c r="J63" s="44">
        <v>7.3570483673717685E-2</v>
      </c>
      <c r="K63" s="44">
        <v>-13.178718986159566</v>
      </c>
      <c r="L63" s="44">
        <v>232.05297823604886</v>
      </c>
      <c r="M63" s="44">
        <v>-13.178718986159566</v>
      </c>
      <c r="N63" s="44">
        <v>232.05297823604886</v>
      </c>
    </row>
    <row r="65" spans="1:14" x14ac:dyDescent="0.3">
      <c r="A65" s="73" t="s">
        <v>125</v>
      </c>
      <c r="B65" s="71"/>
      <c r="F65" s="43" t="s">
        <v>63</v>
      </c>
    </row>
    <row r="66" spans="1:14" x14ac:dyDescent="0.3">
      <c r="A66" s="6" t="s">
        <v>14</v>
      </c>
      <c r="B66" s="6" t="s">
        <v>6</v>
      </c>
      <c r="C66" s="6" t="s">
        <v>13</v>
      </c>
    </row>
    <row r="67" spans="1:14" x14ac:dyDescent="0.3">
      <c r="A67" s="10">
        <v>69.22</v>
      </c>
      <c r="B67" s="14">
        <v>3890766</v>
      </c>
      <c r="C67" s="14">
        <v>5730</v>
      </c>
      <c r="F67" s="45" t="s">
        <v>64</v>
      </c>
    </row>
    <row r="68" spans="1:14" x14ac:dyDescent="0.3">
      <c r="A68" s="10">
        <v>70.13</v>
      </c>
      <c r="B68" s="14">
        <v>3875671</v>
      </c>
      <c r="C68" s="14">
        <v>6070</v>
      </c>
      <c r="F68" s="45" t="s">
        <v>65</v>
      </c>
      <c r="G68" s="45">
        <v>0.69612083371096733</v>
      </c>
    </row>
    <row r="69" spans="1:14" x14ac:dyDescent="0.3">
      <c r="A69" s="10">
        <v>73.48</v>
      </c>
      <c r="B69" s="14">
        <v>3869484</v>
      </c>
      <c r="C69" s="14">
        <v>6280</v>
      </c>
      <c r="F69" s="64" t="s">
        <v>66</v>
      </c>
      <c r="G69" s="64">
        <v>0.48458421512645222</v>
      </c>
    </row>
    <row r="70" spans="1:14" x14ac:dyDescent="0.3">
      <c r="A70" s="10">
        <v>78.06</v>
      </c>
      <c r="B70" s="14">
        <v>3881164</v>
      </c>
      <c r="C70" s="14">
        <v>6480</v>
      </c>
      <c r="F70" s="64" t="s">
        <v>67</v>
      </c>
      <c r="G70" s="64">
        <v>0.35573026890806525</v>
      </c>
    </row>
    <row r="71" spans="1:14" x14ac:dyDescent="0.3">
      <c r="A71" s="10">
        <v>81.709999999999994</v>
      </c>
      <c r="B71" s="14">
        <v>3912079</v>
      </c>
      <c r="C71" s="14">
        <v>6876</v>
      </c>
      <c r="F71" s="64" t="s">
        <v>68</v>
      </c>
      <c r="G71" s="64">
        <v>7.6536124105910641</v>
      </c>
    </row>
    <row r="72" spans="1:14" x14ac:dyDescent="0.3">
      <c r="A72" s="10">
        <v>76.930000000000007</v>
      </c>
      <c r="B72" s="14">
        <v>3932445</v>
      </c>
      <c r="C72" s="14">
        <v>7074</v>
      </c>
      <c r="F72" s="44" t="s">
        <v>69</v>
      </c>
      <c r="G72" s="44">
        <v>11</v>
      </c>
    </row>
    <row r="73" spans="1:14" x14ac:dyDescent="0.3">
      <c r="A73" s="10">
        <v>82.53</v>
      </c>
      <c r="B73" s="14">
        <v>3953178</v>
      </c>
      <c r="C73" s="14">
        <v>6949</v>
      </c>
    </row>
    <row r="74" spans="1:14" x14ac:dyDescent="0.3">
      <c r="A74" s="10">
        <v>69.47</v>
      </c>
      <c r="B74" s="14">
        <v>3847634</v>
      </c>
      <c r="C74" s="14">
        <v>1564</v>
      </c>
      <c r="F74" s="45" t="s">
        <v>70</v>
      </c>
    </row>
    <row r="75" spans="1:14" x14ac:dyDescent="0.3">
      <c r="A75" s="10">
        <v>79.55</v>
      </c>
      <c r="B75" s="14">
        <v>3847374</v>
      </c>
      <c r="C75" s="14">
        <v>2964</v>
      </c>
      <c r="F75" s="43"/>
      <c r="G75" s="43" t="s">
        <v>71</v>
      </c>
      <c r="H75" s="43" t="s">
        <v>72</v>
      </c>
      <c r="I75" s="43" t="s">
        <v>73</v>
      </c>
      <c r="J75" s="43" t="s">
        <v>74</v>
      </c>
      <c r="K75" s="43" t="s">
        <v>75</v>
      </c>
    </row>
    <row r="76" spans="1:14" x14ac:dyDescent="0.3">
      <c r="A76" s="10">
        <v>89.62</v>
      </c>
      <c r="B76" s="14">
        <v>3828264</v>
      </c>
      <c r="C76" s="14">
        <v>5247</v>
      </c>
      <c r="F76" s="45" t="s">
        <v>76</v>
      </c>
      <c r="G76" s="45">
        <v>2</v>
      </c>
      <c r="H76" s="45">
        <v>440.58982745666219</v>
      </c>
      <c r="I76" s="45">
        <v>220.2949137283311</v>
      </c>
      <c r="J76" s="45">
        <v>3.7607246758679707</v>
      </c>
      <c r="K76" s="45">
        <v>7.0571745559771748E-2</v>
      </c>
    </row>
    <row r="77" spans="1:14" x14ac:dyDescent="0.3">
      <c r="A77" s="10">
        <v>100.82</v>
      </c>
      <c r="B77" s="14">
        <v>3784453</v>
      </c>
      <c r="C77" s="14">
        <v>6313</v>
      </c>
      <c r="F77" s="64" t="s">
        <v>77</v>
      </c>
      <c r="G77" s="64">
        <v>8</v>
      </c>
      <c r="H77" s="64">
        <v>468.62226345242846</v>
      </c>
      <c r="I77" s="64">
        <v>58.577782931553557</v>
      </c>
      <c r="J77" s="64"/>
      <c r="K77" s="64"/>
    </row>
    <row r="78" spans="1:14" x14ac:dyDescent="0.3">
      <c r="F78" s="44" t="s">
        <v>78</v>
      </c>
      <c r="G78" s="44">
        <v>10</v>
      </c>
      <c r="H78" s="44">
        <v>909.21209090909065</v>
      </c>
      <c r="I78" s="44"/>
      <c r="J78" s="44"/>
      <c r="K78" s="44"/>
    </row>
    <row r="79" spans="1:14" x14ac:dyDescent="0.3">
      <c r="A79" s="72" t="s">
        <v>121</v>
      </c>
      <c r="B79" s="72">
        <f>1/(1-G69)</f>
        <v>1.9401811689669928</v>
      </c>
    </row>
    <row r="80" spans="1:14" x14ac:dyDescent="0.3">
      <c r="A80" s="70" t="s">
        <v>124</v>
      </c>
      <c r="B80" s="70"/>
      <c r="F80" s="43"/>
      <c r="G80" s="43" t="s">
        <v>79</v>
      </c>
      <c r="H80" s="43" t="s">
        <v>68</v>
      </c>
      <c r="I80" s="43" t="s">
        <v>80</v>
      </c>
      <c r="J80" s="43" t="s">
        <v>81</v>
      </c>
      <c r="K80" s="43" t="s">
        <v>82</v>
      </c>
      <c r="L80" s="43" t="s">
        <v>83</v>
      </c>
      <c r="M80" s="43" t="s">
        <v>82</v>
      </c>
      <c r="N80" s="43" t="s">
        <v>83</v>
      </c>
    </row>
    <row r="81" spans="1:14" x14ac:dyDescent="0.3">
      <c r="F81" s="64" t="s">
        <v>84</v>
      </c>
      <c r="G81" s="64">
        <v>616.74229656447642</v>
      </c>
      <c r="H81" s="64">
        <v>214.84153083477045</v>
      </c>
      <c r="I81" s="64">
        <v>2.8706847049921569</v>
      </c>
      <c r="J81" s="64">
        <v>2.0807035222885576E-2</v>
      </c>
      <c r="K81" s="64">
        <v>121.31683844484047</v>
      </c>
      <c r="L81" s="64">
        <v>1112.1677546841124</v>
      </c>
      <c r="M81" s="64">
        <v>121.31683844484047</v>
      </c>
      <c r="N81" s="64">
        <v>1112.1677546841124</v>
      </c>
    </row>
    <row r="82" spans="1:14" x14ac:dyDescent="0.3">
      <c r="F82" s="64" t="s">
        <v>6</v>
      </c>
      <c r="G82" s="64">
        <v>-1.4328911711323621E-4</v>
      </c>
      <c r="H82" s="64">
        <v>5.639809772962818E-5</v>
      </c>
      <c r="I82" s="64">
        <v>-2.5406728751767935</v>
      </c>
      <c r="J82" s="64">
        <v>3.4674437216429835E-2</v>
      </c>
      <c r="K82" s="64">
        <v>-2.7334336359068219E-4</v>
      </c>
      <c r="L82" s="64">
        <v>-1.3234870635790258E-5</v>
      </c>
      <c r="M82" s="64">
        <v>-2.7334336359068219E-4</v>
      </c>
      <c r="N82" s="64">
        <v>-1.3234870635790258E-5</v>
      </c>
    </row>
    <row r="83" spans="1:14" x14ac:dyDescent="0.3">
      <c r="F83" s="44" t="s">
        <v>13</v>
      </c>
      <c r="G83" s="44">
        <v>3.1633849159499461E-3</v>
      </c>
      <c r="H83" s="44">
        <v>1.5370000178581708E-3</v>
      </c>
      <c r="I83" s="44">
        <v>2.0581554191249545</v>
      </c>
      <c r="J83" s="44">
        <v>7.3570483643182402E-2</v>
      </c>
      <c r="K83" s="44">
        <v>-3.8094347818582635E-4</v>
      </c>
      <c r="L83" s="44">
        <v>6.7077133100857181E-3</v>
      </c>
      <c r="M83" s="44">
        <v>-3.8094347818582635E-4</v>
      </c>
      <c r="N83" s="44">
        <v>6.7077133100857181E-3</v>
      </c>
    </row>
    <row r="86" spans="1:14" x14ac:dyDescent="0.3">
      <c r="A86" s="74" t="s">
        <v>126</v>
      </c>
      <c r="B86" s="75"/>
    </row>
    <row r="87" spans="1:14" x14ac:dyDescent="0.3">
      <c r="F87" s="76" t="s">
        <v>127</v>
      </c>
    </row>
    <row r="88" spans="1:14" x14ac:dyDescent="0.3">
      <c r="A88" s="6" t="s">
        <v>1</v>
      </c>
      <c r="B88" s="6" t="s">
        <v>6</v>
      </c>
      <c r="C88" s="6" t="s">
        <v>13</v>
      </c>
      <c r="D88" s="6" t="s">
        <v>14</v>
      </c>
      <c r="F88" s="43"/>
      <c r="G88" s="43" t="s">
        <v>1</v>
      </c>
      <c r="H88" s="43" t="s">
        <v>6</v>
      </c>
      <c r="I88" s="43" t="s">
        <v>13</v>
      </c>
      <c r="J88" s="43" t="s">
        <v>14</v>
      </c>
    </row>
    <row r="89" spans="1:14" x14ac:dyDescent="0.3">
      <c r="A89" s="15">
        <v>36936592</v>
      </c>
      <c r="B89" s="14">
        <v>3890766</v>
      </c>
      <c r="C89" s="14">
        <v>5730</v>
      </c>
      <c r="D89" s="9">
        <v>69.22</v>
      </c>
      <c r="F89" s="45" t="s">
        <v>1</v>
      </c>
      <c r="G89" s="45">
        <v>1</v>
      </c>
      <c r="H89" s="45"/>
      <c r="I89" s="45"/>
      <c r="J89" s="45"/>
    </row>
    <row r="90" spans="1:14" x14ac:dyDescent="0.3">
      <c r="A90" s="15">
        <v>41030024</v>
      </c>
      <c r="B90" s="14">
        <v>3875671</v>
      </c>
      <c r="C90" s="14">
        <v>6070</v>
      </c>
      <c r="D90" s="9">
        <v>70.13</v>
      </c>
      <c r="F90" s="64" t="s">
        <v>6</v>
      </c>
      <c r="G90" s="78">
        <v>0.53526164961469591</v>
      </c>
      <c r="H90" s="64">
        <v>1</v>
      </c>
      <c r="I90" s="64"/>
      <c r="J90" s="64"/>
    </row>
    <row r="91" spans="1:14" x14ac:dyDescent="0.3">
      <c r="A91" s="15">
        <v>45681501</v>
      </c>
      <c r="B91" s="14">
        <v>3869484</v>
      </c>
      <c r="C91" s="14">
        <v>6280</v>
      </c>
      <c r="D91" s="9">
        <v>73.48</v>
      </c>
      <c r="F91" s="64" t="s">
        <v>13</v>
      </c>
      <c r="G91" s="78">
        <v>0.93012389722132638</v>
      </c>
      <c r="H91" s="64">
        <v>0.44636109029988497</v>
      </c>
      <c r="I91" s="64">
        <v>1</v>
      </c>
      <c r="J91" s="64"/>
    </row>
    <row r="92" spans="1:14" x14ac:dyDescent="0.3">
      <c r="A92" s="15">
        <v>51823896</v>
      </c>
      <c r="B92" s="14">
        <v>3881164</v>
      </c>
      <c r="C92" s="14">
        <v>6480</v>
      </c>
      <c r="D92" s="9">
        <v>78.06</v>
      </c>
      <c r="F92" s="44" t="s">
        <v>14</v>
      </c>
      <c r="G92" s="79">
        <v>0.36997548676639364</v>
      </c>
      <c r="H92" s="44">
        <v>-0.46007751171992373</v>
      </c>
      <c r="I92" s="44">
        <v>0.26212001370497501</v>
      </c>
      <c r="J92" s="44">
        <v>1</v>
      </c>
    </row>
    <row r="93" spans="1:14" x14ac:dyDescent="0.3">
      <c r="A93" s="15">
        <v>56718898</v>
      </c>
      <c r="B93" s="14">
        <v>3912079</v>
      </c>
      <c r="C93" s="14">
        <v>6876</v>
      </c>
      <c r="D93" s="9">
        <v>81.709999999999994</v>
      </c>
    </row>
    <row r="94" spans="1:14" ht="15" thickBot="1" x14ac:dyDescent="0.35">
      <c r="A94" s="15">
        <v>59177816</v>
      </c>
      <c r="B94" s="14">
        <v>3932445</v>
      </c>
      <c r="C94" s="14">
        <v>7074</v>
      </c>
      <c r="D94" s="9">
        <v>76.930000000000007</v>
      </c>
      <c r="F94" s="21"/>
      <c r="G94" s="21" t="s">
        <v>79</v>
      </c>
    </row>
    <row r="95" spans="1:14" x14ac:dyDescent="0.3">
      <c r="A95" s="15">
        <v>61710894</v>
      </c>
      <c r="B95" s="14">
        <v>3953178</v>
      </c>
      <c r="C95" s="14">
        <v>6949</v>
      </c>
      <c r="D95" s="9">
        <v>82.53</v>
      </c>
      <c r="F95" t="s">
        <v>84</v>
      </c>
      <c r="G95" s="75">
        <v>-503125788.30892181</v>
      </c>
    </row>
    <row r="96" spans="1:14" x14ac:dyDescent="0.3">
      <c r="A96" s="15">
        <v>19490969</v>
      </c>
      <c r="B96" s="14">
        <v>3847634</v>
      </c>
      <c r="C96" s="14">
        <v>1564</v>
      </c>
      <c r="D96" s="9">
        <v>69.47</v>
      </c>
      <c r="F96" t="s">
        <v>6</v>
      </c>
      <c r="G96" s="75">
        <v>122.97398333691672</v>
      </c>
    </row>
    <row r="97" spans="1:7" x14ac:dyDescent="0.3">
      <c r="A97" s="15">
        <v>27464839</v>
      </c>
      <c r="B97" s="14">
        <v>3847374</v>
      </c>
      <c r="C97" s="14">
        <v>2964</v>
      </c>
      <c r="D97" s="9">
        <v>79.55</v>
      </c>
      <c r="F97" t="s">
        <v>13</v>
      </c>
      <c r="G97" s="75">
        <v>4661.1852282781038</v>
      </c>
    </row>
    <row r="98" spans="1:7" ht="15" thickBot="1" x14ac:dyDescent="0.35">
      <c r="A98" s="15">
        <v>41416969</v>
      </c>
      <c r="B98" s="14">
        <v>3828264</v>
      </c>
      <c r="C98" s="14">
        <v>5247</v>
      </c>
      <c r="D98" s="9">
        <v>89.62</v>
      </c>
      <c r="F98" s="21" t="s">
        <v>14</v>
      </c>
      <c r="G98" s="77">
        <v>570538.06507270038</v>
      </c>
    </row>
    <row r="99" spans="1:7" x14ac:dyDescent="0.3">
      <c r="A99" s="15">
        <v>49741313</v>
      </c>
      <c r="B99" s="14">
        <v>3784453</v>
      </c>
      <c r="C99" s="14">
        <v>6313</v>
      </c>
      <c r="D99" s="9">
        <v>100.82</v>
      </c>
    </row>
    <row r="100" spans="1:7" x14ac:dyDescent="0.3">
      <c r="F100" s="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Dane</vt:lpstr>
      <vt:lpstr>Statystyki opisowe</vt:lpstr>
      <vt:lpstr>Macierz wsp. korelacji</vt:lpstr>
      <vt:lpstr>Metoda Hellwiga</vt:lpstr>
      <vt:lpstr>Porównanie modeli</vt:lpstr>
      <vt:lpstr>Estymacja MNK</vt:lpstr>
      <vt:lpstr>Weryfikacja modelu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Radomska</dc:creator>
  <cp:lastModifiedBy>Małgorzata Radomska</cp:lastModifiedBy>
  <dcterms:created xsi:type="dcterms:W3CDTF">2025-01-11T16:43:16Z</dcterms:created>
  <dcterms:modified xsi:type="dcterms:W3CDTF">2025-01-29T19:35:14Z</dcterms:modified>
</cp:coreProperties>
</file>