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Статистика ГМУ\"/>
    </mc:Choice>
  </mc:AlternateContent>
  <bookViews>
    <workbookView xWindow="0" yWindow="0" windowWidth="19935" windowHeight="77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0" i="1" l="1"/>
  <c r="C22" i="1" s="1"/>
  <c r="H11" i="1"/>
  <c r="I11" i="1" s="1"/>
  <c r="E11" i="1"/>
  <c r="F11" i="1" s="1"/>
  <c r="H10" i="1"/>
  <c r="I10" i="1" s="1"/>
  <c r="E10" i="1"/>
  <c r="F10" i="1" s="1"/>
  <c r="H9" i="1"/>
  <c r="I9" i="1" s="1"/>
  <c r="E9" i="1"/>
  <c r="F9" i="1" s="1"/>
  <c r="H8" i="1"/>
  <c r="I8" i="1" s="1"/>
  <c r="E8" i="1"/>
  <c r="F8" i="1" s="1"/>
  <c r="H7" i="1"/>
  <c r="I7" i="1" s="1"/>
  <c r="E7" i="1"/>
  <c r="H6" i="1"/>
  <c r="I6" i="1" s="1"/>
  <c r="E6" i="1"/>
  <c r="F6" i="1" s="1"/>
  <c r="H5" i="1"/>
  <c r="I5" i="1" s="1"/>
  <c r="E5" i="1"/>
  <c r="F5" i="1" s="1"/>
  <c r="L4" i="1"/>
  <c r="L5" i="1" s="1"/>
  <c r="H4" i="1"/>
  <c r="I4" i="1" s="1"/>
  <c r="E4" i="1"/>
  <c r="F4" i="1" s="1"/>
  <c r="L6" i="1" l="1"/>
  <c r="F7" i="1"/>
  <c r="F12" i="1" s="1"/>
  <c r="C16" i="1"/>
  <c r="C15" i="1" l="1"/>
  <c r="J6" i="1"/>
  <c r="K6" i="1" s="1"/>
  <c r="J4" i="1"/>
  <c r="J5" i="1"/>
  <c r="K5" i="1" s="1"/>
  <c r="J8" i="1"/>
  <c r="K8" i="1" s="1"/>
  <c r="J10" i="1"/>
  <c r="K10" i="1" s="1"/>
  <c r="J9" i="1"/>
  <c r="K9" i="1" s="1"/>
  <c r="J11" i="1"/>
  <c r="K11" i="1" s="1"/>
  <c r="L7" i="1"/>
  <c r="J7" i="1"/>
  <c r="K7" i="1" s="1"/>
  <c r="C17" i="1" l="1"/>
  <c r="L8" i="1"/>
  <c r="M4" i="1"/>
  <c r="K4" i="1"/>
  <c r="K12" i="1" s="1"/>
  <c r="C26" i="1" s="1"/>
  <c r="P6" i="1"/>
  <c r="Q6" i="1" s="1"/>
  <c r="P5" i="1"/>
  <c r="Q5" i="1" s="1"/>
  <c r="P4" i="1"/>
  <c r="P7" i="1"/>
  <c r="Q7" i="1" s="1"/>
  <c r="P8" i="1"/>
  <c r="Q8" i="1" s="1"/>
  <c r="P10" i="1"/>
  <c r="Q10" i="1" s="1"/>
  <c r="P9" i="1"/>
  <c r="Q9" i="1" s="1"/>
  <c r="P11" i="1"/>
  <c r="Q11" i="1" s="1"/>
  <c r="Q4" i="1" l="1"/>
  <c r="Q12" i="1" s="1"/>
  <c r="C27" i="1" s="1"/>
  <c r="C28" i="1" s="1"/>
  <c r="C29" i="1" s="1"/>
  <c r="P12" i="1"/>
  <c r="M5" i="1"/>
  <c r="O4" i="1"/>
  <c r="L9" i="1"/>
  <c r="M6" i="1" l="1"/>
  <c r="N4" i="1"/>
  <c r="O5" i="1"/>
  <c r="L10" i="1"/>
  <c r="C19" i="1" l="1"/>
  <c r="L11" i="1"/>
  <c r="M7" i="1"/>
  <c r="N5" i="1"/>
  <c r="O6" i="1"/>
  <c r="M8" i="1" l="1"/>
  <c r="N6" i="1"/>
  <c r="O7" i="1"/>
  <c r="N11" i="1"/>
  <c r="C23" i="1"/>
  <c r="C24" i="1" s="1"/>
  <c r="C18" i="1"/>
  <c r="M9" i="1" l="1"/>
  <c r="N7" i="1"/>
  <c r="O8" i="1"/>
  <c r="M10" i="1" l="1"/>
  <c r="N8" i="1"/>
  <c r="O9" i="1"/>
  <c r="M11" i="1" l="1"/>
  <c r="N9" i="1"/>
  <c r="O10" i="1"/>
  <c r="O11" i="1" l="1"/>
  <c r="O12" i="1" s="1"/>
  <c r="N10" i="1"/>
  <c r="N12" i="1" s="1"/>
  <c r="N13" i="1" l="1"/>
  <c r="C25" i="1" s="1"/>
</calcChain>
</file>

<file path=xl/sharedStrings.xml><?xml version="1.0" encoding="utf-8"?>
<sst xmlns="http://schemas.openxmlformats.org/spreadsheetml/2006/main" count="42" uniqueCount="39">
  <si>
    <t>Распределение населения  ПО ВЕЛИЧИНЕ СРЕДНЕДУШЕВЫХ ДЕНЕЖНЫХ ДОХОДОВ  В МЕСЯЦ</t>
  </si>
  <si>
    <t>Сред.душевые денеж. Доходы в месяц, тыс.руб</t>
  </si>
  <si>
    <t>Население в %           К ИТОГУ</t>
  </si>
  <si>
    <t>Хк1</t>
  </si>
  <si>
    <t>Хк</t>
  </si>
  <si>
    <t>Wi</t>
  </si>
  <si>
    <t>Хi</t>
  </si>
  <si>
    <t>Wi*Xi</t>
  </si>
  <si>
    <t>Дельта</t>
  </si>
  <si>
    <t>Y</t>
  </si>
  <si>
    <t>q</t>
  </si>
  <si>
    <t>q^2</t>
  </si>
  <si>
    <t>Pi</t>
  </si>
  <si>
    <t>qi</t>
  </si>
  <si>
    <r>
      <rPr>
        <sz val="11"/>
        <color theme="1"/>
        <rFont val="Calibri"/>
        <charset val="204"/>
        <scheme val="minor"/>
      </rPr>
      <t>Xi-</t>
    </r>
    <r>
      <rPr>
        <i/>
        <sz val="11"/>
        <color theme="1"/>
        <rFont val="Calibri"/>
        <charset val="204"/>
        <scheme val="minor"/>
      </rPr>
      <t>x)^2</t>
    </r>
  </si>
  <si>
    <r>
      <rPr>
        <sz val="11"/>
        <color theme="1"/>
        <rFont val="Calibri"/>
        <charset val="204"/>
        <scheme val="minor"/>
      </rPr>
      <t>Xi-</t>
    </r>
    <r>
      <rPr>
        <i/>
        <sz val="11"/>
        <color theme="1"/>
        <rFont val="Calibri"/>
        <charset val="204"/>
        <scheme val="minor"/>
      </rPr>
      <t>x)^2*Wi</t>
    </r>
  </si>
  <si>
    <t>Всего</t>
  </si>
  <si>
    <t>Джинни к.</t>
  </si>
  <si>
    <t>Ответы</t>
  </si>
  <si>
    <t>Среднедушевой денежный доход в 2017г в РФ в месяц</t>
  </si>
  <si>
    <t>˃</t>
  </si>
  <si>
    <t>Структурные средние</t>
  </si>
  <si>
    <t>значение дохода встречающееся чаще всего</t>
  </si>
  <si>
    <t>половина населения имела доход больше данного значения и  другая половина меньше</t>
  </si>
  <si>
    <t>во сколько раз минимальные доходы 
10% наиболее обеспеченного населения больше максимального дохода 10% наименее обеспеченного населения
Kd=</t>
  </si>
  <si>
    <t>Показатели дифференциации</t>
  </si>
  <si>
    <t>d9</t>
  </si>
  <si>
    <t>d1</t>
  </si>
  <si>
    <t>Kф=</t>
  </si>
  <si>
    <t>10% богатых</t>
  </si>
  <si>
    <t>10%бедных</t>
  </si>
  <si>
    <t>Фондовый децильный коэффициент дифференциации (Кф)</t>
  </si>
  <si>
    <t>Коэф Джинни</t>
  </si>
  <si>
    <t>Показатели концентрации</t>
  </si>
  <si>
    <t>Герфиндаля к.</t>
  </si>
  <si>
    <t>Дисперсия</t>
  </si>
  <si>
    <t>Показатели вариации</t>
  </si>
  <si>
    <t>Среднеквадратичческое отклонение</t>
  </si>
  <si>
    <t>Коэф асимметрии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</si>
</sst>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72"/>
      <color theme="1"/>
      <name val="Calibri"/>
      <charset val="204"/>
    </font>
    <font>
      <sz val="9"/>
      <color rgb="FFFF0000"/>
      <name val="Calibri"/>
      <charset val="204"/>
      <scheme val="minor"/>
    </font>
    <font>
      <b/>
      <sz val="26"/>
      <color theme="1"/>
      <name val="Calibri"/>
      <charset val="204"/>
      <scheme val="minor"/>
    </font>
    <font>
      <i/>
      <sz val="11"/>
      <color theme="1"/>
      <name val="Calibri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vertical="center" wrapText="1"/>
    </xf>
    <xf numFmtId="49" fontId="3" fillId="6" borderId="3" xfId="0" applyNumberFormat="1" applyFont="1" applyFill="1" applyBorder="1" applyAlignment="1">
      <alignment wrapText="1"/>
    </xf>
    <xf numFmtId="49" fontId="1" fillId="6" borderId="3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/>
    <xf numFmtId="49" fontId="1" fillId="6" borderId="1" xfId="0" applyNumberFormat="1" applyFont="1" applyFill="1" applyBorder="1" applyAlignment="1">
      <alignment wrapText="1"/>
    </xf>
    <xf numFmtId="49" fontId="1" fillId="7" borderId="1" xfId="0" applyNumberFormat="1" applyFont="1" applyFill="1" applyBorder="1"/>
    <xf numFmtId="49" fontId="0" fillId="6" borderId="1" xfId="0" applyNumberFormat="1" applyFill="1" applyBorder="1"/>
    <xf numFmtId="49" fontId="1" fillId="5" borderId="4" xfId="0" applyNumberFormat="1" applyFont="1" applyFill="1" applyBorder="1"/>
    <xf numFmtId="49" fontId="0" fillId="0" borderId="0" xfId="0" applyNumberFormat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РФ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Лист1!$E$4:$E$12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12</c:v>
                </c:pt>
                <c:pt idx="3">
                  <c:v>16.5</c:v>
                </c:pt>
                <c:pt idx="4">
                  <c:v>23</c:v>
                </c:pt>
                <c:pt idx="5">
                  <c:v>36</c:v>
                </c:pt>
                <c:pt idx="6">
                  <c:v>52.5</c:v>
                </c:pt>
                <c:pt idx="7">
                  <c:v>67.5</c:v>
                </c:pt>
                <c:pt idx="8">
                  <c:v>13</c:v>
                </c:pt>
              </c:numCache>
            </c:numRef>
          </c:cat>
          <c:val>
            <c:numRef>
              <c:f>Лист1!$I$4:$I$11</c:f>
              <c:numCache>
                <c:formatCode>General</c:formatCode>
                <c:ptCount val="8"/>
                <c:pt idx="0">
                  <c:v>1.8333333333333333</c:v>
                </c:pt>
                <c:pt idx="1">
                  <c:v>2.4666666666666668</c:v>
                </c:pt>
                <c:pt idx="2">
                  <c:v>2.9249999999999998</c:v>
                </c:pt>
                <c:pt idx="3">
                  <c:v>2.84</c:v>
                </c:pt>
                <c:pt idx="4">
                  <c:v>2.2875000000000001</c:v>
                </c:pt>
                <c:pt idx="5">
                  <c:v>1.2888888888888888</c:v>
                </c:pt>
                <c:pt idx="6">
                  <c:v>0.58666666666666667</c:v>
                </c:pt>
                <c:pt idx="7">
                  <c:v>0.72666666666666668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62584"/>
        <c:axId val="162611272"/>
      </c:barChart>
      <c:catAx>
        <c:axId val="16256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11272"/>
        <c:crosses val="autoZero"/>
        <c:auto val="1"/>
        <c:lblAlgn val="ctr"/>
        <c:lblOffset val="100"/>
        <c:noMultiLvlLbl val="0"/>
      </c:catAx>
      <c:valAx>
        <c:axId val="1626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6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392206</xdr:colOff>
      <xdr:row>14</xdr:row>
      <xdr:rowOff>0</xdr:rowOff>
    </xdr:from>
    <xdr:to>
      <xdr:col>16</xdr:col>
      <xdr:colOff>72839</xdr:colOff>
      <xdr:row>16</xdr:row>
      <xdr:rowOff>389255</xdr:rowOff>
    </xdr:to>
    <xdr:graphicFrame macro="">
      <xdr:nvGraphicFramePr>
        <xdr:cNvPr id="3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25" zoomScale="85" zoomScaleNormal="85" workbookViewId="0">
      <selection activeCell="B16" sqref="B16"/>
    </sheetView>
  </sheetViews>
  <sheetFormatPr defaultColWidth="9" defaultRowHeight="15" x14ac:dyDescent="0.25"/>
  <cols>
    <col min="1" max="1" width="9.42578125" customWidth="1"/>
    <col min="6" max="6" width="10.140625" customWidth="1"/>
    <col min="7" max="7" width="14"/>
  </cols>
  <sheetData>
    <row r="1" spans="1:17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"/>
    </row>
    <row r="2" spans="1:17" ht="62.25" customHeight="1" x14ac:dyDescent="0.25">
      <c r="A2" s="20" t="s">
        <v>1</v>
      </c>
      <c r="B2" s="20"/>
      <c r="C2" s="20" t="s">
        <v>2</v>
      </c>
      <c r="D2" s="20"/>
      <c r="E2" s="1"/>
      <c r="F2" s="1"/>
      <c r="G2" s="1"/>
      <c r="H2" s="1"/>
      <c r="I2" s="1"/>
      <c r="J2" s="1"/>
      <c r="K2" s="1"/>
    </row>
    <row r="3" spans="1:17" x14ac:dyDescent="0.25">
      <c r="A3" s="2" t="s">
        <v>3</v>
      </c>
      <c r="B3" s="1" t="s">
        <v>4</v>
      </c>
      <c r="C3" s="19" t="s">
        <v>5</v>
      </c>
      <c r="D3" s="19"/>
      <c r="E3" s="1" t="s">
        <v>6</v>
      </c>
      <c r="F3" s="1" t="s">
        <v>7</v>
      </c>
      <c r="H3" s="1" t="s">
        <v>8</v>
      </c>
      <c r="I3" s="1" t="s">
        <v>9</v>
      </c>
      <c r="J3" s="1" t="s">
        <v>10</v>
      </c>
      <c r="K3" s="18" t="s">
        <v>11</v>
      </c>
      <c r="L3" s="1" t="s">
        <v>12</v>
      </c>
      <c r="M3" s="1" t="s">
        <v>13</v>
      </c>
      <c r="P3" t="s">
        <v>14</v>
      </c>
      <c r="Q3" t="s">
        <v>15</v>
      </c>
    </row>
    <row r="4" spans="1:17" x14ac:dyDescent="0.25">
      <c r="A4" s="1">
        <v>4</v>
      </c>
      <c r="B4" s="1">
        <v>7</v>
      </c>
      <c r="C4" s="19">
        <v>5.5</v>
      </c>
      <c r="D4" s="19"/>
      <c r="E4" s="1">
        <f>(A4+B4)/2</f>
        <v>5.5</v>
      </c>
      <c r="F4" s="1">
        <f>C4*E4</f>
        <v>30.25</v>
      </c>
      <c r="H4" s="1">
        <f>B4-A4</f>
        <v>3</v>
      </c>
      <c r="I4" s="1">
        <f>C4/H4</f>
        <v>1.8333333333333333</v>
      </c>
      <c r="J4" s="1">
        <f>F4/F12</f>
        <v>1.03535612828148E-2</v>
      </c>
      <c r="K4">
        <f>J4*J4</f>
        <v>1.0719623123700164E-4</v>
      </c>
      <c r="L4" s="1">
        <f>E4</f>
        <v>5.5</v>
      </c>
      <c r="M4" s="1">
        <f>J4</f>
        <v>1.03535612828148E-2</v>
      </c>
      <c r="N4">
        <f>L4*M5</f>
        <v>0.17535167881712702</v>
      </c>
      <c r="O4">
        <f>L5*M4</f>
        <v>0.13356094054831091</v>
      </c>
      <c r="P4">
        <f>(E4-C15)^2</f>
        <v>562.49608899999998</v>
      </c>
      <c r="Q4">
        <f>P4*C4</f>
        <v>3093.7284894999998</v>
      </c>
    </row>
    <row r="5" spans="1:17" x14ac:dyDescent="0.25">
      <c r="A5" s="1">
        <v>7</v>
      </c>
      <c r="B5" s="1">
        <v>10</v>
      </c>
      <c r="C5" s="19">
        <v>7.4</v>
      </c>
      <c r="D5" s="19"/>
      <c r="E5" s="1">
        <f t="shared" ref="E5:E11" si="0">(A5+B5)/2</f>
        <v>8.5</v>
      </c>
      <c r="F5" s="1">
        <f t="shared" ref="F5:F11" si="1">C5*E5</f>
        <v>62.900000000000006</v>
      </c>
      <c r="H5" s="1">
        <f t="shared" ref="H5:H11" si="2">B5-A5</f>
        <v>3</v>
      </c>
      <c r="I5" s="1">
        <f>C5/H5</f>
        <v>2.4666666666666668</v>
      </c>
      <c r="J5" s="1">
        <f>F5/F12</f>
        <v>2.1528562138481023E-2</v>
      </c>
      <c r="K5">
        <f t="shared" ref="K5:K11" si="3">J5*J5</f>
        <v>4.6347898775043859E-4</v>
      </c>
      <c r="L5" s="1">
        <f t="shared" ref="L5:L11" si="4">L4+C5</f>
        <v>12.9</v>
      </c>
      <c r="M5" s="1">
        <f t="shared" ref="M5:M11" si="5">M4+J5</f>
        <v>3.1882123421295823E-2</v>
      </c>
      <c r="N5">
        <f t="shared" ref="N5:N11" si="6">L5*M6</f>
        <v>1.0311787657870419</v>
      </c>
      <c r="O5">
        <f t="shared" ref="O5:O11" si="7">L6*M5</f>
        <v>0.78430023616387734</v>
      </c>
      <c r="P5">
        <f>(E5-C15)^2</f>
        <v>429.19408899999996</v>
      </c>
      <c r="Q5">
        <f t="shared" ref="Q5:Q11" si="8">P5*C5</f>
        <v>3176.0362585999997</v>
      </c>
    </row>
    <row r="6" spans="1:17" x14ac:dyDescent="0.25">
      <c r="A6" s="3">
        <v>10</v>
      </c>
      <c r="B6" s="3">
        <v>14</v>
      </c>
      <c r="C6" s="21">
        <v>11.7</v>
      </c>
      <c r="D6" s="21"/>
      <c r="E6" s="3">
        <f t="shared" si="0"/>
        <v>12</v>
      </c>
      <c r="F6" s="3">
        <f t="shared" si="1"/>
        <v>140.39999999999998</v>
      </c>
      <c r="H6" s="3">
        <f t="shared" si="2"/>
        <v>4</v>
      </c>
      <c r="I6" s="3">
        <f t="shared" ref="I6:I11" si="9">C6/H6</f>
        <v>2.9249999999999998</v>
      </c>
      <c r="J6" s="1">
        <f>F6/F12</f>
        <v>4.8054215011808191E-2</v>
      </c>
      <c r="K6">
        <f t="shared" si="3"/>
        <v>2.3092075804010915E-3</v>
      </c>
      <c r="L6" s="3">
        <f t="shared" si="4"/>
        <v>24.6</v>
      </c>
      <c r="M6" s="1">
        <f t="shared" si="5"/>
        <v>7.9936338433104021E-2</v>
      </c>
      <c r="N6">
        <f t="shared" si="6"/>
        <v>3.9391826676250128</v>
      </c>
      <c r="O6">
        <f t="shared" si="7"/>
        <v>3.101529931204436</v>
      </c>
      <c r="P6">
        <f>(E6-C15)^2</f>
        <v>296.42508899999996</v>
      </c>
      <c r="Q6">
        <f t="shared" si="8"/>
        <v>3468.1735412999992</v>
      </c>
    </row>
    <row r="7" spans="1:17" x14ac:dyDescent="0.25">
      <c r="A7" s="4">
        <v>14</v>
      </c>
      <c r="B7" s="4">
        <v>19</v>
      </c>
      <c r="C7" s="22">
        <v>14.2</v>
      </c>
      <c r="D7" s="22"/>
      <c r="E7" s="4">
        <f t="shared" si="0"/>
        <v>16.5</v>
      </c>
      <c r="F7" s="4">
        <f t="shared" si="1"/>
        <v>234.29999999999998</v>
      </c>
      <c r="H7" s="1">
        <f t="shared" si="2"/>
        <v>5</v>
      </c>
      <c r="I7" s="1">
        <f t="shared" si="9"/>
        <v>2.84</v>
      </c>
      <c r="J7" s="1">
        <f>F7/F12</f>
        <v>8.0193038299620087E-2</v>
      </c>
      <c r="K7">
        <f t="shared" si="3"/>
        <v>6.4309233917243342E-3</v>
      </c>
      <c r="L7" s="4">
        <f t="shared" si="4"/>
        <v>38.799999999999997</v>
      </c>
      <c r="M7" s="1">
        <f t="shared" si="5"/>
        <v>0.16012937673272409</v>
      </c>
      <c r="N7">
        <f t="shared" si="6"/>
        <v>11.80254646267584</v>
      </c>
      <c r="O7">
        <f t="shared" si="7"/>
        <v>9.1433874114385443</v>
      </c>
      <c r="P7">
        <f>(E7-C15)^2</f>
        <v>161.72208899999995</v>
      </c>
      <c r="Q7">
        <f t="shared" si="8"/>
        <v>2296.453663799999</v>
      </c>
    </row>
    <row r="8" spans="1:17" x14ac:dyDescent="0.25">
      <c r="A8" s="5">
        <v>19</v>
      </c>
      <c r="B8" s="5">
        <v>27</v>
      </c>
      <c r="C8" s="23">
        <v>18.3</v>
      </c>
      <c r="D8" s="23"/>
      <c r="E8" s="5">
        <f t="shared" si="0"/>
        <v>23</v>
      </c>
      <c r="F8" s="5">
        <f t="shared" si="1"/>
        <v>420.90000000000003</v>
      </c>
      <c r="H8" s="5">
        <f t="shared" si="2"/>
        <v>8</v>
      </c>
      <c r="I8" s="5">
        <f t="shared" si="9"/>
        <v>2.2875000000000001</v>
      </c>
      <c r="J8" s="1">
        <f>F8/F12</f>
        <v>0.14405996508881819</v>
      </c>
      <c r="K8">
        <f t="shared" si="3"/>
        <v>2.0753273541391514E-2</v>
      </c>
      <c r="L8" s="5">
        <f t="shared" si="4"/>
        <v>57.099999999999994</v>
      </c>
      <c r="M8" s="1">
        <f t="shared" si="5"/>
        <v>0.30418934182154228</v>
      </c>
      <c r="N8">
        <f t="shared" si="6"/>
        <v>33.6918728822261</v>
      </c>
      <c r="O8">
        <f t="shared" si="7"/>
        <v>24.426404148269846</v>
      </c>
      <c r="P8">
        <f>(E8-C15)^2</f>
        <v>38.651088999999985</v>
      </c>
      <c r="Q8">
        <f t="shared" si="8"/>
        <v>707.31492869999977</v>
      </c>
    </row>
    <row r="9" spans="1:17" x14ac:dyDescent="0.25">
      <c r="A9" s="4">
        <v>27</v>
      </c>
      <c r="B9" s="4">
        <v>45</v>
      </c>
      <c r="C9" s="22">
        <v>23.2</v>
      </c>
      <c r="D9" s="22"/>
      <c r="E9" s="4">
        <f t="shared" si="0"/>
        <v>36</v>
      </c>
      <c r="F9" s="4">
        <f t="shared" si="1"/>
        <v>835.19999999999993</v>
      </c>
      <c r="H9" s="1">
        <f t="shared" si="2"/>
        <v>18</v>
      </c>
      <c r="I9" s="1">
        <f t="shared" si="9"/>
        <v>1.2888888888888888</v>
      </c>
      <c r="J9" s="1">
        <f>F9/F12</f>
        <v>0.28586097135229488</v>
      </c>
      <c r="K9">
        <f t="shared" si="3"/>
        <v>8.1716494942477555E-2</v>
      </c>
      <c r="L9" s="4">
        <f t="shared" si="4"/>
        <v>80.3</v>
      </c>
      <c r="M9" s="1">
        <f t="shared" si="5"/>
        <v>0.59005031317383716</v>
      </c>
      <c r="N9">
        <f t="shared" si="6"/>
        <v>60.078647705103194</v>
      </c>
      <c r="O9">
        <f t="shared" si="7"/>
        <v>52.573482903788886</v>
      </c>
      <c r="P9">
        <f>(E9-C15)^2</f>
        <v>46.009089000000017</v>
      </c>
      <c r="Q9">
        <f t="shared" si="8"/>
        <v>1067.4108648000004</v>
      </c>
    </row>
    <row r="10" spans="1:17" x14ac:dyDescent="0.25">
      <c r="A10" s="1">
        <v>45</v>
      </c>
      <c r="B10" s="1">
        <v>60</v>
      </c>
      <c r="C10" s="19">
        <v>8.8000000000000007</v>
      </c>
      <c r="D10" s="19"/>
      <c r="E10" s="1">
        <f t="shared" si="0"/>
        <v>52.5</v>
      </c>
      <c r="F10" s="1">
        <f t="shared" si="1"/>
        <v>462.00000000000006</v>
      </c>
      <c r="H10" s="1">
        <f t="shared" si="2"/>
        <v>15</v>
      </c>
      <c r="I10" s="1">
        <f t="shared" si="9"/>
        <v>0.58666666666666667</v>
      </c>
      <c r="J10" s="1">
        <f>F10/F12</f>
        <v>0.15812711777389879</v>
      </c>
      <c r="K10">
        <f t="shared" si="3"/>
        <v>2.5004185375480457E-2</v>
      </c>
      <c r="L10" s="1">
        <f t="shared" si="4"/>
        <v>89.1</v>
      </c>
      <c r="M10" s="1">
        <f t="shared" si="5"/>
        <v>0.74817743094773592</v>
      </c>
      <c r="N10">
        <f t="shared" si="6"/>
        <v>89.1</v>
      </c>
      <c r="O10">
        <f t="shared" si="7"/>
        <v>74.81774309477359</v>
      </c>
      <c r="P10">
        <f>(E10-C15)^2</f>
        <v>542.09808900000007</v>
      </c>
      <c r="Q10">
        <f t="shared" si="8"/>
        <v>4770.4631832000014</v>
      </c>
    </row>
    <row r="11" spans="1:17" x14ac:dyDescent="0.25">
      <c r="A11" s="6">
        <v>60</v>
      </c>
      <c r="B11" s="6">
        <v>75</v>
      </c>
      <c r="C11" s="24">
        <v>10.9</v>
      </c>
      <c r="D11" s="24"/>
      <c r="E11" s="6">
        <f t="shared" si="0"/>
        <v>67.5</v>
      </c>
      <c r="F11" s="6">
        <f t="shared" si="1"/>
        <v>735.75</v>
      </c>
      <c r="H11" s="6">
        <f t="shared" si="2"/>
        <v>15</v>
      </c>
      <c r="I11" s="6">
        <f t="shared" si="9"/>
        <v>0.72666666666666668</v>
      </c>
      <c r="J11" s="6">
        <f>F11/F12</f>
        <v>0.25182256905226413</v>
      </c>
      <c r="K11">
        <f t="shared" si="3"/>
        <v>6.3414606284082339E-2</v>
      </c>
      <c r="L11" s="6">
        <f t="shared" si="4"/>
        <v>100</v>
      </c>
      <c r="M11" s="6">
        <f t="shared" si="5"/>
        <v>1</v>
      </c>
      <c r="N11">
        <f t="shared" si="6"/>
        <v>0</v>
      </c>
      <c r="O11">
        <f t="shared" si="7"/>
        <v>0</v>
      </c>
      <c r="P11">
        <f>(E11-C15)^2</f>
        <v>1465.5880890000001</v>
      </c>
      <c r="Q11">
        <f t="shared" si="8"/>
        <v>15974.910170100002</v>
      </c>
    </row>
    <row r="12" spans="1:17" x14ac:dyDescent="0.25">
      <c r="A12" s="19" t="s">
        <v>16</v>
      </c>
      <c r="B12" s="19"/>
      <c r="C12" s="19">
        <v>100</v>
      </c>
      <c r="D12" s="19"/>
      <c r="E12" s="1">
        <v>13</v>
      </c>
      <c r="F12" s="1">
        <f>SUM(F4:F11)</f>
        <v>2921.7</v>
      </c>
      <c r="G12" s="1"/>
      <c r="H12" s="1"/>
      <c r="I12" s="1"/>
      <c r="J12" s="1"/>
      <c r="K12" s="1">
        <f>SUM(K4:K11)</f>
        <v>0.20019936633454471</v>
      </c>
      <c r="L12" s="1"/>
      <c r="M12" s="1"/>
      <c r="N12" s="1">
        <f>SUM(N4:N11)</f>
        <v>199.8187801622343</v>
      </c>
      <c r="O12" s="1">
        <f>SUM(O4:O11)</f>
        <v>164.98040866618749</v>
      </c>
      <c r="P12" s="1">
        <f>SUM(P4:P11)</f>
        <v>3542.183712</v>
      </c>
      <c r="Q12" s="1">
        <f>SUM(Q4:Q11)</f>
        <v>34554.491099999999</v>
      </c>
    </row>
    <row r="13" spans="1:17" x14ac:dyDescent="0.25">
      <c r="M13" t="s">
        <v>17</v>
      </c>
      <c r="N13">
        <f>(N12-O12)/100</f>
        <v>0.34838371496046816</v>
      </c>
    </row>
    <row r="14" spans="1:17" x14ac:dyDescent="0.25">
      <c r="Q14">
        <v>0</v>
      </c>
    </row>
    <row r="15" spans="1:17" ht="129.75" customHeight="1" x14ac:dyDescent="0.25">
      <c r="A15" t="s">
        <v>18</v>
      </c>
      <c r="B15" s="7" t="s">
        <v>19</v>
      </c>
      <c r="C15" s="8">
        <f>F12/C12</f>
        <v>29.216999999999999</v>
      </c>
      <c r="D15" s="25" t="s">
        <v>20</v>
      </c>
      <c r="E15" s="33" t="s">
        <v>21</v>
      </c>
      <c r="Q15">
        <v>10</v>
      </c>
    </row>
    <row r="16" spans="1:17" ht="120" customHeight="1" x14ac:dyDescent="0.25">
      <c r="B16" s="9" t="s">
        <v>22</v>
      </c>
      <c r="C16" s="8">
        <f>A6+(((I6-I5)/((I6-I5)+(I6-I7)))*4)</f>
        <v>13.374233128834355</v>
      </c>
      <c r="D16" s="26"/>
      <c r="E16" s="34"/>
      <c r="Q16">
        <v>20</v>
      </c>
    </row>
    <row r="17" spans="2:17" ht="210" x14ac:dyDescent="0.25">
      <c r="B17" s="7" t="s">
        <v>23</v>
      </c>
      <c r="C17" s="8">
        <f>A8+((50-L7)/C8)*8</f>
        <v>23.89617486338798</v>
      </c>
      <c r="D17" s="26"/>
      <c r="E17" s="35"/>
      <c r="Q17">
        <v>30</v>
      </c>
    </row>
    <row r="18" spans="2:17" ht="216.75" customHeight="1" x14ac:dyDescent="0.25">
      <c r="B18" s="10" t="s">
        <v>24</v>
      </c>
      <c r="C18" s="11">
        <f>C19/C20</f>
        <v>6.9732354169567046</v>
      </c>
      <c r="D18" s="27" t="s">
        <v>20</v>
      </c>
      <c r="E18" s="36" t="s">
        <v>25</v>
      </c>
      <c r="Q18">
        <v>40</v>
      </c>
    </row>
    <row r="19" spans="2:17" ht="45" customHeight="1" x14ac:dyDescent="0.25">
      <c r="B19" s="12" t="s">
        <v>26</v>
      </c>
      <c r="C19" s="12">
        <f>60+15*((90-L10)/C10)</f>
        <v>61.534090909090921</v>
      </c>
      <c r="D19" s="28"/>
      <c r="E19" s="36"/>
      <c r="Q19">
        <v>50</v>
      </c>
    </row>
    <row r="20" spans="2:17" ht="15" customHeight="1" x14ac:dyDescent="0.25">
      <c r="B20" s="12" t="s">
        <v>27</v>
      </c>
      <c r="C20" s="12">
        <f>7+3*((10-5.5)/C5)</f>
        <v>8.8243243243243246</v>
      </c>
      <c r="D20" s="28"/>
      <c r="E20" s="36"/>
      <c r="Q20">
        <v>60</v>
      </c>
    </row>
    <row r="21" spans="2:17" ht="15" customHeight="1" x14ac:dyDescent="0.25">
      <c r="B21" s="12" t="s">
        <v>28</v>
      </c>
      <c r="C21" s="12"/>
      <c r="D21" s="28"/>
      <c r="E21" s="36"/>
      <c r="Q21">
        <v>70</v>
      </c>
    </row>
    <row r="22" spans="2:17" ht="15" customHeight="1" x14ac:dyDescent="0.25">
      <c r="B22" s="12" t="s">
        <v>29</v>
      </c>
      <c r="C22" s="12">
        <f>(A4+C20)/2</f>
        <v>6.4121621621621623</v>
      </c>
      <c r="D22" s="28"/>
      <c r="E22" s="36"/>
      <c r="Q22">
        <v>80</v>
      </c>
    </row>
    <row r="23" spans="2:17" ht="15" customHeight="1" x14ac:dyDescent="0.25">
      <c r="B23" s="12" t="s">
        <v>30</v>
      </c>
      <c r="C23" s="12">
        <f>(C19+B11)/2</f>
        <v>68.267045454545467</v>
      </c>
      <c r="D23" s="28"/>
      <c r="E23" s="36"/>
      <c r="Q23">
        <v>90</v>
      </c>
    </row>
    <row r="24" spans="2:17" ht="135" x14ac:dyDescent="0.25">
      <c r="B24" s="13" t="s">
        <v>31</v>
      </c>
      <c r="C24" s="12">
        <f>C23/C22</f>
        <v>10.646493917041864</v>
      </c>
      <c r="D24" s="28"/>
      <c r="E24" s="36"/>
      <c r="Q24">
        <v>100</v>
      </c>
    </row>
    <row r="25" spans="2:17" ht="15" customHeight="1" x14ac:dyDescent="0.25">
      <c r="B25" s="14" t="s">
        <v>32</v>
      </c>
      <c r="C25" s="14">
        <f>N13</f>
        <v>0.34838371496046816</v>
      </c>
      <c r="D25" s="29" t="s">
        <v>20</v>
      </c>
      <c r="E25" s="37" t="s">
        <v>33</v>
      </c>
      <c r="F25" s="37"/>
    </row>
    <row r="26" spans="2:17" x14ac:dyDescent="0.25">
      <c r="B26" s="14" t="s">
        <v>34</v>
      </c>
      <c r="C26" s="14">
        <f>K12*100</f>
        <v>20.019936633454471</v>
      </c>
      <c r="D26" s="30"/>
      <c r="E26" s="37"/>
      <c r="F26" s="37"/>
    </row>
    <row r="27" spans="2:17" x14ac:dyDescent="0.25">
      <c r="B27" s="12" t="s">
        <v>35</v>
      </c>
      <c r="C27" s="15">
        <f>Q12/100</f>
        <v>345.54491100000001</v>
      </c>
      <c r="D27" s="31" t="s">
        <v>20</v>
      </c>
      <c r="E27" s="36" t="s">
        <v>36</v>
      </c>
      <c r="F27" s="36"/>
    </row>
    <row r="28" spans="2:17" ht="75" x14ac:dyDescent="0.25">
      <c r="B28" s="13" t="s">
        <v>37</v>
      </c>
      <c r="C28" s="15">
        <f>SQRT(C27)</f>
        <v>18.588838344555047</v>
      </c>
      <c r="D28" s="32"/>
      <c r="E28" s="36"/>
      <c r="F28" s="36"/>
    </row>
    <row r="29" spans="2:17" ht="15" customHeight="1" x14ac:dyDescent="0.25">
      <c r="B29" s="16" t="s">
        <v>38</v>
      </c>
      <c r="C29" s="17">
        <f>(C15-C16)/C28</f>
        <v>0.85227309945412655</v>
      </c>
    </row>
  </sheetData>
  <mergeCells count="22">
    <mergeCell ref="D18:D24"/>
    <mergeCell ref="D25:D26"/>
    <mergeCell ref="D27:D28"/>
    <mergeCell ref="E15:E17"/>
    <mergeCell ref="E18:E24"/>
    <mergeCell ref="E25:F26"/>
    <mergeCell ref="E27:F28"/>
    <mergeCell ref="C10:D10"/>
    <mergeCell ref="C11:D11"/>
    <mergeCell ref="A12:B12"/>
    <mergeCell ref="C12:D12"/>
    <mergeCell ref="D15:D17"/>
    <mergeCell ref="C5:D5"/>
    <mergeCell ref="C6:D6"/>
    <mergeCell ref="C7:D7"/>
    <mergeCell ref="C8:D8"/>
    <mergeCell ref="C9:D9"/>
    <mergeCell ref="A1:J1"/>
    <mergeCell ref="A2:B2"/>
    <mergeCell ref="C2:D2"/>
    <mergeCell ref="C3:D3"/>
    <mergeCell ref="C4:D4"/>
  </mergeCells>
  <conditionalFormatting sqref="I4:I11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</dc:creator>
  <cp:lastModifiedBy>187</cp:lastModifiedBy>
  <cp:lastPrinted>2020-01-06T08:02:26Z</cp:lastPrinted>
  <dcterms:created xsi:type="dcterms:W3CDTF">2020-01-05T04:49:00Z</dcterms:created>
  <dcterms:modified xsi:type="dcterms:W3CDTF">2020-01-06T08:04:19Z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