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 activeTab="3"/>
  </bookViews>
  <sheets>
    <sheet name="Лист1" sheetId="1" r:id="rId1"/>
    <sheet name="Sheet2" sheetId="3" r:id="rId2"/>
    <sheet name="Sheet3" sheetId="4" r:id="rId3"/>
    <sheet name="Sheet1" sheetId="2" r:id="rId4"/>
  </sheets>
  <externalReferences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<sst xmlns="http://schemas.openxmlformats.org/spreadsheetml/2006/main" count="111" uniqueCount="54">
  <si>
    <t xml:space="preserve">Выполнил Киромов Муканна:Распределение населении Якутии ПО ВЕЛИЧИНЕ СРЕДНЕДУШЕВЫХ ДЕНЕЖНЫХ ДОХОДОВ  В МЕСЯЦ, 2017г , </t>
  </si>
  <si>
    <t>Сред.душевые денеж. Доходы в месяц, тыс.руб</t>
  </si>
  <si>
    <t>Население в %           К ИТОГУ</t>
  </si>
  <si>
    <t>Хк1</t>
  </si>
  <si>
    <t>Хк</t>
  </si>
  <si>
    <t>Wi</t>
  </si>
  <si>
    <t>Хi</t>
  </si>
  <si>
    <t>Wi*Xi</t>
  </si>
  <si>
    <t>Pi</t>
  </si>
  <si>
    <t>Дельта</t>
  </si>
  <si>
    <t>Y(плотность)</t>
  </si>
  <si>
    <t>q</t>
  </si>
  <si>
    <t>q^2</t>
  </si>
  <si>
    <t>qi</t>
  </si>
  <si>
    <t>Pi*Qi+1</t>
  </si>
  <si>
    <t>Pi+1*Qi</t>
  </si>
  <si>
    <r>
      <rPr>
        <sz val="11"/>
        <color theme="1"/>
        <rFont val="Times New Roman"/>
        <charset val="204"/>
      </rPr>
      <t>(Xi-</t>
    </r>
    <r>
      <rPr>
        <i/>
        <sz val="11"/>
        <color theme="1"/>
        <rFont val="Times New Roman"/>
        <charset val="204"/>
      </rPr>
      <t>x)^2</t>
    </r>
  </si>
  <si>
    <r>
      <rPr>
        <sz val="11"/>
        <color theme="1"/>
        <rFont val="Times New Roman"/>
        <charset val="204"/>
      </rPr>
      <t>(Xi-</t>
    </r>
    <r>
      <rPr>
        <i/>
        <sz val="11"/>
        <color theme="1"/>
        <rFont val="Times New Roman"/>
        <charset val="204"/>
      </rPr>
      <t>x)^2*Wi</t>
    </r>
  </si>
  <si>
    <t>мода и медиана</t>
  </si>
  <si>
    <t>Всего</t>
  </si>
  <si>
    <t>Джинни к.</t>
  </si>
  <si>
    <t>Якутия</t>
  </si>
  <si>
    <t>РФ</t>
  </si>
  <si>
    <t>Ответы</t>
  </si>
  <si>
    <t>Среднедушевой денежный доход в 2017г в Якутии в месяц</t>
  </si>
  <si>
    <t>˃</t>
  </si>
  <si>
    <t>Структурные средние</t>
  </si>
  <si>
    <t>Среднедушевой денежный доход в 2017г в РФ в месяц</t>
  </si>
  <si>
    <t>значение дохода встречающееся чаще всего</t>
  </si>
  <si>
    <t>половина населения имела доход больше данного значения и  другая половина меньше</t>
  </si>
  <si>
    <t>во сколько раз минимальные доходы 
10% наиболее обеспеченного населения больше максимального дохода 10% наименее обеспеченного населения
Kd=</t>
  </si>
  <si>
    <t>Показатели дифференциации</t>
  </si>
  <si>
    <t>d9</t>
  </si>
  <si>
    <t>d1</t>
  </si>
  <si>
    <t>Kф=</t>
  </si>
  <si>
    <t>10% богатых</t>
  </si>
  <si>
    <t>10%бедных</t>
  </si>
  <si>
    <t>Фондовый децильный коэффициент дифференциации (Кф)</t>
  </si>
  <si>
    <t>Коэф Джинни</t>
  </si>
  <si>
    <t>Показатели концентрации</t>
  </si>
  <si>
    <t>Герфиндаля к.</t>
  </si>
  <si>
    <t>Дисперсия</t>
  </si>
  <si>
    <t>Показатели вариации</t>
  </si>
  <si>
    <t>Среднеквадратичческое отклонение</t>
  </si>
  <si>
    <t>Коэф асимметрии</t>
  </si>
  <si>
    <t>Показатели асимметрии</t>
  </si>
  <si>
    <t>Среднедушевой денежный доход в 2017г в Якутии в месяц/тыс.руб</t>
  </si>
  <si>
    <t>Среднедушевой денежный доход в 2017г в РФ в месяц/тыс.руб</t>
  </si>
  <si>
    <t>значение дохода встречающееся чаще всего/тыс.руб</t>
  </si>
  <si>
    <t>половина населения имела доход больше данного значения и  другая половина меньше/тыс.руб</t>
  </si>
  <si>
    <t>П.  концентрации</t>
  </si>
  <si>
    <t>П. вариации</t>
  </si>
  <si>
    <t>Среднеквадратическое отклонение</t>
  </si>
  <si>
    <t>Коэф. асимметрии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</si>
</sst>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204"/>
      <scheme val="minor"/>
    </font>
    <font>
      <sz val="11"/>
      <color theme="1"/>
      <name val="Times New Roman"/>
      <charset val="204"/>
    </font>
    <font>
      <b/>
      <sz val="12"/>
      <color theme="1"/>
      <name val="Times New Roman"/>
      <charset val="204"/>
    </font>
    <font>
      <sz val="11"/>
      <color theme="0"/>
      <name val="Times New Roman"/>
      <charset val="204"/>
    </font>
    <font>
      <b/>
      <sz val="20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72"/>
      <color theme="1"/>
      <name val="Calibri"/>
      <charset val="204"/>
    </font>
    <font>
      <sz val="12"/>
      <color rgb="FFFF0000"/>
      <name val="Calibri"/>
      <charset val="204"/>
      <scheme val="minor"/>
    </font>
    <font>
      <b/>
      <sz val="26"/>
      <color theme="1"/>
      <name val="Calibri"/>
      <charset val="204"/>
      <scheme val="minor"/>
    </font>
    <font>
      <i/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theme="1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8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7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25" borderId="15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wrapText="1"/>
    </xf>
    <xf numFmtId="0" fontId="3" fillId="0" borderId="1" xfId="0" applyFont="1" applyBorder="1"/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/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0" fillId="5" borderId="1" xfId="0" applyFill="1" applyBorder="1"/>
    <xf numFmtId="0" fontId="9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Гистограмма распределения населения </a:t>
            </a:r>
            <a:r>
              <a:rPr lang="ru-RU" altLang="en-US"/>
              <a:t>Якутии</a:t>
            </a:r>
            <a:r>
              <a:rPr lang="en-US" altLang="en-US"/>
              <a:t> по величине среднедушевого денежного дохода в 2017 г.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078915807148"/>
          <c:y val="0.177865612648221"/>
          <c:w val="0.891628687934756"/>
          <c:h val="0.7096954196698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numRef>
              <c:f>Лист1!$E$4:$E$12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12</c:v>
                </c:pt>
                <c:pt idx="3">
                  <c:v>16.5</c:v>
                </c:pt>
                <c:pt idx="4">
                  <c:v>23</c:v>
                </c:pt>
                <c:pt idx="5">
                  <c:v>36</c:v>
                </c:pt>
                <c:pt idx="6">
                  <c:v>52.5</c:v>
                </c:pt>
                <c:pt idx="7">
                  <c:v>67.5</c:v>
                </c:pt>
                <c:pt idx="8">
                  <c:v>13</c:v>
                </c:pt>
              </c:numCache>
            </c:numRef>
          </c:cat>
          <c:val>
            <c:numRef>
              <c:f>Лист1!$I$4:$I$11</c:f>
              <c:numCache>
                <c:formatCode>General</c:formatCode>
                <c:ptCount val="8"/>
                <c:pt idx="0">
                  <c:v>0.733333333333333</c:v>
                </c:pt>
                <c:pt idx="1">
                  <c:v>1.4</c:v>
                </c:pt>
                <c:pt idx="2">
                  <c:v>2</c:v>
                </c:pt>
                <c:pt idx="3">
                  <c:v>2.32</c:v>
                </c:pt>
                <c:pt idx="4">
                  <c:v>2.1875</c:v>
                </c:pt>
                <c:pt idx="5">
                  <c:v>1.48888888888889</c:v>
                </c:pt>
                <c:pt idx="6">
                  <c:v>0.8</c:v>
                </c:pt>
                <c:pt idx="7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0169872"/>
        <c:axId val="170170768"/>
      </c:barChart>
      <c:catAx>
        <c:axId val="1701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доходы в месяц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396646346375"/>
              <c:y val="0.9340467926776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70768"/>
        <c:crosses val="autoZero"/>
        <c:auto val="1"/>
        <c:lblAlgn val="ctr"/>
        <c:lblOffset val="100"/>
        <c:noMultiLvlLbl val="0"/>
      </c:catAx>
      <c:valAx>
        <c:axId val="1701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 плотность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Гистограмма распределения населения </a:t>
            </a:r>
            <a:r>
              <a:rPr lang="ru-RU" altLang="en-US"/>
              <a:t>РФ по </a:t>
            </a:r>
            <a:r>
              <a:rPr lang="en-US" altLang="en-US"/>
              <a:t>величине среднедушевого денежного дохода в 201</a:t>
            </a:r>
            <a:r>
              <a:rPr lang="ru-RU" altLang="en-US"/>
              <a:t>7</a:t>
            </a:r>
            <a:r>
              <a:rPr lang="en-US" altLang="en-US"/>
              <a:t> г.</a:t>
            </a:r>
            <a:endParaRPr lang="en-US" altLang="en-US"/>
          </a:p>
        </c:rich>
      </c:tx>
      <c:layout>
        <c:manualLayout>
          <c:xMode val="edge"/>
          <c:yMode val="edge"/>
          <c:x val="0.143810594351553"/>
          <c:y val="0.005978477481068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4783097009687"/>
          <c:y val="0.148654916512059"/>
          <c:w val="0.899957882914502"/>
          <c:h val="0.710435992578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[1]Лист1!$E$4:$E$12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12</c:v>
                </c:pt>
                <c:pt idx="3">
                  <c:v>16.5</c:v>
                </c:pt>
                <c:pt idx="4">
                  <c:v>23</c:v>
                </c:pt>
                <c:pt idx="5">
                  <c:v>36</c:v>
                </c:pt>
                <c:pt idx="6">
                  <c:v>52.5</c:v>
                </c:pt>
                <c:pt idx="7">
                  <c:v>67.5</c:v>
                </c:pt>
                <c:pt idx="8">
                  <c:v>13</c:v>
                </c:pt>
              </c:numCache>
            </c:numRef>
          </c:cat>
          <c:val>
            <c:numRef>
              <c:f>[1]Лист1!$I$4:$I$11</c:f>
              <c:numCache>
                <c:formatCode>General</c:formatCode>
                <c:ptCount val="8"/>
                <c:pt idx="0">
                  <c:v>1.83333333333333</c:v>
                </c:pt>
                <c:pt idx="1">
                  <c:v>2.46666666666667</c:v>
                </c:pt>
                <c:pt idx="2">
                  <c:v>2.925</c:v>
                </c:pt>
                <c:pt idx="3">
                  <c:v>2.84</c:v>
                </c:pt>
                <c:pt idx="4">
                  <c:v>2.2875</c:v>
                </c:pt>
                <c:pt idx="5">
                  <c:v>1.28888888888889</c:v>
                </c:pt>
                <c:pt idx="6">
                  <c:v>0.586666666666667</c:v>
                </c:pt>
                <c:pt idx="7">
                  <c:v>0.726666666666667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0968896"/>
        <c:axId val="170970304"/>
      </c:barChart>
      <c:catAx>
        <c:axId val="170968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Среднемесячные доходы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70304"/>
        <c:crosses val="autoZero"/>
        <c:auto val="1"/>
        <c:lblAlgn val="ctr"/>
        <c:lblOffset val="100"/>
        <c:noMultiLvlLbl val="0"/>
      </c:catAx>
      <c:valAx>
        <c:axId val="170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Плотность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Гистограмма распределения населения </a:t>
            </a:r>
            <a:r>
              <a:rPr lang="ru-RU" altLang="en-US"/>
              <a:t>Якутии</a:t>
            </a:r>
            <a:r>
              <a:rPr lang="en-US" altLang="en-US"/>
              <a:t> по величине среднедушевого денежного дохода в 2017 г.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078915807148"/>
          <c:y val="0.177865612648221"/>
          <c:w val="0.891628687934756"/>
          <c:h val="0.7096954196698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numRef>
              <c:f>Лист1!$E$4:$E$12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12</c:v>
                </c:pt>
                <c:pt idx="3">
                  <c:v>16.5</c:v>
                </c:pt>
                <c:pt idx="4">
                  <c:v>23</c:v>
                </c:pt>
                <c:pt idx="5">
                  <c:v>36</c:v>
                </c:pt>
                <c:pt idx="6">
                  <c:v>52.5</c:v>
                </c:pt>
                <c:pt idx="7">
                  <c:v>67.5</c:v>
                </c:pt>
                <c:pt idx="8">
                  <c:v>13</c:v>
                </c:pt>
              </c:numCache>
            </c:numRef>
          </c:cat>
          <c:val>
            <c:numRef>
              <c:f>Лист1!$I$4:$I$11</c:f>
              <c:numCache>
                <c:formatCode>General</c:formatCode>
                <c:ptCount val="8"/>
                <c:pt idx="0">
                  <c:v>0.733333333333333</c:v>
                </c:pt>
                <c:pt idx="1">
                  <c:v>1.4</c:v>
                </c:pt>
                <c:pt idx="2">
                  <c:v>2</c:v>
                </c:pt>
                <c:pt idx="3">
                  <c:v>2.32</c:v>
                </c:pt>
                <c:pt idx="4">
                  <c:v>2.1875</c:v>
                </c:pt>
                <c:pt idx="5">
                  <c:v>1.48888888888889</c:v>
                </c:pt>
                <c:pt idx="6">
                  <c:v>0.8</c:v>
                </c:pt>
                <c:pt idx="7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0169872"/>
        <c:axId val="170170768"/>
      </c:barChart>
      <c:catAx>
        <c:axId val="1701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доходы в месяц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6396646346375"/>
              <c:y val="0.9340467926776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70768"/>
        <c:crosses val="autoZero"/>
        <c:auto val="1"/>
        <c:lblAlgn val="ctr"/>
        <c:lblOffset val="100"/>
        <c:noMultiLvlLbl val="0"/>
      </c:catAx>
      <c:valAx>
        <c:axId val="1701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 плотность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Гистограмма распределения населения </a:t>
            </a:r>
            <a:r>
              <a:rPr lang="ru-RU" altLang="en-US"/>
              <a:t>РФ по </a:t>
            </a:r>
            <a:r>
              <a:rPr lang="en-US" altLang="en-US"/>
              <a:t>величине среднедушевого денежного дохода в 201</a:t>
            </a:r>
            <a:r>
              <a:rPr lang="ru-RU" altLang="en-US"/>
              <a:t>7</a:t>
            </a:r>
            <a:r>
              <a:rPr lang="en-US" altLang="en-US"/>
              <a:t> г.</a:t>
            </a:r>
            <a:endParaRPr lang="en-US" altLang="en-US"/>
          </a:p>
        </c:rich>
      </c:tx>
      <c:layout>
        <c:manualLayout>
          <c:xMode val="edge"/>
          <c:yMode val="edge"/>
          <c:x val="0.143810594351553"/>
          <c:y val="0.005978477481068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4783097009687"/>
          <c:y val="0.148654916512059"/>
          <c:w val="0.899957882914502"/>
          <c:h val="0.710435992578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[1]Лист1!$E$4:$E$12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12</c:v>
                </c:pt>
                <c:pt idx="3">
                  <c:v>16.5</c:v>
                </c:pt>
                <c:pt idx="4">
                  <c:v>23</c:v>
                </c:pt>
                <c:pt idx="5">
                  <c:v>36</c:v>
                </c:pt>
                <c:pt idx="6">
                  <c:v>52.5</c:v>
                </c:pt>
                <c:pt idx="7">
                  <c:v>67.5</c:v>
                </c:pt>
                <c:pt idx="8">
                  <c:v>13</c:v>
                </c:pt>
              </c:numCache>
            </c:numRef>
          </c:cat>
          <c:val>
            <c:numRef>
              <c:f>[1]Лист1!$I$4:$I$11</c:f>
              <c:numCache>
                <c:formatCode>General</c:formatCode>
                <c:ptCount val="8"/>
                <c:pt idx="0">
                  <c:v>1.83333333333333</c:v>
                </c:pt>
                <c:pt idx="1">
                  <c:v>2.46666666666667</c:v>
                </c:pt>
                <c:pt idx="2">
                  <c:v>2.925</c:v>
                </c:pt>
                <c:pt idx="3">
                  <c:v>2.84</c:v>
                </c:pt>
                <c:pt idx="4">
                  <c:v>2.2875</c:v>
                </c:pt>
                <c:pt idx="5">
                  <c:v>1.28888888888889</c:v>
                </c:pt>
                <c:pt idx="6">
                  <c:v>0.586666666666667</c:v>
                </c:pt>
                <c:pt idx="7">
                  <c:v>0.726666666666667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0968896"/>
        <c:axId val="170970304"/>
      </c:barChart>
      <c:catAx>
        <c:axId val="170968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Среднемесячные доходы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70304"/>
        <c:crosses val="autoZero"/>
        <c:auto val="1"/>
        <c:lblAlgn val="ctr"/>
        <c:lblOffset val="100"/>
        <c:noMultiLvlLbl val="0"/>
      </c:catAx>
      <c:valAx>
        <c:axId val="170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Плотность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 Лоренца</a:t>
            </a:r>
            <a:endParaRPr lang="ru-RU"/>
          </a:p>
        </c:rich>
      </c:tx>
      <c:layout>
        <c:manualLayout>
          <c:xMode val="edge"/>
          <c:yMode val="edge"/>
          <c:x val="0.224821246169561"/>
          <c:y val="0.03604395604395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"ряд1"</c:f>
              <c:strCache>
                <c:ptCount val="1"/>
                <c:pt idx="0">
                  <c:v>ряд1</c:v>
                </c:pt>
              </c:strCache>
            </c:strRef>
          </c:tx>
          <c:dLbls>
            <c:delete val="1"/>
          </c:dLbls>
          <c:xVal>
            <c:numRef>
              <c:f>[2]Лист1!$A$77:$A$84</c:f>
              <c:numCache>
                <c:formatCode>General</c:formatCode>
                <c:ptCount val="8"/>
                <c:pt idx="0">
                  <c:v>2.2</c:v>
                </c:pt>
                <c:pt idx="1">
                  <c:v>6.4</c:v>
                </c:pt>
                <c:pt idx="2">
                  <c:v>14.4</c:v>
                </c:pt>
                <c:pt idx="3">
                  <c:v>26</c:v>
                </c:pt>
                <c:pt idx="4">
                  <c:v>43.5</c:v>
                </c:pt>
                <c:pt idx="5">
                  <c:v>70.3</c:v>
                </c:pt>
                <c:pt idx="6">
                  <c:v>82.3</c:v>
                </c:pt>
                <c:pt idx="7">
                  <c:v>100</c:v>
                </c:pt>
              </c:numCache>
            </c:numRef>
          </c:xVal>
          <c:yVal>
            <c:numRef>
              <c:f>Sheet1!$N$9:$N$16</c:f>
              <c:numCache>
                <c:formatCode>General</c:formatCode>
                <c:ptCount val="8"/>
                <c:pt idx="0">
                  <c:v>0.00343043447444893</c:v>
                </c:pt>
                <c:pt idx="1">
                  <c:v>0.0135516337089801</c:v>
                </c:pt>
                <c:pt idx="2">
                  <c:v>0.040768303919484</c:v>
                </c:pt>
                <c:pt idx="3">
                  <c:v>0.0950315401516762</c:v>
                </c:pt>
                <c:pt idx="4">
                  <c:v>0.209143100148841</c:v>
                </c:pt>
                <c:pt idx="5">
                  <c:v>0.482670635764406</c:v>
                </c:pt>
                <c:pt idx="6">
                  <c:v>0.661280034020838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2720"/>
        <c:axId val="58624256"/>
      </c:scatterChart>
      <c:valAx>
        <c:axId val="586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624256"/>
        <c:crosses val="autoZero"/>
        <c:crossBetween val="midCat"/>
      </c:valAx>
      <c:valAx>
        <c:axId val="586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622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 Лоренца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"ряд1"</c:f>
              <c:strCache>
                <c:ptCount val="1"/>
                <c:pt idx="0">
                  <c:v>ряд1</c:v>
                </c:pt>
              </c:strCache>
            </c:strRef>
          </c:tx>
          <c:dLbls>
            <c:delete val="1"/>
          </c:dLbls>
          <c:xVal>
            <c:numRef>
              <c:f>[2]Лист1!$A$77:$A$84</c:f>
              <c:numCache>
                <c:formatCode>General</c:formatCode>
                <c:ptCount val="8"/>
                <c:pt idx="0">
                  <c:v>2.2</c:v>
                </c:pt>
                <c:pt idx="1">
                  <c:v>6.4</c:v>
                </c:pt>
                <c:pt idx="2">
                  <c:v>14.4</c:v>
                </c:pt>
                <c:pt idx="3">
                  <c:v>26</c:v>
                </c:pt>
                <c:pt idx="4">
                  <c:v>43.5</c:v>
                </c:pt>
                <c:pt idx="5">
                  <c:v>70.3</c:v>
                </c:pt>
                <c:pt idx="6">
                  <c:v>82.3</c:v>
                </c:pt>
                <c:pt idx="7">
                  <c:v>100</c:v>
                </c:pt>
              </c:numCache>
            </c:numRef>
          </c:xVal>
          <c:yVal>
            <c:numRef>
              <c:f>[2]Лист1!$C$77:$C$84</c:f>
              <c:numCache>
                <c:formatCode>General</c:formatCode>
                <c:ptCount val="8"/>
                <c:pt idx="0">
                  <c:v>0.0114610092155137</c:v>
                </c:pt>
                <c:pt idx="1">
                  <c:v>0.0358920006467027</c:v>
                </c:pt>
                <c:pt idx="2">
                  <c:v>0.0897838935096197</c:v>
                </c:pt>
                <c:pt idx="3">
                  <c:v>0.178705516733433</c:v>
                </c:pt>
                <c:pt idx="4">
                  <c:v>0.334057879892935</c:v>
                </c:pt>
                <c:pt idx="5">
                  <c:v>0.628954317638817</c:v>
                </c:pt>
                <c:pt idx="6">
                  <c:v>0.781737833905186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2720"/>
        <c:axId val="58624256"/>
      </c:scatterChart>
      <c:valAx>
        <c:axId val="586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624256"/>
        <c:crosses val="autoZero"/>
        <c:crossBetween val="midCat"/>
      </c:valAx>
      <c:valAx>
        <c:axId val="586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6227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459441</xdr:colOff>
      <xdr:row>14</xdr:row>
      <xdr:rowOff>67236</xdr:rowOff>
    </xdr:from>
    <xdr:to>
      <xdr:col>20</xdr:col>
      <xdr:colOff>102870</xdr:colOff>
      <xdr:row>16</xdr:row>
      <xdr:rowOff>641895</xdr:rowOff>
    </xdr:to>
    <xdr:graphicFrame>
      <xdr:nvGraphicFramePr>
        <xdr:cNvPr id="2" name="Диаграмма 1"/>
        <xdr:cNvGraphicFramePr/>
      </xdr:nvGraphicFramePr>
      <xdr:xfrm>
        <a:off x="9050655" y="3409950"/>
        <a:ext cx="5730240" cy="292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597535</xdr:colOff>
      <xdr:row>16</xdr:row>
      <xdr:rowOff>769620</xdr:rowOff>
    </xdr:from>
    <xdr:to>
      <xdr:col>20</xdr:col>
      <xdr:colOff>96520</xdr:colOff>
      <xdr:row>17</xdr:row>
      <xdr:rowOff>2241550</xdr:rowOff>
    </xdr:to>
    <xdr:graphicFrame>
      <xdr:nvGraphicFramePr>
        <xdr:cNvPr id="3" name="Диаграмма 1"/>
        <xdr:cNvGraphicFramePr/>
      </xdr:nvGraphicFramePr>
      <xdr:xfrm>
        <a:off x="9189085" y="6465570"/>
        <a:ext cx="5585460" cy="318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70485</xdr:colOff>
      <xdr:row>16</xdr:row>
      <xdr:rowOff>1496695</xdr:rowOff>
    </xdr:from>
    <xdr:to>
      <xdr:col>15</xdr:col>
      <xdr:colOff>793115</xdr:colOff>
      <xdr:row>16</xdr:row>
      <xdr:rowOff>1579880</xdr:rowOff>
    </xdr:to>
    <xdr:sp>
      <xdr:nvSpPr>
        <xdr:cNvPr id="5" name="Rectangles 4"/>
        <xdr:cNvSpPr/>
      </xdr:nvSpPr>
      <xdr:spPr>
        <a:xfrm>
          <a:off x="11233785" y="7192645"/>
          <a:ext cx="722630" cy="83185"/>
        </a:xfrm>
        <a:prstGeom prst="rect">
          <a:avLst/>
        </a:prstGeom>
      </xdr:spPr>
      <xdr:txBody>
        <a:bodyPr wrap="square" rtlCol="0"/>
        <a:p>
          <a:r>
            <a:rPr lang="ru-RU" sz="1100"/>
            <a:t>Мода</a:t>
          </a:r>
          <a:endParaRPr lang="ru-RU" sz="1100"/>
        </a:p>
      </xdr:txBody>
    </xdr:sp>
    <xdr:clientData/>
  </xdr:twoCellAnchor>
  <xdr:twoCellAnchor>
    <xdr:from>
      <xdr:col>15</xdr:col>
      <xdr:colOff>357505</xdr:colOff>
      <xdr:row>14</xdr:row>
      <xdr:rowOff>536575</xdr:rowOff>
    </xdr:from>
    <xdr:to>
      <xdr:col>16</xdr:col>
      <xdr:colOff>222885</xdr:colOff>
      <xdr:row>14</xdr:row>
      <xdr:rowOff>619760</xdr:rowOff>
    </xdr:to>
    <xdr:sp>
      <xdr:nvSpPr>
        <xdr:cNvPr id="6" name="Rectangles 5"/>
        <xdr:cNvSpPr/>
      </xdr:nvSpPr>
      <xdr:spPr>
        <a:xfrm>
          <a:off x="11520805" y="3879850"/>
          <a:ext cx="722630" cy="83185"/>
        </a:xfrm>
        <a:prstGeom prst="rect">
          <a:avLst/>
        </a:prstGeom>
      </xdr:spPr>
      <xdr:txBody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Мода</a:t>
          </a:r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0.39016</cdr:x>
      <cdr:y>0.23474</cdr:y>
    </cdr:from>
    <cdr:to>
      <cdr:x>0.5002</cdr:x>
      <cdr:y>0.32055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 flipV="1">
          <a:off x="2066029" y="643740"/>
          <a:ext cx="582706" cy="2353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0.39651</cdr:x>
      <cdr:y>0.22656</cdr:y>
    </cdr:from>
    <cdr:to>
      <cdr:x>0.50867</cdr:x>
      <cdr:y>0.27151</cdr:y>
    </cdr:to>
    <cdr:sp>
      <cdr:nvSpPr>
        <cdr:cNvPr id="3" name="Straight Connector 2"/>
        <cdr:cNvSpPr/>
      </cdr:nvSpPr>
      <cdr:spPr xmlns:a="http://schemas.openxmlformats.org/drawingml/2006/main">
        <a:xfrm xmlns:a="http://schemas.openxmlformats.org/drawingml/2006/main">
          <a:off x="2099646" y="621328"/>
          <a:ext cx="593912" cy="1232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0.311226640438387</cdr:x>
      <cdr:y>0.27102431247509</cdr:y>
    </cdr:from>
    <cdr:to>
      <cdr:x>0.4277083040607</cdr:x>
      <cdr:y>0.357114389722877</cdr:y>
    </cdr:to>
    <cdr:cxnSp>
      <cdr:nvCxnSpPr>
        <cdr:cNvPr id="2" name="Straight Connector 1"/>
        <cdr:cNvCxnSpPr/>
      </cdr:nvCxnSpPr>
      <cdr:spPr xmlns:a="http://schemas.openxmlformats.org/drawingml/2006/main">
        <a:xfrm xmlns:a="http://schemas.openxmlformats.org/drawingml/2006/main" flipV="1">
          <a:off x="1406525" y="863600"/>
          <a:ext cx="526415" cy="274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0.323591400871154</cdr:x>
      <cdr:y>0.27102431247509</cdr:y>
    </cdr:from>
    <cdr:to>
      <cdr:x>0.432766615146832</cdr:x>
      <cdr:y>0.292148266241531</cdr:y>
    </cdr:to>
    <cdr:cxnSp>
      <cdr:nvCxnSpPr>
        <cdr:cNvPr id="3" name="Straight Connector 2"/>
        <cdr:cNvCxnSpPr/>
      </cdr:nvCxnSpPr>
      <cdr:spPr xmlns:a="http://schemas.openxmlformats.org/drawingml/2006/main">
        <a:xfrm xmlns:a="http://schemas.openxmlformats.org/drawingml/2006/main">
          <a:off x="1462405" y="863600"/>
          <a:ext cx="493395" cy="673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295275</xdr:rowOff>
        </xdr:from>
        <xdr:to>
          <xdr:col>8</xdr:col>
          <xdr:colOff>539115</xdr:colOff>
          <xdr:row>1</xdr:row>
          <xdr:rowOff>808990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572000" y="485775"/>
              <a:ext cx="1101090" cy="51371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447675</xdr:rowOff>
        </xdr:from>
        <xdr:to>
          <xdr:col>8</xdr:col>
          <xdr:colOff>591185</xdr:colOff>
          <xdr:row>3</xdr:row>
          <xdr:rowOff>342900</xdr:rowOff>
        </xdr:to>
        <xdr:sp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3962400" y="1463675"/>
              <a:ext cx="1762760" cy="4667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142875</xdr:colOff>
          <xdr:row>3</xdr:row>
          <xdr:rowOff>679450</xdr:rowOff>
        </xdr:from>
        <xdr:to>
          <xdr:col>8</xdr:col>
          <xdr:colOff>534035</xdr:colOff>
          <xdr:row>4</xdr:row>
          <xdr:rowOff>111760</xdr:rowOff>
        </xdr:to>
        <xdr:sp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4105275" y="2266950"/>
              <a:ext cx="1562735" cy="52451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314325</xdr:colOff>
      <xdr:row>4</xdr:row>
      <xdr:rowOff>1520825</xdr:rowOff>
    </xdr:from>
    <xdr:to>
      <xdr:col>8</xdr:col>
      <xdr:colOff>542925</xdr:colOff>
      <xdr:row>4</xdr:row>
      <xdr:rowOff>1930400</xdr:rowOff>
    </xdr:to>
    <xdr:pic>
      <xdr:nvPicPr>
        <xdr:cNvPr id="2" name="Picture 6"/>
        <xdr:cNvPicPr>
          <a:picLocks noChangeAspect="1" noChangeArrowheads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10256" r="47687"/>
        <a:stretch>
          <a:fillRect/>
        </a:stretch>
      </xdr:blipFill>
      <xdr:spPr>
        <a:xfrm>
          <a:off x="4276725" y="4200525"/>
          <a:ext cx="1400175" cy="4095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628650</xdr:colOff>
      <xdr:row>4</xdr:row>
      <xdr:rowOff>774065</xdr:rowOff>
    </xdr:from>
    <xdr:to>
      <xdr:col>8</xdr:col>
      <xdr:colOff>598805</xdr:colOff>
      <xdr:row>4</xdr:row>
      <xdr:rowOff>1116965</xdr:rowOff>
    </xdr:to>
    <xdr:pic>
      <xdr:nvPicPr>
        <xdr:cNvPr id="3" name="Picture 5"/>
        <xdr:cNvPicPr>
          <a:picLocks noChangeAspect="1" noChangeArrowheads="1"/>
        </xdr:cNvPicPr>
      </xdr:nvPicPr>
      <xdr:blipFill>
        <a:blip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47378"/>
        <a:stretch>
          <a:fillRect/>
        </a:stretch>
      </xdr:blipFill>
      <xdr:spPr>
        <a:xfrm>
          <a:off x="3819525" y="3453765"/>
          <a:ext cx="1913255" cy="3429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561975</xdr:colOff>
      <xdr:row>4</xdr:row>
      <xdr:rowOff>389890</xdr:rowOff>
    </xdr:from>
    <xdr:to>
      <xdr:col>8</xdr:col>
      <xdr:colOff>571500</xdr:colOff>
      <xdr:row>4</xdr:row>
      <xdr:rowOff>802640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46415"/>
        <a:stretch>
          <a:fillRect/>
        </a:stretch>
      </xdr:blipFill>
      <xdr:spPr>
        <a:xfrm>
          <a:off x="3752850" y="3069590"/>
          <a:ext cx="1952625" cy="4127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171450</xdr:colOff>
      <xdr:row>5</xdr:row>
      <xdr:rowOff>38100</xdr:rowOff>
    </xdr:from>
    <xdr:to>
      <xdr:col>8</xdr:col>
      <xdr:colOff>142875</xdr:colOff>
      <xdr:row>7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2564" r="77491"/>
        <a:stretch>
          <a:fillRect/>
        </a:stretch>
      </xdr:blipFill>
      <xdr:spPr>
        <a:xfrm>
          <a:off x="4695825" y="5118100"/>
          <a:ext cx="581025" cy="3810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85725</xdr:colOff>
      <xdr:row>8</xdr:row>
      <xdr:rowOff>66675</xdr:rowOff>
    </xdr:from>
    <xdr:to>
      <xdr:col>8</xdr:col>
      <xdr:colOff>523875</xdr:colOff>
      <xdr:row>8</xdr:row>
      <xdr:rowOff>561975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4167"/>
        <a:stretch>
          <a:fillRect/>
        </a:stretch>
      </xdr:blipFill>
      <xdr:spPr>
        <a:xfrm>
          <a:off x="4610100" y="5718175"/>
          <a:ext cx="1047750" cy="4953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47625</xdr:colOff>
      <xdr:row>9</xdr:row>
      <xdr:rowOff>18415</xdr:rowOff>
    </xdr:from>
    <xdr:to>
      <xdr:col>8</xdr:col>
      <xdr:colOff>533400</xdr:colOff>
      <xdr:row>9</xdr:row>
      <xdr:rowOff>485775</xdr:rowOff>
    </xdr:to>
    <xdr:pic>
      <xdr:nvPicPr>
        <xdr:cNvPr id="7" name="Picture 9"/>
        <xdr:cNvPicPr>
          <a:picLocks noChangeAspect="1" noChangeArrowheads="1"/>
        </xdr:cNvPicPr>
      </xdr:nvPicPr>
      <xdr:blipFill>
        <a:blip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1960" r="24762" b="-1"/>
        <a:stretch>
          <a:fillRect/>
        </a:stretch>
      </xdr:blipFill>
      <xdr:spPr>
        <a:xfrm>
          <a:off x="4572000" y="6254115"/>
          <a:ext cx="1095375" cy="46736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47625</xdr:colOff>
      <xdr:row>10</xdr:row>
      <xdr:rowOff>113665</xdr:rowOff>
    </xdr:from>
    <xdr:to>
      <xdr:col>8</xdr:col>
      <xdr:colOff>600075</xdr:colOff>
      <xdr:row>10</xdr:row>
      <xdr:rowOff>504190</xdr:rowOff>
    </xdr:to>
    <xdr:pic>
      <xdr:nvPicPr>
        <xdr:cNvPr id="8" name="Picture 3"/>
        <xdr:cNvPicPr>
          <a:picLocks noChangeAspect="1" noChangeArrowheads="1"/>
        </xdr:cNvPicPr>
      </xdr:nvPicPr>
      <xdr:blipFill>
        <a:blip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1" r="52692" b="-2499"/>
        <a:stretch>
          <a:fillRect/>
        </a:stretch>
      </xdr:blipFill>
      <xdr:spPr>
        <a:xfrm>
          <a:off x="4572000" y="6882765"/>
          <a:ext cx="1162050" cy="3905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257175</xdr:colOff>
      <xdr:row>11</xdr:row>
      <xdr:rowOff>25400</xdr:rowOff>
    </xdr:from>
    <xdr:to>
      <xdr:col>8</xdr:col>
      <xdr:colOff>342900</xdr:colOff>
      <xdr:row>11</xdr:row>
      <xdr:rowOff>406400</xdr:rowOff>
    </xdr:to>
    <xdr:pic>
      <xdr:nvPicPr>
        <xdr:cNvPr id="9" name="Picture 2"/>
        <xdr:cNvPicPr>
          <a:picLocks noChangeAspect="1" noChangeArrowheads="1"/>
        </xdr:cNvPicPr>
      </xdr:nvPicPr>
      <xdr:blipFill>
        <a:blip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5147"/>
        <a:stretch>
          <a:fillRect/>
        </a:stretch>
      </xdr:blipFill>
      <xdr:spPr>
        <a:xfrm>
          <a:off x="4781550" y="7340600"/>
          <a:ext cx="695325" cy="3810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142875</xdr:colOff>
      <xdr:row>12</xdr:row>
      <xdr:rowOff>92075</xdr:rowOff>
    </xdr:from>
    <xdr:to>
      <xdr:col>8</xdr:col>
      <xdr:colOff>509270</xdr:colOff>
      <xdr:row>12</xdr:row>
      <xdr:rowOff>568325</xdr:rowOff>
    </xdr:to>
    <xdr:pic>
      <xdr:nvPicPr>
        <xdr:cNvPr id="10" name="Picture 4"/>
        <xdr:cNvPicPr>
          <a:picLocks noChangeAspect="1" noChangeArrowheads="1"/>
        </xdr:cNvPicPr>
      </xdr:nvPicPr>
      <xdr:blipFill>
        <a:blip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9903"/>
        <a:stretch>
          <a:fillRect/>
        </a:stretch>
      </xdr:blipFill>
      <xdr:spPr>
        <a:xfrm>
          <a:off x="4667250" y="7826375"/>
          <a:ext cx="975995" cy="4762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47625</xdr:colOff>
      <xdr:row>18</xdr:row>
      <xdr:rowOff>130175</xdr:rowOff>
    </xdr:from>
    <xdr:to>
      <xdr:col>8</xdr:col>
      <xdr:colOff>314325</xdr:colOff>
      <xdr:row>19</xdr:row>
      <xdr:rowOff>130175</xdr:rowOff>
    </xdr:to>
    <xdr:pic>
      <xdr:nvPicPr>
        <xdr:cNvPr id="11" name="Picture 5"/>
        <xdr:cNvPicPr>
          <a:picLocks noChangeAspect="1" noChangeArrowheads="1"/>
        </xdr:cNvPicPr>
      </xdr:nvPicPr>
      <xdr:blipFill>
        <a:blip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57143"/>
        <a:stretch>
          <a:fillRect/>
        </a:stretch>
      </xdr:blipFill>
      <xdr:spPr>
        <a:xfrm>
          <a:off x="4572000" y="9591675"/>
          <a:ext cx="876300" cy="1905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243840</xdr:colOff>
      <xdr:row>15</xdr:row>
      <xdr:rowOff>119380</xdr:rowOff>
    </xdr:to>
    <xdr:graphicFrame>
      <xdr:nvGraphicFramePr>
        <xdr:cNvPr id="2" name="Диаграмма 1"/>
        <xdr:cNvGraphicFramePr/>
      </xdr:nvGraphicFramePr>
      <xdr:xfrm>
        <a:off x="0" y="0"/>
        <a:ext cx="5730240" cy="292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16</xdr:row>
      <xdr:rowOff>57150</xdr:rowOff>
    </xdr:from>
    <xdr:to>
      <xdr:col>9</xdr:col>
      <xdr:colOff>213360</xdr:colOff>
      <xdr:row>33</xdr:row>
      <xdr:rowOff>5080</xdr:rowOff>
    </xdr:to>
    <xdr:graphicFrame>
      <xdr:nvGraphicFramePr>
        <xdr:cNvPr id="3" name="Диаграмма 1"/>
        <xdr:cNvGraphicFramePr/>
      </xdr:nvGraphicFramePr>
      <xdr:xfrm>
        <a:off x="114300" y="3055620"/>
        <a:ext cx="5585460" cy="318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280670</xdr:colOff>
      <xdr:row>0</xdr:row>
      <xdr:rowOff>185420</xdr:rowOff>
    </xdr:from>
    <xdr:to>
      <xdr:col>14</xdr:col>
      <xdr:colOff>462280</xdr:colOff>
      <xdr:row>17</xdr:row>
      <xdr:rowOff>42545</xdr:rowOff>
    </xdr:to>
    <xdr:graphicFrame>
      <xdr:nvGraphicFramePr>
        <xdr:cNvPr id="4" name="Диаграмма 26"/>
        <xdr:cNvGraphicFramePr/>
      </xdr:nvGraphicFramePr>
      <xdr:xfrm>
        <a:off x="5767070" y="185420"/>
        <a:ext cx="3477260" cy="3046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118110</xdr:colOff>
      <xdr:row>16</xdr:row>
      <xdr:rowOff>19050</xdr:rowOff>
    </xdr:from>
    <xdr:to>
      <xdr:col>13</xdr:col>
      <xdr:colOff>412750</xdr:colOff>
      <xdr:row>16</xdr:row>
      <xdr:rowOff>168275</xdr:rowOff>
    </xdr:to>
    <xdr:sp>
      <xdr:nvSpPr>
        <xdr:cNvPr id="5" name="Rectangles 4"/>
        <xdr:cNvSpPr/>
      </xdr:nvSpPr>
      <xdr:spPr>
        <a:xfrm rot="10800000" flipV="1">
          <a:off x="7433310" y="3017520"/>
          <a:ext cx="904240" cy="149225"/>
        </a:xfrm>
        <a:prstGeom prst="rect">
          <a:avLst/>
        </a:prstGeom>
      </xdr:spPr>
      <xdr:txBody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" altLang="tr-TR" sz="1100"/>
            <a:t>Якутия</a:t>
          </a:r>
          <a:endParaRPr lang="" altLang="tr-TR" sz="1100"/>
        </a:p>
        <a:p>
          <a:endParaRPr lang="" altLang="tr-TR" sz="1100"/>
        </a:p>
      </xdr:txBody>
    </xdr:sp>
    <xdr:clientData/>
  </xdr:twoCellAnchor>
  <xdr:twoCellAnchor>
    <xdr:from>
      <xdr:col>9</xdr:col>
      <xdr:colOff>295910</xdr:colOff>
      <xdr:row>17</xdr:row>
      <xdr:rowOff>102870</xdr:rowOff>
    </xdr:from>
    <xdr:to>
      <xdr:col>14</xdr:col>
      <xdr:colOff>405765</xdr:colOff>
      <xdr:row>32</xdr:row>
      <xdr:rowOff>63500</xdr:rowOff>
    </xdr:to>
    <xdr:graphicFrame>
      <xdr:nvGraphicFramePr>
        <xdr:cNvPr id="6" name="Диаграмма 26"/>
        <xdr:cNvGraphicFramePr/>
      </xdr:nvGraphicFramePr>
      <xdr:xfrm>
        <a:off x="5782310" y="3291840"/>
        <a:ext cx="340550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36830</xdr:colOff>
      <xdr:row>31</xdr:row>
      <xdr:rowOff>46990</xdr:rowOff>
    </xdr:from>
    <xdr:to>
      <xdr:col>13</xdr:col>
      <xdr:colOff>74930</xdr:colOff>
      <xdr:row>33</xdr:row>
      <xdr:rowOff>8890</xdr:rowOff>
    </xdr:to>
    <xdr:sp>
      <xdr:nvSpPr>
        <xdr:cNvPr id="7" name="Rectangles 6"/>
        <xdr:cNvSpPr/>
      </xdr:nvSpPr>
      <xdr:spPr>
        <a:xfrm>
          <a:off x="7352030" y="5902960"/>
          <a:ext cx="647700" cy="342900"/>
        </a:xfrm>
        <a:prstGeom prst="rect">
          <a:avLst/>
        </a:prstGeom>
      </xdr:spPr>
      <xdr:txBody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" altLang="ru-RU" sz="1100"/>
            <a:t>РФ</a:t>
          </a:r>
          <a:endParaRPr lang="" altLang="ru-RU" sz="1100"/>
        </a:p>
      </xdr:txBody>
    </xdr:sp>
    <xdr:clientData/>
  </xdr:twoCellAnchor>
  <xdr:twoCellAnchor>
    <xdr:from>
      <xdr:col>3</xdr:col>
      <xdr:colOff>563245</xdr:colOff>
      <xdr:row>2</xdr:row>
      <xdr:rowOff>151765</xdr:rowOff>
    </xdr:from>
    <xdr:to>
      <xdr:col>5</xdr:col>
      <xdr:colOff>66675</xdr:colOff>
      <xdr:row>3</xdr:row>
      <xdr:rowOff>44450</xdr:rowOff>
    </xdr:to>
    <xdr:sp>
      <xdr:nvSpPr>
        <xdr:cNvPr id="8" name="Rectangles 7"/>
        <xdr:cNvSpPr/>
      </xdr:nvSpPr>
      <xdr:spPr>
        <a:xfrm>
          <a:off x="2392045" y="532765"/>
          <a:ext cx="722630" cy="83185"/>
        </a:xfrm>
        <a:prstGeom prst="rect">
          <a:avLst/>
        </a:prstGeom>
      </xdr:spPr>
      <xdr:txBody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Мода</a:t>
          </a:r>
          <a:endParaRPr lang="ru-RU" sz="1100"/>
        </a:p>
      </xdr:txBody>
    </xdr:sp>
    <xdr:clientData/>
  </xdr:twoCellAnchor>
  <xdr:twoCellAnchor>
    <xdr:from>
      <xdr:col>3</xdr:col>
      <xdr:colOff>254635</xdr:colOff>
      <xdr:row>19</xdr:row>
      <xdr:rowOff>186690</xdr:rowOff>
    </xdr:from>
    <xdr:to>
      <xdr:col>4</xdr:col>
      <xdr:colOff>367665</xdr:colOff>
      <xdr:row>20</xdr:row>
      <xdr:rowOff>79375</xdr:rowOff>
    </xdr:to>
    <xdr:sp>
      <xdr:nvSpPr>
        <xdr:cNvPr id="9" name="Rectangles 8"/>
        <xdr:cNvSpPr/>
      </xdr:nvSpPr>
      <xdr:spPr>
        <a:xfrm>
          <a:off x="2083435" y="3756660"/>
          <a:ext cx="722630" cy="83185"/>
        </a:xfrm>
        <a:prstGeom prst="rect">
          <a:avLst/>
        </a:prstGeom>
      </xdr:spPr>
      <xdr:txBody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100"/>
            <a:t>Мода</a:t>
          </a:r>
          <a:endParaRPr lang="ru-RU" sz="1100"/>
        </a:p>
      </xdr:txBody>
    </xdr:sp>
    <xdr:clientData/>
  </xdr:twoCellAnchor>
  <xdr:twoCellAnchor editAs="oneCell">
    <xdr:from>
      <xdr:col>15</xdr:col>
      <xdr:colOff>98425</xdr:colOff>
      <xdr:row>0</xdr:row>
      <xdr:rowOff>158115</xdr:rowOff>
    </xdr:from>
    <xdr:to>
      <xdr:col>22</xdr:col>
      <xdr:colOff>180975</xdr:colOff>
      <xdr:row>13</xdr:row>
      <xdr:rowOff>162560</xdr:rowOff>
    </xdr:to>
    <xdr:pic>
      <xdr:nvPicPr>
        <xdr:cNvPr id="19" name="Picture 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490075" y="158115"/>
          <a:ext cx="4349750" cy="2431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198120</xdr:colOff>
      <xdr:row>14</xdr:row>
      <xdr:rowOff>186690</xdr:rowOff>
    </xdr:from>
    <xdr:to>
      <xdr:col>24</xdr:col>
      <xdr:colOff>62230</xdr:colOff>
      <xdr:row>32</xdr:row>
      <xdr:rowOff>52705</xdr:rowOff>
    </xdr:to>
    <xdr:pic>
      <xdr:nvPicPr>
        <xdr:cNvPr id="28" name="Picture 2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89770" y="2804160"/>
          <a:ext cx="5350510" cy="3295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0.39016</cdr:x>
      <cdr:y>0.23474</cdr:y>
    </cdr:from>
    <cdr:to>
      <cdr:x>0.5002</cdr:x>
      <cdr:y>0.32055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 flipV="1">
          <a:off x="2066029" y="643740"/>
          <a:ext cx="582706" cy="2353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0.39651</cdr:x>
      <cdr:y>0.22656</cdr:y>
    </cdr:from>
    <cdr:to>
      <cdr:x>0.50867</cdr:x>
      <cdr:y>0.27151</cdr:y>
    </cdr:to>
    <cdr:sp>
      <cdr:nvSpPr>
        <cdr:cNvPr id="3" name="Straight Connector 2"/>
        <cdr:cNvSpPr/>
      </cdr:nvSpPr>
      <cdr:spPr xmlns:a="http://schemas.openxmlformats.org/drawingml/2006/main">
        <a:xfrm xmlns:a="http://schemas.openxmlformats.org/drawingml/2006/main">
          <a:off x="2099646" y="621328"/>
          <a:ext cx="593912" cy="1232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0.311226640438387</cdr:x>
      <cdr:y>0.27102431247509</cdr:y>
    </cdr:from>
    <cdr:to>
      <cdr:x>0.4277083040607</cdr:x>
      <cdr:y>0.357114389722877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 flipV="1">
          <a:off x="1406525" y="863600"/>
          <a:ext cx="526415" cy="2743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0.323591400871154</cdr:x>
      <cdr:y>0.27102431247509</cdr:y>
    </cdr:from>
    <cdr:to>
      <cdr:x>0.432766615146832</cdr:x>
      <cdr:y>0.292148266241531</cdr:y>
    </cdr:to>
    <cdr:sp>
      <cdr:nvSpPr>
        <cdr:cNvPr id="3" name="Straight Connector 2"/>
        <cdr:cNvSpPr/>
      </cdr:nvSpPr>
      <cdr:spPr xmlns:a="http://schemas.openxmlformats.org/drawingml/2006/main">
        <a:xfrm xmlns:a="http://schemas.openxmlformats.org/drawingml/2006/main">
          <a:off x="1462405" y="863600"/>
          <a:ext cx="493395" cy="673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0.781167446340121</cdr:x>
      <cdr:y>0.793810019384019</cdr:y>
    </cdr:from>
    <cdr:to>
      <cdr:x>0.922837446340121</cdr:x>
      <cdr:y>0.918810019384019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2703921" y="2340394"/>
          <a:ext cx="490374" cy="36853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Pi(%)</a:t>
          </a:r>
          <a:endParaRPr lang="ru-RU" sz="1100"/>
        </a:p>
      </cdr:txBody>
    </cdr:sp>
  </cdr:relSizeAnchor>
  <cdr:relSizeAnchor xmlns:cdr="http://schemas.openxmlformats.org/drawingml/2006/chartDrawing">
    <cdr:from>
      <cdr:x>0.025</cdr:x>
      <cdr:y>0.03472</cdr:y>
    </cdr:from>
    <cdr:to>
      <cdr:x>0.16458</cdr:x>
      <cdr:y>0.11458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14300" y="95250"/>
          <a:ext cx="638175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Qi(%)</a:t>
          </a:r>
          <a:endParaRPr lang="ru-RU" sz="1100"/>
        </a:p>
      </cdr:txBody>
    </cdr:sp>
  </cdr:relSizeAnchor>
  <cdr:relSizeAnchor xmlns:cdr="http://schemas.openxmlformats.org/drawingml/2006/chartDrawing">
    <cdr:from>
      <cdr:x>0.112272977435333</cdr:x>
      <cdr:y>0.267714839543399</cdr:y>
    </cdr:from>
    <cdr:to>
      <cdr:x>0.869198312236287</cdr:x>
      <cdr:y>0.884342020245531</cdr:y>
    </cdr:to>
    <cdr:sp>
      <cdr:nvSpPr>
        <cdr:cNvPr id="4" name="Straight Connector 3"/>
        <cdr:cNvSpPr/>
      </cdr:nvSpPr>
      <cdr:spPr xmlns:a="http://schemas.openxmlformats.org/drawingml/2006/main">
        <a:xfrm xmlns:a="http://schemas.openxmlformats.org/drawingml/2006/main" flipV="1">
          <a:off x="388620" y="789305"/>
          <a:ext cx="2620010" cy="181800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cdr:txBody>
    </cdr:sp>
  </cdr:relSizeAnchor>
  <cdr:relSizeAnchor xmlns:cdr="http://schemas.openxmlformats.org/drawingml/2006/chartDrawing">
    <cdr:from>
      <cdr:x>0.144807128137997</cdr:x>
      <cdr:y>0.480862472724228</cdr:y>
    </cdr:from>
    <cdr:to>
      <cdr:x>0.725405683349555</cdr:x>
      <cdr:y>0.582585885923051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 rot="19263942">
          <a:off x="441740" y="1407653"/>
          <a:ext cx="1771139" cy="2977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050"/>
            <a:t>кривая</a:t>
          </a:r>
          <a:r>
            <a:rPr lang="ru-RU" sz="1050" baseline="0"/>
            <a:t> равномерного распределения</a:t>
          </a:r>
          <a:endParaRPr lang="ru-RU" sz="10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0.83125</cdr:x>
      <cdr:y>0.81944</cdr:y>
    </cdr:from>
    <cdr:to>
      <cdr:x>0.97292</cdr:x>
      <cdr:y>0.94444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800475" y="2247900"/>
          <a:ext cx="647700" cy="3429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Pi(%)</a:t>
          </a:r>
          <a:endParaRPr lang="ru-RU" sz="1100"/>
        </a:p>
      </cdr:txBody>
    </cdr:sp>
  </cdr:relSizeAnchor>
  <cdr:relSizeAnchor xmlns:cdr="http://schemas.openxmlformats.org/drawingml/2006/chartDrawing">
    <cdr:from>
      <cdr:x>0.025</cdr:x>
      <cdr:y>0.03472</cdr:y>
    </cdr:from>
    <cdr:to>
      <cdr:x>0.16458</cdr:x>
      <cdr:y>0.11458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14300" y="95250"/>
          <a:ext cx="638175" cy="2190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Qi(%)</a:t>
          </a:r>
          <a:endParaRPr lang="ru-RU" sz="1100"/>
        </a:p>
      </cdr:txBody>
    </cdr:sp>
  </cdr:relSizeAnchor>
  <cdr:relSizeAnchor xmlns:cdr="http://schemas.openxmlformats.org/drawingml/2006/chartDrawing">
    <cdr:from>
      <cdr:x>0.100786811539903</cdr:x>
      <cdr:y>0.299322904506187</cdr:y>
    </cdr:from>
    <cdr:to>
      <cdr:x>0.825590108654927</cdr:x>
      <cdr:y>0.878356292318468</cdr:y>
    </cdr:to>
    <cdr:sp>
      <cdr:nvSpPr>
        <cdr:cNvPr id="4" name="Straight Connector 3"/>
        <cdr:cNvSpPr/>
      </cdr:nvSpPr>
      <cdr:spPr xmlns:a="http://schemas.openxmlformats.org/drawingml/2006/main">
        <a:xfrm xmlns:a="http://schemas.openxmlformats.org/drawingml/2006/main" flipV="1">
          <a:off x="341630" y="814070"/>
          <a:ext cx="2456815" cy="15748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cdr:txBody>
    </cdr:sp>
  </cdr:relSizeAnchor>
  <cdr:relSizeAnchor xmlns:cdr="http://schemas.openxmlformats.org/drawingml/2006/chartDrawing">
    <cdr:from>
      <cdr:x>0.19404860996628</cdr:x>
      <cdr:y>0.423905082885828</cdr:y>
    </cdr:from>
    <cdr:to>
      <cdr:x>0.77737860996628</cdr:x>
      <cdr:y>0.510035082885828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 rot="19743942">
          <a:off x="657753" y="1152897"/>
          <a:ext cx="1977273" cy="23424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ru-RU" sz="1050"/>
            <a:t>кривая</a:t>
          </a:r>
          <a:r>
            <a:rPr lang="ru-RU" sz="1050" baseline="0"/>
            <a:t> равномерного распределения</a:t>
          </a:r>
          <a:endParaRPr lang="ru-RU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0;&#1088;&#1086;&#1084;&#1047;&#1072;&#1076;&#1072;&#1085;&#1080;&#1077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n\Desktop\&#1083;&#1091;&#1095;&#1096;&#1077;%20&#1085;&#1077;&#1090;%20&#1074;%20&#1075;&#1088;&#1091;&#1087;&#1087;&#10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4">
          <cell r="E4">
            <v>5.5</v>
          </cell>
        </row>
        <row r="4">
          <cell r="I4">
            <v>1.83333333333333</v>
          </cell>
        </row>
        <row r="5">
          <cell r="E5">
            <v>8.5</v>
          </cell>
        </row>
        <row r="5">
          <cell r="I5">
            <v>2.46666666666667</v>
          </cell>
        </row>
        <row r="6">
          <cell r="E6">
            <v>12</v>
          </cell>
        </row>
        <row r="6">
          <cell r="I6">
            <v>2.925</v>
          </cell>
        </row>
        <row r="7">
          <cell r="E7">
            <v>16.5</v>
          </cell>
        </row>
        <row r="7">
          <cell r="I7">
            <v>2.84</v>
          </cell>
        </row>
        <row r="8">
          <cell r="E8">
            <v>23</v>
          </cell>
        </row>
        <row r="8">
          <cell r="I8">
            <v>2.2875</v>
          </cell>
        </row>
        <row r="9">
          <cell r="E9">
            <v>36</v>
          </cell>
        </row>
        <row r="9">
          <cell r="I9">
            <v>1.28888888888889</v>
          </cell>
        </row>
        <row r="10">
          <cell r="E10">
            <v>52.5</v>
          </cell>
        </row>
        <row r="10">
          <cell r="I10">
            <v>0.586666666666667</v>
          </cell>
        </row>
        <row r="11">
          <cell r="E11">
            <v>67.5</v>
          </cell>
        </row>
        <row r="11">
          <cell r="I11">
            <v>0.726666666666667</v>
          </cell>
        </row>
        <row r="12">
          <cell r="E12">
            <v>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61">
          <cell r="A61">
            <v>2.2</v>
          </cell>
          <cell r="B61" t="str">
            <v>4-7</v>
          </cell>
        </row>
        <row r="62">
          <cell r="A62">
            <v>6.4</v>
          </cell>
          <cell r="B62" t="str">
            <v>7-10</v>
          </cell>
        </row>
        <row r="63">
          <cell r="A63">
            <v>14.4</v>
          </cell>
          <cell r="B63" t="str">
            <v>10-14</v>
          </cell>
        </row>
        <row r="64">
          <cell r="A64">
            <v>26</v>
          </cell>
          <cell r="B64" t="str">
            <v>14-19</v>
          </cell>
        </row>
        <row r="65">
          <cell r="A65">
            <v>43.5</v>
          </cell>
          <cell r="B65" t="str">
            <v>19-27</v>
          </cell>
        </row>
        <row r="66">
          <cell r="A66">
            <v>70.3</v>
          </cell>
          <cell r="B66" t="str">
            <v>27-45</v>
          </cell>
        </row>
        <row r="67">
          <cell r="A67">
            <v>82.3</v>
          </cell>
          <cell r="B67" t="str">
            <v>45-60</v>
          </cell>
        </row>
        <row r="68">
          <cell r="A68">
            <v>100</v>
          </cell>
          <cell r="B68" t="str">
            <v>60-75</v>
          </cell>
        </row>
        <row r="77">
          <cell r="A77">
            <v>2.2</v>
          </cell>
        </row>
        <row r="77">
          <cell r="C77">
            <v>0.0114610092155137</v>
          </cell>
        </row>
        <row r="78">
          <cell r="A78">
            <v>6.4</v>
          </cell>
        </row>
        <row r="78">
          <cell r="C78">
            <v>0.0358920006467027</v>
          </cell>
        </row>
        <row r="79">
          <cell r="A79">
            <v>14.4</v>
          </cell>
        </row>
        <row r="79">
          <cell r="C79">
            <v>0.0897838935096197</v>
          </cell>
        </row>
        <row r="80">
          <cell r="A80">
            <v>26</v>
          </cell>
        </row>
        <row r="80">
          <cell r="C80">
            <v>0.178705516733433</v>
          </cell>
        </row>
        <row r="81">
          <cell r="A81">
            <v>43.5</v>
          </cell>
        </row>
        <row r="81">
          <cell r="C81">
            <v>0.334057879892935</v>
          </cell>
        </row>
        <row r="82">
          <cell r="A82">
            <v>70.3</v>
          </cell>
        </row>
        <row r="82">
          <cell r="C82">
            <v>0.628954317638817</v>
          </cell>
        </row>
        <row r="83">
          <cell r="A83">
            <v>82.3</v>
          </cell>
        </row>
        <row r="83">
          <cell r="C83">
            <v>0.781737833905186</v>
          </cell>
        </row>
        <row r="84">
          <cell r="A84">
            <v>100</v>
          </cell>
        </row>
        <row r="84">
          <cell r="C84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w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1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zoomScale="57" zoomScaleNormal="57" topLeftCell="A15" workbookViewId="0">
      <selection activeCell="L20" sqref="L20"/>
    </sheetView>
  </sheetViews>
  <sheetFormatPr defaultColWidth="9" defaultRowHeight="15"/>
  <cols>
    <col min="1" max="1" width="9.42857142857143" customWidth="1"/>
    <col min="6" max="6" width="10.1428571428571" customWidth="1"/>
    <col min="7" max="7" width="12.8571428571429"/>
    <col min="9" max="17" width="12.8571428571429"/>
  </cols>
  <sheetData>
    <row r="1" ht="15.75" spans="1:17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4"/>
    </row>
    <row r="2" ht="48" customHeight="1" spans="1:17">
      <c r="A2" s="24" t="s">
        <v>1</v>
      </c>
      <c r="B2" s="24"/>
      <c r="C2" s="24" t="s">
        <v>2</v>
      </c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25" t="s">
        <v>3</v>
      </c>
      <c r="B3" s="1" t="s">
        <v>4</v>
      </c>
      <c r="C3" s="26" t="s">
        <v>5</v>
      </c>
      <c r="D3" s="26"/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1" t="s">
        <v>8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1">
        <v>4</v>
      </c>
      <c r="B4" s="1">
        <v>7</v>
      </c>
      <c r="C4" s="26">
        <v>2.2</v>
      </c>
      <c r="D4" s="26"/>
      <c r="E4" s="1">
        <f>(A4+B4)/2</f>
        <v>5.5</v>
      </c>
      <c r="F4" s="1">
        <f>C4*E4</f>
        <v>12.1</v>
      </c>
      <c r="G4" s="1"/>
      <c r="H4" s="1">
        <f>B4-A4</f>
        <v>3</v>
      </c>
      <c r="I4" s="1">
        <f>C4/H4</f>
        <v>0.733333333333333</v>
      </c>
      <c r="J4" s="1">
        <f>F4/F12</f>
        <v>0.00343043447444893</v>
      </c>
      <c r="K4" s="1">
        <f>J4*J4</f>
        <v>1.17678806834877e-5</v>
      </c>
      <c r="L4" s="1">
        <f>C4</f>
        <v>2.2</v>
      </c>
      <c r="M4" s="1">
        <f>J4</f>
        <v>0.00343043447444893</v>
      </c>
      <c r="N4" s="1">
        <f>L4*M5</f>
        <v>0.0298135941597562</v>
      </c>
      <c r="O4" s="1">
        <f>L5*M4</f>
        <v>0.0219547806364732</v>
      </c>
      <c r="P4" s="1">
        <f>(E4-G15)^2</f>
        <v>886.40175625</v>
      </c>
      <c r="Q4" s="1">
        <f>P4*C4</f>
        <v>1950.08386375</v>
      </c>
    </row>
    <row r="5" spans="1:17">
      <c r="A5" s="1">
        <v>7</v>
      </c>
      <c r="B5" s="1">
        <v>10</v>
      </c>
      <c r="C5" s="26">
        <v>4.2</v>
      </c>
      <c r="D5" s="26"/>
      <c r="E5" s="1">
        <f t="shared" ref="E5:E11" si="0">(A5+B5)/2</f>
        <v>8.5</v>
      </c>
      <c r="F5" s="1">
        <f t="shared" ref="F5:F11" si="1">C5*E5</f>
        <v>35.7</v>
      </c>
      <c r="G5" s="1"/>
      <c r="H5" s="1">
        <f t="shared" ref="H5:H11" si="2">B5-A5</f>
        <v>3</v>
      </c>
      <c r="I5" s="1">
        <f>C5/H5</f>
        <v>1.4</v>
      </c>
      <c r="J5" s="1">
        <f>F5/F12</f>
        <v>0.0101211992345312</v>
      </c>
      <c r="K5" s="1">
        <f t="shared" ref="K5:K11" si="3">J5*J5</f>
        <v>0.000102438673945074</v>
      </c>
      <c r="L5" s="1">
        <f t="shared" ref="L5:L11" si="4">L4+C5</f>
        <v>6.4</v>
      </c>
      <c r="M5" s="1">
        <f t="shared" ref="M5:M11" si="5">M4+J5</f>
        <v>0.0135516337089801</v>
      </c>
      <c r="N5" s="1">
        <f t="shared" ref="N5:N11" si="6">L5*M6</f>
        <v>0.260917145084698</v>
      </c>
      <c r="O5" s="1">
        <f t="shared" ref="O5:O11" si="7">L6*M5</f>
        <v>0.195143525409313</v>
      </c>
      <c r="P5" s="1">
        <f>(E5-G15)^2</f>
        <v>716.76675625</v>
      </c>
      <c r="Q5" s="1">
        <f t="shared" ref="Q5:Q11" si="8">P5*C5</f>
        <v>3010.42037625</v>
      </c>
    </row>
    <row r="6" spans="1:17">
      <c r="A6" s="2">
        <v>10</v>
      </c>
      <c r="B6" s="2">
        <v>14</v>
      </c>
      <c r="C6" s="27">
        <v>8</v>
      </c>
      <c r="D6" s="27"/>
      <c r="E6" s="2">
        <f t="shared" si="0"/>
        <v>12</v>
      </c>
      <c r="F6" s="2">
        <f t="shared" si="1"/>
        <v>96</v>
      </c>
      <c r="G6" s="2"/>
      <c r="H6" s="2">
        <f t="shared" si="2"/>
        <v>4</v>
      </c>
      <c r="I6" s="2">
        <f t="shared" ref="I6:I11" si="9">C6/H6</f>
        <v>2</v>
      </c>
      <c r="J6" s="2">
        <f>F6/F12</f>
        <v>0.0272166702105039</v>
      </c>
      <c r="K6" s="2">
        <f t="shared" si="3"/>
        <v>0.000740747137347332</v>
      </c>
      <c r="L6" s="2">
        <f t="shared" si="4"/>
        <v>14.4</v>
      </c>
      <c r="M6" s="1">
        <f t="shared" si="5"/>
        <v>0.040768303919484</v>
      </c>
      <c r="N6" s="1">
        <f t="shared" si="6"/>
        <v>1.36845417818414</v>
      </c>
      <c r="O6" s="1">
        <f t="shared" si="7"/>
        <v>1.05997590190658</v>
      </c>
      <c r="P6" s="1">
        <f>(E6-G15)^2</f>
        <v>541.60925625</v>
      </c>
      <c r="Q6" s="1">
        <f t="shared" si="8"/>
        <v>4332.87405</v>
      </c>
    </row>
    <row r="7" spans="1:17">
      <c r="A7" s="2">
        <v>14</v>
      </c>
      <c r="B7" s="2">
        <v>19</v>
      </c>
      <c r="C7" s="28">
        <v>11.6</v>
      </c>
      <c r="D7" s="28"/>
      <c r="E7" s="3">
        <f t="shared" si="0"/>
        <v>16.5</v>
      </c>
      <c r="F7" s="3">
        <f t="shared" si="1"/>
        <v>191.4</v>
      </c>
      <c r="G7" s="1"/>
      <c r="H7" s="1">
        <f t="shared" si="2"/>
        <v>5</v>
      </c>
      <c r="I7" s="33">
        <f t="shared" si="9"/>
        <v>2.32</v>
      </c>
      <c r="J7" s="1">
        <f>F7/F12</f>
        <v>0.0542632362321922</v>
      </c>
      <c r="K7" s="1">
        <f t="shared" si="3"/>
        <v>0.0029444988063907</v>
      </c>
      <c r="L7" s="3">
        <f t="shared" si="4"/>
        <v>26</v>
      </c>
      <c r="M7" s="1">
        <f t="shared" si="5"/>
        <v>0.0950315401516762</v>
      </c>
      <c r="N7" s="1">
        <f t="shared" si="6"/>
        <v>5.43772060386987</v>
      </c>
      <c r="O7" s="1">
        <f t="shared" si="7"/>
        <v>4.13387199659792</v>
      </c>
      <c r="P7" s="1">
        <f>(E7-G15)^2</f>
        <v>352.40675625</v>
      </c>
      <c r="Q7" s="1">
        <f t="shared" si="8"/>
        <v>4087.9183725</v>
      </c>
    </row>
    <row r="8" spans="1:17">
      <c r="A8" s="2">
        <v>19</v>
      </c>
      <c r="B8" s="2">
        <v>27</v>
      </c>
      <c r="C8" s="27">
        <v>17.5</v>
      </c>
      <c r="D8" s="27"/>
      <c r="E8" s="2">
        <f t="shared" si="0"/>
        <v>23</v>
      </c>
      <c r="F8" s="2">
        <f t="shared" si="1"/>
        <v>402.5</v>
      </c>
      <c r="G8" s="2"/>
      <c r="H8" s="2">
        <f t="shared" si="2"/>
        <v>8</v>
      </c>
      <c r="I8" s="2">
        <f t="shared" si="9"/>
        <v>2.1875</v>
      </c>
      <c r="J8" s="2">
        <f>F8/F12</f>
        <v>0.114111559997165</v>
      </c>
      <c r="K8" s="2">
        <f t="shared" si="3"/>
        <v>0.0130214481249866</v>
      </c>
      <c r="L8" s="2">
        <f t="shared" si="4"/>
        <v>43.5</v>
      </c>
      <c r="M8" s="1">
        <f t="shared" si="5"/>
        <v>0.209143100148841</v>
      </c>
      <c r="N8" s="1">
        <f t="shared" si="6"/>
        <v>20.9961726557516</v>
      </c>
      <c r="O8" s="1">
        <f t="shared" si="7"/>
        <v>14.7027599404635</v>
      </c>
      <c r="P8" s="1">
        <f>(E8-G15)^2</f>
        <v>150.61425625</v>
      </c>
      <c r="Q8" s="1">
        <f t="shared" si="8"/>
        <v>2635.749484375</v>
      </c>
    </row>
    <row r="9" spans="1:17">
      <c r="A9" s="4">
        <v>27</v>
      </c>
      <c r="B9" s="4">
        <v>45</v>
      </c>
      <c r="C9" s="31">
        <v>26.8</v>
      </c>
      <c r="D9" s="31"/>
      <c r="E9" s="4">
        <f t="shared" si="0"/>
        <v>36</v>
      </c>
      <c r="F9" s="4">
        <f t="shared" si="1"/>
        <v>964.8</v>
      </c>
      <c r="G9" s="4" t="s">
        <v>18</v>
      </c>
      <c r="H9" s="1">
        <f t="shared" si="2"/>
        <v>18</v>
      </c>
      <c r="I9" s="1">
        <f t="shared" si="9"/>
        <v>1.48888888888889</v>
      </c>
      <c r="J9" s="1">
        <f>F9/F12</f>
        <v>0.273527535615565</v>
      </c>
      <c r="K9" s="1">
        <f t="shared" si="3"/>
        <v>0.0748173127399239</v>
      </c>
      <c r="L9" s="4">
        <f t="shared" si="4"/>
        <v>70.3</v>
      </c>
      <c r="M9" s="1">
        <f t="shared" si="5"/>
        <v>0.482670635764406</v>
      </c>
      <c r="N9" s="1">
        <f t="shared" si="6"/>
        <v>46.4879863916649</v>
      </c>
      <c r="O9" s="1">
        <f t="shared" si="7"/>
        <v>39.7237933234106</v>
      </c>
      <c r="P9" s="1">
        <f>(E9-G15)^2</f>
        <v>0.529256249999999</v>
      </c>
      <c r="Q9" s="1">
        <f t="shared" si="8"/>
        <v>14.1840675</v>
      </c>
    </row>
    <row r="10" spans="1:17">
      <c r="A10" s="1">
        <v>45</v>
      </c>
      <c r="B10" s="1">
        <v>60</v>
      </c>
      <c r="C10" s="26">
        <v>12</v>
      </c>
      <c r="D10" s="26"/>
      <c r="E10" s="1">
        <f t="shared" si="0"/>
        <v>52.5</v>
      </c>
      <c r="F10" s="1">
        <f t="shared" si="1"/>
        <v>630</v>
      </c>
      <c r="G10" s="1"/>
      <c r="H10" s="1">
        <f t="shared" si="2"/>
        <v>15</v>
      </c>
      <c r="I10" s="1">
        <f t="shared" si="9"/>
        <v>0.8</v>
      </c>
      <c r="J10" s="1">
        <f>F10/F12</f>
        <v>0.178609398256432</v>
      </c>
      <c r="K10" s="1">
        <f t="shared" si="3"/>
        <v>0.0319013171455248</v>
      </c>
      <c r="L10" s="1">
        <f t="shared" si="4"/>
        <v>82.3</v>
      </c>
      <c r="M10" s="1">
        <f t="shared" si="5"/>
        <v>0.661280034020838</v>
      </c>
      <c r="N10" s="1">
        <f t="shared" si="6"/>
        <v>82.3</v>
      </c>
      <c r="O10" s="1">
        <f t="shared" si="7"/>
        <v>66.1280034020838</v>
      </c>
      <c r="P10" s="1">
        <f>(E10-G15)^2</f>
        <v>296.78675625</v>
      </c>
      <c r="Q10" s="1">
        <f t="shared" si="8"/>
        <v>3561.441075</v>
      </c>
    </row>
    <row r="11" spans="1:17">
      <c r="A11" s="1">
        <v>60</v>
      </c>
      <c r="B11" s="1">
        <v>75</v>
      </c>
      <c r="C11" s="26">
        <v>17.7</v>
      </c>
      <c r="D11" s="26"/>
      <c r="E11" s="1">
        <f t="shared" si="0"/>
        <v>67.5</v>
      </c>
      <c r="F11" s="1">
        <f t="shared" si="1"/>
        <v>1194.75</v>
      </c>
      <c r="G11" s="1"/>
      <c r="H11" s="1">
        <f t="shared" si="2"/>
        <v>15</v>
      </c>
      <c r="I11" s="1">
        <f t="shared" si="9"/>
        <v>1.18</v>
      </c>
      <c r="J11" s="1">
        <f>F11/F12</f>
        <v>0.338719965979162</v>
      </c>
      <c r="K11" s="1">
        <f t="shared" si="3"/>
        <v>0.114731215352925</v>
      </c>
      <c r="L11" s="1">
        <f t="shared" si="4"/>
        <v>100</v>
      </c>
      <c r="M11" s="1">
        <f t="shared" si="5"/>
        <v>1</v>
      </c>
      <c r="N11" s="1">
        <f t="shared" si="6"/>
        <v>0</v>
      </c>
      <c r="O11" s="1">
        <f t="shared" si="7"/>
        <v>0</v>
      </c>
      <c r="P11" s="1">
        <f>(E11-G15)^2</f>
        <v>1038.61175625</v>
      </c>
      <c r="Q11" s="1">
        <f t="shared" si="8"/>
        <v>18383.428085625</v>
      </c>
    </row>
    <row r="12" spans="1:17">
      <c r="A12" s="26" t="s">
        <v>19</v>
      </c>
      <c r="B12" s="26"/>
      <c r="C12" s="26">
        <v>100</v>
      </c>
      <c r="D12" s="26"/>
      <c r="E12" s="1">
        <v>13</v>
      </c>
      <c r="F12" s="1">
        <f>SUM(F4:F11)</f>
        <v>3527.25</v>
      </c>
      <c r="G12" s="1"/>
      <c r="H12" s="1"/>
      <c r="I12" s="1"/>
      <c r="J12" s="1"/>
      <c r="K12" s="1">
        <f>SUM(K4:K11)</f>
        <v>0.238270745861727</v>
      </c>
      <c r="L12" s="1"/>
      <c r="M12" s="1"/>
      <c r="N12" s="1">
        <f>SUM(N4:N11)</f>
        <v>156.881064568715</v>
      </c>
      <c r="O12" s="1">
        <f>SUM(O4:O11)</f>
        <v>125.965502870508</v>
      </c>
      <c r="P12" s="1">
        <f>SUM(P4:P11)</f>
        <v>3983.72655</v>
      </c>
      <c r="Q12" s="1">
        <f>SUM(Q4:Q11)</f>
        <v>37976.099375</v>
      </c>
    </row>
    <row r="13" spans="13:19">
      <c r="M13" t="s">
        <v>20</v>
      </c>
      <c r="N13">
        <f>(N12-O12)/100</f>
        <v>0.309155616982068</v>
      </c>
      <c r="S13">
        <v>0</v>
      </c>
    </row>
    <row r="14" ht="34.5" customHeight="1" spans="5:19">
      <c r="E14" s="35" t="s">
        <v>21</v>
      </c>
      <c r="F14" s="36"/>
      <c r="G14" s="36"/>
      <c r="H14" s="37"/>
      <c r="I14" s="63"/>
      <c r="J14" s="64" t="s">
        <v>22</v>
      </c>
      <c r="K14" s="65"/>
      <c r="L14" s="66"/>
      <c r="S14">
        <v>10</v>
      </c>
    </row>
    <row r="15" ht="95.25" customHeight="1" spans="4:19">
      <c r="D15" s="38" t="s">
        <v>23</v>
      </c>
      <c r="E15" s="39" t="s">
        <v>24</v>
      </c>
      <c r="F15" s="39"/>
      <c r="G15" s="40">
        <f>F12/C12</f>
        <v>35.2725</v>
      </c>
      <c r="H15" s="41" t="s">
        <v>25</v>
      </c>
      <c r="I15" s="67" t="s">
        <v>26</v>
      </c>
      <c r="J15" s="62"/>
      <c r="K15" s="68" t="s">
        <v>27</v>
      </c>
      <c r="L15" s="69">
        <v>29.217</v>
      </c>
      <c r="S15">
        <v>20</v>
      </c>
    </row>
    <row r="16" ht="90" customHeight="1" spans="5:19">
      <c r="E16" s="39" t="s">
        <v>28</v>
      </c>
      <c r="F16" s="42"/>
      <c r="G16" s="40">
        <f>A9+(((C9-C8)/((C9-C8)+(C9-C10)))*18)</f>
        <v>33.9460580912863</v>
      </c>
      <c r="H16" s="43"/>
      <c r="I16" s="67"/>
      <c r="J16" s="62"/>
      <c r="K16" s="68" t="s">
        <v>28</v>
      </c>
      <c r="L16" s="69">
        <v>13.3742331288344</v>
      </c>
      <c r="S16">
        <v>30</v>
      </c>
    </row>
    <row r="17" ht="135" spans="5:19">
      <c r="E17" s="39" t="s">
        <v>29</v>
      </c>
      <c r="F17" s="39"/>
      <c r="G17" s="40">
        <f>A9+((50-L8)/C9)*18</f>
        <v>31.365671641791</v>
      </c>
      <c r="H17" s="43"/>
      <c r="I17" s="67"/>
      <c r="J17" s="62"/>
      <c r="K17" s="68" t="s">
        <v>29</v>
      </c>
      <c r="L17" s="69">
        <v>23.896174863388</v>
      </c>
      <c r="S17">
        <v>40</v>
      </c>
    </row>
    <row r="18" ht="240" spans="5:19">
      <c r="E18" s="44" t="s">
        <v>30</v>
      </c>
      <c r="F18" s="45"/>
      <c r="G18" s="46">
        <f>G19/G20</f>
        <v>6.81643356643357</v>
      </c>
      <c r="H18" s="47" t="s">
        <v>25</v>
      </c>
      <c r="I18" s="70" t="s">
        <v>31</v>
      </c>
      <c r="J18" s="62"/>
      <c r="K18" s="68" t="s">
        <v>30</v>
      </c>
      <c r="L18" s="69">
        <v>6.9732354169567</v>
      </c>
      <c r="S18">
        <v>50</v>
      </c>
    </row>
    <row r="19" ht="30" customHeight="1" spans="5:19">
      <c r="E19" s="48" t="s">
        <v>32</v>
      </c>
      <c r="F19" s="49"/>
      <c r="G19" s="49">
        <f>60+15*((90-L10)/C10)</f>
        <v>69.625</v>
      </c>
      <c r="H19" s="47"/>
      <c r="I19" s="70"/>
      <c r="J19" s="62"/>
      <c r="K19" s="69" t="s">
        <v>32</v>
      </c>
      <c r="L19" s="69">
        <v>61.5340909090909</v>
      </c>
      <c r="S19">
        <v>60</v>
      </c>
    </row>
    <row r="20" customHeight="1" spans="5:19">
      <c r="E20" s="48" t="s">
        <v>33</v>
      </c>
      <c r="F20" s="49"/>
      <c r="G20" s="49">
        <f>7+3*((10-5.5)/C5)</f>
        <v>10.2142857142857</v>
      </c>
      <c r="H20" s="47"/>
      <c r="I20" s="70"/>
      <c r="J20" s="62"/>
      <c r="K20" s="69" t="s">
        <v>33</v>
      </c>
      <c r="L20" s="69">
        <v>8.82432432432432</v>
      </c>
      <c r="S20">
        <v>70</v>
      </c>
    </row>
    <row r="21" customHeight="1" spans="5:19">
      <c r="E21" s="48" t="s">
        <v>34</v>
      </c>
      <c r="F21" s="49"/>
      <c r="G21" s="49"/>
      <c r="H21" s="47"/>
      <c r="I21" s="70"/>
      <c r="J21" s="62"/>
      <c r="K21" s="69" t="s">
        <v>34</v>
      </c>
      <c r="L21" s="69"/>
      <c r="S21">
        <v>80</v>
      </c>
    </row>
    <row r="22" customHeight="1" spans="5:19">
      <c r="E22" s="48" t="s">
        <v>35</v>
      </c>
      <c r="F22" s="49"/>
      <c r="G22" s="49">
        <f>(A4+G20)/2</f>
        <v>7.10714285714286</v>
      </c>
      <c r="H22" s="47"/>
      <c r="I22" s="70"/>
      <c r="J22" s="62"/>
      <c r="K22" s="69" t="s">
        <v>35</v>
      </c>
      <c r="L22" s="69">
        <v>6.41216216216216</v>
      </c>
      <c r="S22">
        <v>90</v>
      </c>
    </row>
    <row r="23" customHeight="1" spans="5:19">
      <c r="E23" s="48" t="s">
        <v>36</v>
      </c>
      <c r="F23" s="49"/>
      <c r="G23" s="49">
        <f>(G19+B11)/2</f>
        <v>72.3125</v>
      </c>
      <c r="H23" s="47"/>
      <c r="I23" s="70"/>
      <c r="J23" s="62"/>
      <c r="K23" s="69" t="s">
        <v>36</v>
      </c>
      <c r="L23" s="69">
        <v>68.2670454545455</v>
      </c>
      <c r="S23">
        <v>100</v>
      </c>
    </row>
    <row r="24" ht="78" customHeight="1" spans="5:12">
      <c r="E24" s="50" t="s">
        <v>37</v>
      </c>
      <c r="F24" s="50"/>
      <c r="G24" s="51">
        <f>G23/G22</f>
        <v>10.1746231155779</v>
      </c>
      <c r="H24" s="47"/>
      <c r="I24" s="70"/>
      <c r="J24" s="62"/>
      <c r="K24" s="68" t="s">
        <v>37</v>
      </c>
      <c r="L24" s="69">
        <v>10.6464939170419</v>
      </c>
    </row>
    <row r="25" customHeight="1" spans="5:12">
      <c r="E25" s="52" t="s">
        <v>38</v>
      </c>
      <c r="F25" s="53"/>
      <c r="G25" s="53">
        <f>N13</f>
        <v>0.309155616982068</v>
      </c>
      <c r="H25" s="54" t="s">
        <v>25</v>
      </c>
      <c r="I25" s="71" t="s">
        <v>39</v>
      </c>
      <c r="J25" s="71"/>
      <c r="K25" s="69" t="s">
        <v>38</v>
      </c>
      <c r="L25" s="69">
        <v>0.348383714960468</v>
      </c>
    </row>
    <row r="26" spans="5:12">
      <c r="E26" s="52" t="s">
        <v>40</v>
      </c>
      <c r="F26" s="53"/>
      <c r="G26" s="53">
        <f>K12*100</f>
        <v>23.8270745861727</v>
      </c>
      <c r="H26" s="55"/>
      <c r="I26" s="71"/>
      <c r="J26" s="71"/>
      <c r="K26" s="69" t="s">
        <v>40</v>
      </c>
      <c r="L26" s="69">
        <v>20.0199366334545</v>
      </c>
    </row>
    <row r="27" spans="5:12">
      <c r="E27" s="56" t="s">
        <v>41</v>
      </c>
      <c r="F27" s="57"/>
      <c r="G27" s="58">
        <f>Q12/100</f>
        <v>379.76099375</v>
      </c>
      <c r="H27" s="59" t="s">
        <v>25</v>
      </c>
      <c r="I27" s="70" t="s">
        <v>42</v>
      </c>
      <c r="J27" s="70"/>
      <c r="K27" s="69" t="s">
        <v>41</v>
      </c>
      <c r="L27" s="69">
        <v>345.544911</v>
      </c>
    </row>
    <row r="28" ht="33" customHeight="1" spans="5:12">
      <c r="E28" s="50" t="s">
        <v>43</v>
      </c>
      <c r="F28" s="50"/>
      <c r="G28" s="58">
        <f>SQRT(G27)</f>
        <v>19.4874573444049</v>
      </c>
      <c r="H28" s="60"/>
      <c r="I28" s="70"/>
      <c r="J28" s="70"/>
      <c r="K28" s="69" t="s">
        <v>43</v>
      </c>
      <c r="L28" s="69">
        <v>18.588838344555</v>
      </c>
    </row>
    <row r="29" customHeight="1" spans="5:12">
      <c r="E29" s="40" t="s">
        <v>44</v>
      </c>
      <c r="F29" s="61"/>
      <c r="G29" s="62">
        <f>(G15-G16)/G28</f>
        <v>0.0680664432137698</v>
      </c>
      <c r="H29" s="62"/>
      <c r="I29" s="72" t="s">
        <v>45</v>
      </c>
      <c r="J29" s="73"/>
      <c r="K29" s="69" t="s">
        <v>44</v>
      </c>
      <c r="L29" s="69">
        <v>0.852273099454127</v>
      </c>
    </row>
  </sheetData>
  <mergeCells count="40">
    <mergeCell ref="A1:Q1"/>
    <mergeCell ref="A2:B2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A12:B12"/>
    <mergeCell ref="C12:D12"/>
    <mergeCell ref="E14:G14"/>
    <mergeCell ref="J14:L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I29:J29"/>
    <mergeCell ref="H15:H17"/>
    <mergeCell ref="H18:H24"/>
    <mergeCell ref="H25:H26"/>
    <mergeCell ref="H27:H28"/>
    <mergeCell ref="I15:I17"/>
    <mergeCell ref="I18:I24"/>
    <mergeCell ref="I25:J26"/>
    <mergeCell ref="I27:J28"/>
  </mergeCells>
  <conditionalFormatting sqref="I4:I11">
    <cfRule type="top10" dxfId="0" priority="1" percent="1" rank="10"/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L4" sqref="L4:M11"/>
    </sheetView>
  </sheetViews>
  <sheetFormatPr defaultColWidth="9.14285714285714" defaultRowHeight="15"/>
  <cols>
    <col min="7" max="7" width="8.57142857142857" customWidth="1"/>
    <col min="9" max="9" width="7" customWidth="1"/>
    <col min="17" max="17" width="12.1428571428571" customWidth="1"/>
  </cols>
  <sheetData>
    <row r="1" ht="15.75" spans="1:17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4"/>
    </row>
    <row r="2" spans="1:17">
      <c r="A2" s="24" t="s">
        <v>1</v>
      </c>
      <c r="B2" s="24"/>
      <c r="C2" s="24" t="s">
        <v>2</v>
      </c>
      <c r="D2" s="2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25" t="s">
        <v>3</v>
      </c>
      <c r="B3" s="1" t="s">
        <v>4</v>
      </c>
      <c r="C3" s="26" t="s">
        <v>5</v>
      </c>
      <c r="D3" s="26"/>
      <c r="E3" s="1" t="s">
        <v>6</v>
      </c>
      <c r="F3" s="1" t="s">
        <v>7</v>
      </c>
      <c r="G3" s="1"/>
      <c r="H3" s="1" t="s">
        <v>9</v>
      </c>
      <c r="I3" s="1" t="s">
        <v>10</v>
      </c>
      <c r="J3" s="1" t="s">
        <v>11</v>
      </c>
      <c r="K3" s="2" t="s">
        <v>12</v>
      </c>
      <c r="L3" s="1" t="s">
        <v>8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>
      <c r="A4" s="1">
        <v>4</v>
      </c>
      <c r="B4" s="1">
        <v>7</v>
      </c>
      <c r="C4" s="26">
        <v>2.2</v>
      </c>
      <c r="D4" s="26"/>
      <c r="E4" s="1">
        <f t="shared" ref="E4:E11" si="0">(A4+B4)/2</f>
        <v>5.5</v>
      </c>
      <c r="F4" s="1">
        <f t="shared" ref="F4:F11" si="1">C4*E4</f>
        <v>12.1</v>
      </c>
      <c r="G4" s="1"/>
      <c r="H4" s="1">
        <f t="shared" ref="H4:H11" si="2">B4-A4</f>
        <v>3</v>
      </c>
      <c r="I4" s="1">
        <f t="shared" ref="I4:I11" si="3">C4/H4</f>
        <v>0.733333333333333</v>
      </c>
      <c r="J4" s="1">
        <f>F4/F12</f>
        <v>0.00343043447444893</v>
      </c>
      <c r="K4" s="1">
        <f t="shared" ref="K4:K11" si="4">J4*J4</f>
        <v>1.17678806834877e-5</v>
      </c>
      <c r="L4" s="1">
        <f>C4</f>
        <v>2.2</v>
      </c>
      <c r="M4" s="1">
        <f>J4</f>
        <v>0.00343043447444893</v>
      </c>
      <c r="N4" s="1">
        <f t="shared" ref="N4:N11" si="5">L4*M5</f>
        <v>0.0298135941597562</v>
      </c>
      <c r="O4" s="1">
        <f t="shared" ref="O4:O11" si="6">L5*M4</f>
        <v>0.0219547806364732</v>
      </c>
      <c r="P4" s="1">
        <f>(E4-G15)^2</f>
        <v>30.25</v>
      </c>
      <c r="Q4" s="1">
        <f t="shared" ref="Q4:Q11" si="7">P4*C4</f>
        <v>66.55</v>
      </c>
    </row>
    <row r="5" spans="1:17">
      <c r="A5" s="1">
        <v>7</v>
      </c>
      <c r="B5" s="1">
        <v>10</v>
      </c>
      <c r="C5" s="26">
        <v>4.2</v>
      </c>
      <c r="D5" s="26"/>
      <c r="E5" s="1">
        <f t="shared" si="0"/>
        <v>8.5</v>
      </c>
      <c r="F5" s="1">
        <f t="shared" si="1"/>
        <v>35.7</v>
      </c>
      <c r="G5" s="1"/>
      <c r="H5" s="1">
        <f t="shared" si="2"/>
        <v>3</v>
      </c>
      <c r="I5" s="1">
        <f t="shared" si="3"/>
        <v>1.4</v>
      </c>
      <c r="J5" s="1">
        <f>F5/F12</f>
        <v>0.0101211992345312</v>
      </c>
      <c r="K5" s="1">
        <f t="shared" si="4"/>
        <v>0.000102438673945074</v>
      </c>
      <c r="L5" s="1">
        <f t="shared" ref="L5:L11" si="8">L4+C5</f>
        <v>6.4</v>
      </c>
      <c r="M5" s="1">
        <f t="shared" ref="M5:M11" si="9">M4+J5</f>
        <v>0.0135516337089801</v>
      </c>
      <c r="N5" s="1">
        <f t="shared" si="5"/>
        <v>0.260917145084698</v>
      </c>
      <c r="O5" s="1">
        <f t="shared" si="6"/>
        <v>0.195143525409313</v>
      </c>
      <c r="P5" s="1">
        <f>(E5-G15)^2</f>
        <v>72.25</v>
      </c>
      <c r="Q5" s="1">
        <f t="shared" si="7"/>
        <v>303.45</v>
      </c>
    </row>
    <row r="6" spans="1:17">
      <c r="A6" s="2">
        <v>10</v>
      </c>
      <c r="B6" s="2">
        <v>14</v>
      </c>
      <c r="C6" s="27">
        <v>8</v>
      </c>
      <c r="D6" s="27"/>
      <c r="E6" s="2">
        <f t="shared" si="0"/>
        <v>12</v>
      </c>
      <c r="F6" s="2">
        <f t="shared" si="1"/>
        <v>96</v>
      </c>
      <c r="G6" s="2"/>
      <c r="H6" s="2">
        <f t="shared" si="2"/>
        <v>4</v>
      </c>
      <c r="I6" s="2">
        <f t="shared" si="3"/>
        <v>2</v>
      </c>
      <c r="J6" s="2">
        <f>F6/F12</f>
        <v>0.0272166702105039</v>
      </c>
      <c r="K6" s="2">
        <f t="shared" si="4"/>
        <v>0.000740747137347332</v>
      </c>
      <c r="L6" s="2">
        <f t="shared" si="8"/>
        <v>14.4</v>
      </c>
      <c r="M6" s="1">
        <f t="shared" si="9"/>
        <v>0.040768303919484</v>
      </c>
      <c r="N6" s="1">
        <f t="shared" si="5"/>
        <v>1.36845417818414</v>
      </c>
      <c r="O6" s="1">
        <f t="shared" si="6"/>
        <v>1.05997590190658</v>
      </c>
      <c r="P6" s="1">
        <f>(E6-G15)^2</f>
        <v>144</v>
      </c>
      <c r="Q6" s="1">
        <f t="shared" si="7"/>
        <v>1152</v>
      </c>
    </row>
    <row r="7" spans="1:17">
      <c r="A7" s="2">
        <v>14</v>
      </c>
      <c r="B7" s="2">
        <v>19</v>
      </c>
      <c r="C7" s="28">
        <v>11.6</v>
      </c>
      <c r="D7" s="28"/>
      <c r="E7" s="3">
        <f t="shared" si="0"/>
        <v>16.5</v>
      </c>
      <c r="F7" s="3">
        <f t="shared" si="1"/>
        <v>191.4</v>
      </c>
      <c r="G7" s="29" t="s">
        <v>18</v>
      </c>
      <c r="H7" s="1">
        <f t="shared" si="2"/>
        <v>5</v>
      </c>
      <c r="I7" s="33">
        <f t="shared" si="3"/>
        <v>2.32</v>
      </c>
      <c r="J7" s="1">
        <f>F7/F12</f>
        <v>0.0542632362321922</v>
      </c>
      <c r="K7" s="1">
        <f t="shared" si="4"/>
        <v>0.0029444988063907</v>
      </c>
      <c r="L7" s="3">
        <f t="shared" si="8"/>
        <v>26</v>
      </c>
      <c r="M7" s="1">
        <f t="shared" si="9"/>
        <v>0.0950315401516762</v>
      </c>
      <c r="N7" s="1">
        <f t="shared" si="5"/>
        <v>5.43772060386987</v>
      </c>
      <c r="O7" s="1">
        <f t="shared" si="6"/>
        <v>4.13387199659792</v>
      </c>
      <c r="P7" s="1">
        <f>(E7-G15)^2</f>
        <v>272.25</v>
      </c>
      <c r="Q7" s="1">
        <f t="shared" si="7"/>
        <v>3158.1</v>
      </c>
    </row>
    <row r="8" spans="1:17">
      <c r="A8" s="2">
        <v>19</v>
      </c>
      <c r="B8" s="2">
        <v>27</v>
      </c>
      <c r="C8" s="27">
        <v>17.5</v>
      </c>
      <c r="D8" s="27"/>
      <c r="E8" s="2">
        <f t="shared" si="0"/>
        <v>23</v>
      </c>
      <c r="F8" s="2">
        <f t="shared" si="1"/>
        <v>402.5</v>
      </c>
      <c r="G8" s="30"/>
      <c r="H8" s="2">
        <f t="shared" si="2"/>
        <v>8</v>
      </c>
      <c r="I8" s="2">
        <f t="shared" si="3"/>
        <v>2.1875</v>
      </c>
      <c r="J8" s="2">
        <f>F8/F12</f>
        <v>0.114111559997165</v>
      </c>
      <c r="K8" s="2">
        <f t="shared" si="4"/>
        <v>0.0130214481249866</v>
      </c>
      <c r="L8" s="2">
        <f t="shared" si="8"/>
        <v>43.5</v>
      </c>
      <c r="M8" s="1">
        <f t="shared" si="9"/>
        <v>0.209143100148841</v>
      </c>
      <c r="N8" s="1">
        <f t="shared" si="5"/>
        <v>20.9961726557516</v>
      </c>
      <c r="O8" s="1">
        <f t="shared" si="6"/>
        <v>14.7027599404635</v>
      </c>
      <c r="P8" s="1">
        <f>(E8-G15)^2</f>
        <v>529</v>
      </c>
      <c r="Q8" s="1">
        <f t="shared" si="7"/>
        <v>9257.5</v>
      </c>
    </row>
    <row r="9" spans="1:17">
      <c r="A9" s="4">
        <v>27</v>
      </c>
      <c r="B9" s="4">
        <v>45</v>
      </c>
      <c r="C9" s="31">
        <v>26.8</v>
      </c>
      <c r="D9" s="31"/>
      <c r="E9" s="4">
        <f t="shared" si="0"/>
        <v>36</v>
      </c>
      <c r="F9" s="4">
        <f t="shared" si="1"/>
        <v>964.8</v>
      </c>
      <c r="G9" s="32"/>
      <c r="H9" s="1">
        <f t="shared" si="2"/>
        <v>18</v>
      </c>
      <c r="I9" s="1">
        <f t="shared" si="3"/>
        <v>1.48888888888889</v>
      </c>
      <c r="J9" s="1">
        <f>F9/F12</f>
        <v>0.273527535615565</v>
      </c>
      <c r="K9" s="1">
        <f t="shared" si="4"/>
        <v>0.0748173127399239</v>
      </c>
      <c r="L9" s="4">
        <f t="shared" si="8"/>
        <v>70.3</v>
      </c>
      <c r="M9" s="1">
        <f t="shared" si="9"/>
        <v>0.482670635764406</v>
      </c>
      <c r="N9" s="1">
        <f t="shared" si="5"/>
        <v>46.4879863916649</v>
      </c>
      <c r="O9" s="1">
        <f t="shared" si="6"/>
        <v>39.7237933234106</v>
      </c>
      <c r="P9" s="1">
        <f>(E9-G15)^2</f>
        <v>1296</v>
      </c>
      <c r="Q9" s="1">
        <f t="shared" si="7"/>
        <v>34732.8</v>
      </c>
    </row>
    <row r="10" spans="1:17">
      <c r="A10" s="1">
        <v>45</v>
      </c>
      <c r="B10" s="1">
        <v>60</v>
      </c>
      <c r="C10" s="26">
        <v>12</v>
      </c>
      <c r="D10" s="26"/>
      <c r="E10" s="1">
        <f t="shared" si="0"/>
        <v>52.5</v>
      </c>
      <c r="F10" s="1">
        <f t="shared" si="1"/>
        <v>630</v>
      </c>
      <c r="G10" s="1"/>
      <c r="H10" s="1">
        <f t="shared" si="2"/>
        <v>15</v>
      </c>
      <c r="I10" s="1">
        <f t="shared" si="3"/>
        <v>0.8</v>
      </c>
      <c r="J10" s="1">
        <f>F10/F12</f>
        <v>0.178609398256432</v>
      </c>
      <c r="K10" s="1">
        <f t="shared" si="4"/>
        <v>0.0319013171455248</v>
      </c>
      <c r="L10" s="1">
        <f t="shared" si="8"/>
        <v>82.3</v>
      </c>
      <c r="M10" s="1">
        <f t="shared" si="9"/>
        <v>0.661280034020838</v>
      </c>
      <c r="N10" s="1">
        <f t="shared" si="5"/>
        <v>82.3</v>
      </c>
      <c r="O10" s="1">
        <f t="shared" si="6"/>
        <v>66.1280034020838</v>
      </c>
      <c r="P10" s="1">
        <f>(E10-G15)^2</f>
        <v>2756.25</v>
      </c>
      <c r="Q10" s="1">
        <f t="shared" si="7"/>
        <v>33075</v>
      </c>
    </row>
    <row r="11" spans="1:17">
      <c r="A11" s="1">
        <v>60</v>
      </c>
      <c r="B11" s="1">
        <v>75</v>
      </c>
      <c r="C11" s="26">
        <v>17.7</v>
      </c>
      <c r="D11" s="26"/>
      <c r="E11" s="1">
        <f t="shared" si="0"/>
        <v>67.5</v>
      </c>
      <c r="F11" s="1">
        <f t="shared" si="1"/>
        <v>1194.75</v>
      </c>
      <c r="G11" s="1"/>
      <c r="H11" s="1">
        <f t="shared" si="2"/>
        <v>15</v>
      </c>
      <c r="I11" s="1">
        <f t="shared" si="3"/>
        <v>1.18</v>
      </c>
      <c r="J11" s="1">
        <f>F11/F12</f>
        <v>0.338719965979162</v>
      </c>
      <c r="K11" s="1">
        <f t="shared" si="4"/>
        <v>0.114731215352925</v>
      </c>
      <c r="L11" s="1">
        <f t="shared" si="8"/>
        <v>100</v>
      </c>
      <c r="M11" s="1">
        <f t="shared" si="9"/>
        <v>1</v>
      </c>
      <c r="N11" s="1">
        <f t="shared" si="5"/>
        <v>0</v>
      </c>
      <c r="O11" s="1">
        <f t="shared" si="6"/>
        <v>0</v>
      </c>
      <c r="P11" s="1">
        <f>(E11-G15)^2</f>
        <v>4556.25</v>
      </c>
      <c r="Q11" s="1">
        <f t="shared" si="7"/>
        <v>80645.625</v>
      </c>
    </row>
    <row r="12" spans="1:17">
      <c r="A12" s="26" t="s">
        <v>19</v>
      </c>
      <c r="B12" s="26"/>
      <c r="C12" s="26">
        <v>100</v>
      </c>
      <c r="D12" s="26"/>
      <c r="E12" s="1">
        <v>13</v>
      </c>
      <c r="F12" s="1">
        <f>SUM(F4:F11)</f>
        <v>3527.25</v>
      </c>
      <c r="G12" s="1"/>
      <c r="H12" s="1"/>
      <c r="I12" s="1"/>
      <c r="J12" s="1"/>
      <c r="K12" s="1">
        <f t="shared" ref="K12:Q12" si="10">SUM(K4:K11)</f>
        <v>0.238270745861727</v>
      </c>
      <c r="L12" s="1"/>
      <c r="M12" s="1"/>
      <c r="N12" s="1">
        <f t="shared" si="10"/>
        <v>156.881064568715</v>
      </c>
      <c r="O12" s="1">
        <f t="shared" si="10"/>
        <v>125.965502870508</v>
      </c>
      <c r="P12" s="1">
        <f t="shared" si="10"/>
        <v>9656.25</v>
      </c>
      <c r="Q12" s="1">
        <f t="shared" si="10"/>
        <v>162391.025</v>
      </c>
    </row>
  </sheetData>
  <mergeCells count="15">
    <mergeCell ref="A1:Q1"/>
    <mergeCell ref="A2:B2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A12:B12"/>
    <mergeCell ref="C12:D12"/>
    <mergeCell ref="G7:G9"/>
  </mergeCells>
  <conditionalFormatting sqref="I4:I11">
    <cfRule type="top10" dxfId="0" priority="1" percent="1" rank="10"/>
  </conditionalFormatting>
  <pageMargins left="0.25" right="0.25" top="0.75" bottom="0.75" header="0.298611111111111" footer="0.298611111111111"/>
  <pageSetup paperSize="9" scale="9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opLeftCell="A3" workbookViewId="0">
      <selection activeCell="G4" sqref="G4"/>
    </sheetView>
  </sheetViews>
  <sheetFormatPr defaultColWidth="9.14285714285714" defaultRowHeight="15" outlineLevelCol="6"/>
  <cols>
    <col min="2" max="2" width="10.4285714285714" customWidth="1"/>
    <col min="3" max="3" width="10" customWidth="1"/>
    <col min="6" max="6" width="11.5714285714286" customWidth="1"/>
    <col min="7" max="7" width="8.42857142857143" customWidth="1"/>
    <col min="12" max="12" width="12.8571428571429"/>
    <col min="16" max="16" width="12.8571428571429"/>
  </cols>
  <sheetData>
    <row r="1" spans="1:7">
      <c r="A1" s="5" t="s">
        <v>21</v>
      </c>
      <c r="B1" s="5"/>
      <c r="C1" s="5"/>
      <c r="D1" s="6"/>
      <c r="E1" s="7" t="s">
        <v>22</v>
      </c>
      <c r="F1" s="8"/>
      <c r="G1" s="9"/>
    </row>
    <row r="2" ht="65" customHeight="1" spans="1:7">
      <c r="A2" s="5" t="s">
        <v>46</v>
      </c>
      <c r="B2" s="5"/>
      <c r="C2" s="10">
        <v>35.2725</v>
      </c>
      <c r="D2" s="11" t="s">
        <v>26</v>
      </c>
      <c r="E2" s="12" t="s">
        <v>47</v>
      </c>
      <c r="F2" s="12"/>
      <c r="G2" s="10">
        <v>29.217</v>
      </c>
    </row>
    <row r="3" ht="45" customHeight="1" spans="1:7">
      <c r="A3" s="5" t="s">
        <v>48</v>
      </c>
      <c r="B3" s="5"/>
      <c r="C3" s="10">
        <v>33.9460580912863</v>
      </c>
      <c r="D3" s="13"/>
      <c r="E3" s="5" t="s">
        <v>48</v>
      </c>
      <c r="F3" s="5"/>
      <c r="G3" s="10">
        <v>13.3742331288344</v>
      </c>
    </row>
    <row r="4" ht="86" customHeight="1" spans="1:7">
      <c r="A4" s="5" t="s">
        <v>49</v>
      </c>
      <c r="B4" s="5"/>
      <c r="C4" s="10">
        <v>29.1492537313433</v>
      </c>
      <c r="D4" s="14"/>
      <c r="E4" s="5" t="s">
        <v>49</v>
      </c>
      <c r="F4" s="5"/>
      <c r="G4" s="10">
        <v>23.896174863388</v>
      </c>
    </row>
    <row r="5" ht="189" customHeight="1" spans="1:7">
      <c r="A5" s="5" t="s">
        <v>30</v>
      </c>
      <c r="B5" s="5"/>
      <c r="C5" s="10">
        <v>6.41258741258741</v>
      </c>
      <c r="D5" s="12" t="s">
        <v>31</v>
      </c>
      <c r="E5" s="5" t="s">
        <v>30</v>
      </c>
      <c r="F5" s="5"/>
      <c r="G5" s="10">
        <v>6.9732354169567</v>
      </c>
    </row>
    <row r="6" spans="1:7">
      <c r="A6" s="5" t="s">
        <v>37</v>
      </c>
      <c r="B6" s="5"/>
      <c r="C6" s="10">
        <v>9.88442211055276</v>
      </c>
      <c r="D6" s="12"/>
      <c r="E6" s="12" t="s">
        <v>37</v>
      </c>
      <c r="F6" s="12"/>
      <c r="G6" s="10">
        <v>10.6464939170419</v>
      </c>
    </row>
    <row r="7" spans="1:7">
      <c r="A7" s="5"/>
      <c r="B7" s="5"/>
      <c r="C7" s="10"/>
      <c r="D7" s="12"/>
      <c r="E7" s="12"/>
      <c r="F7" s="12"/>
      <c r="G7" s="10"/>
    </row>
    <row r="8" spans="1:7">
      <c r="A8" s="5"/>
      <c r="B8" s="5"/>
      <c r="C8" s="15"/>
      <c r="D8" s="12"/>
      <c r="E8" s="12"/>
      <c r="F8" s="12"/>
      <c r="G8" s="10"/>
    </row>
    <row r="9" ht="46" customHeight="1" spans="1:7">
      <c r="A9" s="12" t="s">
        <v>38</v>
      </c>
      <c r="B9" s="12"/>
      <c r="C9" s="10">
        <v>0.342042412644411</v>
      </c>
      <c r="D9" s="12" t="s">
        <v>50</v>
      </c>
      <c r="E9" s="12" t="s">
        <v>38</v>
      </c>
      <c r="F9" s="12"/>
      <c r="G9" s="10">
        <v>0.348383714960468</v>
      </c>
    </row>
    <row r="10" ht="42" customHeight="1" spans="1:7">
      <c r="A10" s="10" t="s">
        <v>40</v>
      </c>
      <c r="B10" s="10"/>
      <c r="C10" s="10">
        <v>23.8270745861727</v>
      </c>
      <c r="D10" s="12"/>
      <c r="E10" s="10" t="s">
        <v>40</v>
      </c>
      <c r="F10" s="10"/>
      <c r="G10" s="10">
        <v>20.0199366334545</v>
      </c>
    </row>
    <row r="11" ht="43" customHeight="1" spans="1:7">
      <c r="A11" s="16" t="s">
        <v>41</v>
      </c>
      <c r="B11" s="17"/>
      <c r="C11" s="15">
        <v>379.76099375</v>
      </c>
      <c r="D11" s="11" t="s">
        <v>51</v>
      </c>
      <c r="E11" s="16" t="s">
        <v>41</v>
      </c>
      <c r="F11" s="18"/>
      <c r="G11" s="6">
        <v>345.544911</v>
      </c>
    </row>
    <row r="12" ht="33" customHeight="1" spans="1:7">
      <c r="A12" s="19" t="s">
        <v>52</v>
      </c>
      <c r="B12" s="20"/>
      <c r="C12" s="10">
        <v>19.4874573444049</v>
      </c>
      <c r="D12" s="14"/>
      <c r="E12" s="19" t="s">
        <v>52</v>
      </c>
      <c r="F12" s="21"/>
      <c r="G12" s="10">
        <v>18.588838344555</v>
      </c>
    </row>
    <row r="13" ht="61" customHeight="1" spans="1:7">
      <c r="A13" s="16" t="s">
        <v>53</v>
      </c>
      <c r="B13" s="17"/>
      <c r="C13" s="10">
        <v>0.0680664432137698</v>
      </c>
      <c r="D13" s="12" t="s">
        <v>45</v>
      </c>
      <c r="E13" s="16" t="s">
        <v>53</v>
      </c>
      <c r="F13" s="17"/>
      <c r="G13" s="10">
        <v>0.852273099454127</v>
      </c>
    </row>
  </sheetData>
  <mergeCells count="28">
    <mergeCell ref="A1:C1"/>
    <mergeCell ref="E1:G1"/>
    <mergeCell ref="A2:B2"/>
    <mergeCell ref="E2:F2"/>
    <mergeCell ref="A3:B3"/>
    <mergeCell ref="E3:F3"/>
    <mergeCell ref="A4:B4"/>
    <mergeCell ref="E4:F4"/>
    <mergeCell ref="A5:B5"/>
    <mergeCell ref="E5:F5"/>
    <mergeCell ref="A9:B9"/>
    <mergeCell ref="E9:F9"/>
    <mergeCell ref="A10:B10"/>
    <mergeCell ref="E10:F10"/>
    <mergeCell ref="A11:B11"/>
    <mergeCell ref="E11:F11"/>
    <mergeCell ref="A12:B12"/>
    <mergeCell ref="E12:F12"/>
    <mergeCell ref="A13:B13"/>
    <mergeCell ref="E13:F13"/>
    <mergeCell ref="C6:C8"/>
    <mergeCell ref="D2:D4"/>
    <mergeCell ref="D5:D8"/>
    <mergeCell ref="D9:D10"/>
    <mergeCell ref="D11:D12"/>
    <mergeCell ref="G6:G8"/>
    <mergeCell ref="A6:B8"/>
    <mergeCell ref="E6:F8"/>
  </mergeCells>
  <pageMargins left="0.75" right="0.75" top="1" bottom="1" header="0.5" footer="0.5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47625</xdr:colOff>
                <xdr:row>1</xdr:row>
                <xdr:rowOff>295275</xdr:rowOff>
              </from>
              <to>
                <xdr:col>8</xdr:col>
                <xdr:colOff>539115</xdr:colOff>
                <xdr:row>1</xdr:row>
                <xdr:rowOff>808990</xdr:rowOff>
              </to>
            </anchor>
          </objectPr>
        </oleObject>
      </mc:Choice>
      <mc:Fallback>
        <oleObject shapeId="3073" progId="Equation.KSEE3" r:id="rId3"/>
      </mc:Fallback>
    </mc:AlternateContent>
    <mc:AlternateContent xmlns:mc="http://schemas.openxmlformats.org/markup-compatibility/2006">
      <mc:Choice Requires="x14">
        <oleObject shapeId="3074" progId="Equation.KSEE3" r:id="rId5">
          <objectPr defaultSize="0" r:id="rId6">
            <anchor moveWithCells="1">
              <from>
                <xdr:col>6</xdr:col>
                <xdr:colOff>0</xdr:colOff>
                <xdr:row>2</xdr:row>
                <xdr:rowOff>447675</xdr:rowOff>
              </from>
              <to>
                <xdr:col>8</xdr:col>
                <xdr:colOff>591185</xdr:colOff>
                <xdr:row>3</xdr:row>
                <xdr:rowOff>342900</xdr:rowOff>
              </to>
            </anchor>
          </objectPr>
        </oleObject>
      </mc:Choice>
      <mc:Fallback>
        <oleObject shapeId="3074" progId="Equation.KSEE3" r:id="rId5"/>
      </mc:Fallback>
    </mc:AlternateContent>
    <mc:AlternateContent xmlns:mc="http://schemas.openxmlformats.org/markup-compatibility/2006">
      <mc:Choice Requires="x14">
        <oleObject shapeId="3075" progId="Equation.KSEE3" r:id="rId7">
          <objectPr defaultSize="0" r:id="rId8">
            <anchor moveWithCells="1">
              <from>
                <xdr:col>6</xdr:col>
                <xdr:colOff>142875</xdr:colOff>
                <xdr:row>3</xdr:row>
                <xdr:rowOff>679450</xdr:rowOff>
              </from>
              <to>
                <xdr:col>8</xdr:col>
                <xdr:colOff>534035</xdr:colOff>
                <xdr:row>4</xdr:row>
                <xdr:rowOff>111760</xdr:rowOff>
              </to>
            </anchor>
          </objectPr>
        </oleObject>
      </mc:Choice>
      <mc:Fallback>
        <oleObject shapeId="3075" progId="Equation.KSEE3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M7:N16"/>
  <sheetViews>
    <sheetView tabSelected="1" zoomScale="88" zoomScaleNormal="88" topLeftCell="F8" workbookViewId="0">
      <selection activeCell="Z30" sqref="Z30"/>
    </sheetView>
  </sheetViews>
  <sheetFormatPr defaultColWidth="9.14285714285714" defaultRowHeight="15"/>
  <cols>
    <col min="14" max="14" width="12.8571428571429"/>
  </cols>
  <sheetData>
    <row r="7" customHeight="1"/>
    <row r="8" ht="11.1" customHeight="1"/>
    <row r="9" spans="13:14">
      <c r="M9" s="1">
        <v>2.2</v>
      </c>
      <c r="N9" s="1">
        <v>0.00343043447444893</v>
      </c>
    </row>
    <row r="10" spans="13:14">
      <c r="M10" s="1">
        <v>6.4</v>
      </c>
      <c r="N10" s="1">
        <v>0.0135516337089801</v>
      </c>
    </row>
    <row r="11" spans="13:14">
      <c r="M11" s="2">
        <v>14.4</v>
      </c>
      <c r="N11" s="1">
        <v>0.040768303919484</v>
      </c>
    </row>
    <row r="12" spans="13:14">
      <c r="M12" s="3">
        <v>26</v>
      </c>
      <c r="N12" s="1">
        <v>0.0950315401516762</v>
      </c>
    </row>
    <row r="13" spans="13:14">
      <c r="M13" s="2">
        <v>43.5</v>
      </c>
      <c r="N13" s="1">
        <v>0.209143100148841</v>
      </c>
    </row>
    <row r="14" spans="13:14">
      <c r="M14" s="4">
        <v>70.3</v>
      </c>
      <c r="N14" s="1">
        <v>0.482670635764406</v>
      </c>
    </row>
    <row r="15" spans="13:14">
      <c r="M15" s="1">
        <v>82.3</v>
      </c>
      <c r="N15" s="1">
        <v>0.661280034020838</v>
      </c>
    </row>
    <row r="16" spans="13:14">
      <c r="M16" s="1">
        <v>100</v>
      </c>
      <c r="N16" s="1">
        <v>1</v>
      </c>
    </row>
  </sheetData>
  <pageMargins left="0.25" right="0.25" top="0.75" bottom="0.75" header="0.298611111111111" footer="0.298611111111111"/>
  <pageSetup paperSize="9" scale="9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Лист1</vt:lpstr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</dc:creator>
  <cp:lastModifiedBy>can</cp:lastModifiedBy>
  <dcterms:created xsi:type="dcterms:W3CDTF">2020-01-05T04:49:00Z</dcterms:created>
  <cp:lastPrinted>2020-01-06T08:01:00Z</cp:lastPrinted>
  <dcterms:modified xsi:type="dcterms:W3CDTF">2020-01-07T18:28:45Z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