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2" i="1" l="1"/>
  <c r="C37" i="1"/>
  <c r="C36" i="1"/>
  <c r="C78" i="1"/>
  <c r="C79" i="1"/>
  <c r="C80" i="1"/>
  <c r="C81" i="1"/>
  <c r="C82" i="1"/>
  <c r="C83" i="1"/>
  <c r="C84" i="1"/>
  <c r="C77" i="1"/>
  <c r="E22" i="1" l="1"/>
  <c r="M3" i="1"/>
  <c r="M4" i="1" s="1"/>
  <c r="M5" i="1" s="1"/>
  <c r="M6" i="1" s="1"/>
  <c r="N3" i="1" s="1"/>
  <c r="C33" i="1" s="1"/>
  <c r="D62" i="1" s="1"/>
  <c r="J4" i="1"/>
  <c r="A13" i="1" s="1"/>
  <c r="C34" i="1" s="1"/>
  <c r="C62" i="1" s="1"/>
  <c r="J5" i="1"/>
  <c r="K5" i="1" s="1"/>
  <c r="A47" i="1" s="1"/>
  <c r="J6" i="1"/>
  <c r="K6" i="1" s="1"/>
  <c r="A48" i="1" s="1"/>
  <c r="J7" i="1"/>
  <c r="K7" i="1" s="1"/>
  <c r="A49" i="1" s="1"/>
  <c r="J8" i="1"/>
  <c r="K8" i="1" s="1"/>
  <c r="A50" i="1" s="1"/>
  <c r="J9" i="1"/>
  <c r="K9" i="1" s="1"/>
  <c r="A51" i="1" s="1"/>
  <c r="J10" i="1"/>
  <c r="K10" i="1" s="1"/>
  <c r="A52" i="1" s="1"/>
  <c r="J3" i="1"/>
  <c r="K3" i="1" s="1"/>
  <c r="A45" i="1" s="1"/>
  <c r="F6" i="1"/>
  <c r="F10" i="1"/>
  <c r="E4" i="1"/>
  <c r="B16" i="1" s="1"/>
  <c r="E5" i="1"/>
  <c r="B17" i="1" s="1"/>
  <c r="E6" i="1"/>
  <c r="B18" i="1" s="1"/>
  <c r="E7" i="1"/>
  <c r="B19" i="1" s="1"/>
  <c r="E8" i="1"/>
  <c r="B20" i="1" s="1"/>
  <c r="E9" i="1"/>
  <c r="B21" i="1" s="1"/>
  <c r="E10" i="1"/>
  <c r="B22" i="1" s="1"/>
  <c r="E3" i="1"/>
  <c r="F3" i="1" s="1"/>
  <c r="F8" i="1" l="1"/>
  <c r="F4" i="1"/>
  <c r="F11" i="1" s="1"/>
  <c r="F9" i="1"/>
  <c r="F7" i="1"/>
  <c r="F5" i="1"/>
  <c r="K4" i="1"/>
  <c r="A46" i="1" s="1"/>
  <c r="B15" i="1"/>
  <c r="B23" i="1" s="1"/>
  <c r="C20" i="1" s="1"/>
  <c r="I20" i="1" s="1"/>
  <c r="H3" i="1"/>
  <c r="M7" i="1"/>
  <c r="M8" i="1" s="1"/>
  <c r="M9" i="1" s="1"/>
  <c r="E12" i="1"/>
  <c r="L3" i="1" l="1"/>
  <c r="C32" i="1" s="1"/>
  <c r="C16" i="1"/>
  <c r="I16" i="1" s="1"/>
  <c r="C21" i="1"/>
  <c r="I21" i="1" s="1"/>
  <c r="C15" i="1"/>
  <c r="I15" i="1" s="1"/>
  <c r="C19" i="1"/>
  <c r="I19" i="1" s="1"/>
  <c r="C18" i="1"/>
  <c r="I18" i="1" s="1"/>
  <c r="C17" i="1"/>
  <c r="I17" i="1" s="1"/>
  <c r="C22" i="1"/>
  <c r="I22" i="1" s="1"/>
  <c r="C31" i="1"/>
  <c r="K22" i="1"/>
  <c r="K18" i="1"/>
  <c r="K19" i="1"/>
  <c r="K15" i="1"/>
  <c r="K20" i="1"/>
  <c r="K16" i="1"/>
  <c r="K21" i="1"/>
  <c r="K17" i="1"/>
  <c r="B13" i="1"/>
  <c r="M10" i="1"/>
  <c r="D15" i="1"/>
  <c r="I23" i="1" l="1"/>
  <c r="C39" i="1" s="1"/>
  <c r="C35" i="1"/>
  <c r="C64" i="1" s="1"/>
  <c r="E13" i="1"/>
  <c r="F13" i="1" s="1"/>
  <c r="C13" i="1"/>
  <c r="K23" i="1"/>
  <c r="D16" i="1"/>
  <c r="F15" i="1"/>
  <c r="M23" i="1" l="1"/>
  <c r="C40" i="1"/>
  <c r="D17" i="1"/>
  <c r="E15" i="1"/>
  <c r="F16" i="1"/>
  <c r="C41" i="1" l="1"/>
  <c r="Q14" i="1"/>
  <c r="C43" i="1" s="1"/>
  <c r="O23" i="1"/>
  <c r="F17" i="1"/>
  <c r="E16" i="1"/>
  <c r="D18" i="1"/>
  <c r="F18" i="1" l="1"/>
  <c r="E17" i="1"/>
  <c r="D19" i="1"/>
  <c r="E18" i="1" l="1"/>
  <c r="D20" i="1"/>
  <c r="F19" i="1"/>
  <c r="D21" i="1" l="1"/>
  <c r="E19" i="1"/>
  <c r="F20" i="1"/>
  <c r="F21" i="1" l="1"/>
  <c r="E20" i="1"/>
  <c r="D22" i="1"/>
  <c r="F22" i="1" l="1"/>
  <c r="F23" i="1" s="1"/>
  <c r="E21" i="1"/>
  <c r="E23" i="1" s="1"/>
  <c r="G15" i="1" l="1"/>
  <c r="C38" i="1" s="1"/>
</calcChain>
</file>

<file path=xl/sharedStrings.xml><?xml version="1.0" encoding="utf-8"?>
<sst xmlns="http://schemas.openxmlformats.org/spreadsheetml/2006/main" count="101" uniqueCount="61">
  <si>
    <t>Mi</t>
  </si>
  <si>
    <t>Среднее значение</t>
  </si>
  <si>
    <t>Мода</t>
  </si>
  <si>
    <t>Yi</t>
  </si>
  <si>
    <t>Медиана</t>
  </si>
  <si>
    <t>Pi</t>
  </si>
  <si>
    <t>Kd</t>
  </si>
  <si>
    <t>d1</t>
  </si>
  <si>
    <t>d9</t>
  </si>
  <si>
    <t>медиана</t>
  </si>
  <si>
    <t>дециль первая</t>
  </si>
  <si>
    <t>дециль девятая</t>
  </si>
  <si>
    <t>Kф</t>
  </si>
  <si>
    <t>среднее среди бедных</t>
  </si>
  <si>
    <t>Среднее среди богатых</t>
  </si>
  <si>
    <t>Qi</t>
  </si>
  <si>
    <t>Pi*Qi+1</t>
  </si>
  <si>
    <t>Pi+1*Qi</t>
  </si>
  <si>
    <t>K Джинни</t>
  </si>
  <si>
    <t>К Джинни</t>
  </si>
  <si>
    <t>HHI</t>
  </si>
  <si>
    <t>Герфиндаль</t>
  </si>
  <si>
    <t>Дисперсия</t>
  </si>
  <si>
    <t>СредКвадОткл</t>
  </si>
  <si>
    <t>СреднееКвадратичноеОтклонение</t>
  </si>
  <si>
    <t>КоэфВариации</t>
  </si>
  <si>
    <t>КоэффицентВариации</t>
  </si>
  <si>
    <t>Кas</t>
  </si>
  <si>
    <t>коэффицентАссиметрии Пирсона</t>
  </si>
  <si>
    <t>тыс.руб.</t>
  </si>
  <si>
    <t>раз min доходы 10%наиболее обеспеченного населения больше max дохода 10%наименее обеспеченного населения</t>
  </si>
  <si>
    <t>раз среднее доходы 10% богатых больше средних доходов 10% бедных</t>
  </si>
  <si>
    <t>Кас&gt;0 указывает на правостороннюю скошенность</t>
  </si>
  <si>
    <t>4-7</t>
  </si>
  <si>
    <t>7-10</t>
  </si>
  <si>
    <t>10-14</t>
  </si>
  <si>
    <t>14-19</t>
  </si>
  <si>
    <t>19-27</t>
  </si>
  <si>
    <t>27-45</t>
  </si>
  <si>
    <t>45-60</t>
  </si>
  <si>
    <t>60-75</t>
  </si>
  <si>
    <t>Xk-Xk</t>
  </si>
  <si>
    <t>X</t>
  </si>
  <si>
    <t>Y</t>
  </si>
  <si>
    <t>Интервал</t>
  </si>
  <si>
    <t>Среднедушевой денежный доход, тыс. руб. в месяц Xk-1</t>
  </si>
  <si>
    <t>Среднедушевой денежный доход, тыс. руб. в месяц Xk</t>
  </si>
  <si>
    <t>Численность наcеления в % к итогу (частности) Wi</t>
  </si>
  <si>
    <t>Середина интервала (тыс. руб.) Xi</t>
  </si>
  <si>
    <t>Размер Интервала Дельта Xi</t>
  </si>
  <si>
    <t>Плотность рапрделения Yi</t>
  </si>
  <si>
    <t>Накопленная частость Pi(%)</t>
  </si>
  <si>
    <t>Совокупный доход каждой группы, тыс.руб. Xi*Wi</t>
  </si>
  <si>
    <t>Доля доходов группы (Xi*Wi)/сумма(Xi*Wi)</t>
  </si>
  <si>
    <t>Доля доходов группы нарастающим итогам Qi</t>
  </si>
  <si>
    <t>Децильный Коэффицент Kd</t>
  </si>
  <si>
    <t>Коэффицент фонда Kф</t>
  </si>
  <si>
    <t xml:space="preserve"> G&gt;0,3 говорит о средней степень неравномерности распределение доходов</t>
  </si>
  <si>
    <t>указывает на наличие доминирующей группы</t>
  </si>
  <si>
    <t>это 33%&lt;64,3&lt;=67% Степень неоднородности средняя</t>
  </si>
  <si>
    <t>Распределение среднедушевого денежного дохода в Воронежской области           Курбонов Бободжон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</si>
</sst>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49" fontId="0" fillId="0" borderId="0" xfId="0" applyNumberFormat="1"/>
    <xf numFmtId="0" fontId="0" fillId="14" borderId="1" xfId="0" applyFill="1" applyBorder="1"/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2" xfId="0" applyFill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 Гистограмма распределения населения Воронежской области</a:t>
            </a:r>
            <a:r>
              <a:rPr lang="ru-RU" sz="1400" baseline="0"/>
              <a:t> </a:t>
            </a:r>
            <a:r>
              <a:rPr lang="ru-RU" sz="1400"/>
              <a:t>по величине среднедушевого денежного дохода в 2016 г.</a:t>
            </a:r>
          </a:p>
        </c:rich>
      </c:tx>
      <c:layout>
        <c:manualLayout>
          <c:xMode val="edge"/>
          <c:yMode val="edge"/>
          <c:x val="0.14918905907643731"/>
          <c:y val="8.7719298245614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8947176204891"/>
          <c:y val="0.19480351414406533"/>
          <c:w val="0.79922055481218945"/>
          <c:h val="0.59999758253902469"/>
        </c:manualLayout>
      </c:layout>
      <c:barChart>
        <c:barDir val="col"/>
        <c:grouping val="clustered"/>
        <c:varyColors val="0"/>
        <c:ser>
          <c:idx val="0"/>
          <c:order val="0"/>
          <c:tx>
            <c:v>Ряд 1</c:v>
          </c:tx>
          <c:invertIfNegative val="0"/>
          <c:cat>
            <c:strRef>
              <c:f>Лист1!$B$45:$B$52</c:f>
              <c:strCache>
                <c:ptCount val="8"/>
                <c:pt idx="0">
                  <c:v>4-7</c:v>
                </c:pt>
                <c:pt idx="1">
                  <c:v>7-10</c:v>
                </c:pt>
                <c:pt idx="2">
                  <c:v>10-14</c:v>
                </c:pt>
                <c:pt idx="3">
                  <c:v>14-19</c:v>
                </c:pt>
                <c:pt idx="4">
                  <c:v>19-27</c:v>
                </c:pt>
                <c:pt idx="5">
                  <c:v>27-45</c:v>
                </c:pt>
                <c:pt idx="6">
                  <c:v>45-60</c:v>
                </c:pt>
                <c:pt idx="7">
                  <c:v>60-75</c:v>
                </c:pt>
              </c:strCache>
            </c:strRef>
          </c:cat>
          <c:val>
            <c:numRef>
              <c:f>Лист1!$A$45:$A$52</c:f>
              <c:numCache>
                <c:formatCode>General</c:formatCode>
                <c:ptCount val="8"/>
                <c:pt idx="0">
                  <c:v>1.9333333333333333</c:v>
                </c:pt>
                <c:pt idx="1">
                  <c:v>2.6666666666666665</c:v>
                </c:pt>
                <c:pt idx="2">
                  <c:v>3.125</c:v>
                </c:pt>
                <c:pt idx="3">
                  <c:v>3</c:v>
                </c:pt>
                <c:pt idx="4">
                  <c:v>2.35</c:v>
                </c:pt>
                <c:pt idx="5">
                  <c:v>1.2666666666666666</c:v>
                </c:pt>
                <c:pt idx="6">
                  <c:v>0.53999999999999992</c:v>
                </c:pt>
                <c:pt idx="7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59264"/>
        <c:axId val="58460800"/>
      </c:barChart>
      <c:catAx>
        <c:axId val="584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8460800"/>
        <c:crosses val="autoZero"/>
        <c:auto val="1"/>
        <c:lblAlgn val="ctr"/>
        <c:lblOffset val="100"/>
        <c:noMultiLvlLbl val="0"/>
      </c:catAx>
      <c:valAx>
        <c:axId val="584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3840769903772"/>
          <c:y val="0.19480351414406533"/>
          <c:w val="0.64685870516185473"/>
          <c:h val="0.5992665500145814"/>
        </c:manualLayout>
      </c:layout>
      <c:lineChart>
        <c:grouping val="standard"/>
        <c:varyColors val="0"/>
        <c:ser>
          <c:idx val="0"/>
          <c:order val="0"/>
          <c:tx>
            <c:v>ряд2</c:v>
          </c:tx>
          <c:cat>
            <c:strRef>
              <c:f>Лист1!$B$61:$B$68</c:f>
              <c:strCache>
                <c:ptCount val="8"/>
                <c:pt idx="0">
                  <c:v>4-7</c:v>
                </c:pt>
                <c:pt idx="1">
                  <c:v>7-10</c:v>
                </c:pt>
                <c:pt idx="2">
                  <c:v>10-14</c:v>
                </c:pt>
                <c:pt idx="3">
                  <c:v>14-19</c:v>
                </c:pt>
                <c:pt idx="4">
                  <c:v>19-27</c:v>
                </c:pt>
                <c:pt idx="5">
                  <c:v>27-45</c:v>
                </c:pt>
                <c:pt idx="6">
                  <c:v>45-60</c:v>
                </c:pt>
                <c:pt idx="7">
                  <c:v>60-75</c:v>
                </c:pt>
              </c:strCache>
            </c:strRef>
          </c:cat>
          <c:val>
            <c:numRef>
              <c:f>Лист1!$A$61:$A$68</c:f>
              <c:numCache>
                <c:formatCode>General</c:formatCode>
                <c:ptCount val="8"/>
                <c:pt idx="0">
                  <c:v>5.8</c:v>
                </c:pt>
                <c:pt idx="1">
                  <c:v>13.8</c:v>
                </c:pt>
                <c:pt idx="2">
                  <c:v>26.3</c:v>
                </c:pt>
                <c:pt idx="3">
                  <c:v>41.3</c:v>
                </c:pt>
                <c:pt idx="4">
                  <c:v>60.099999999999994</c:v>
                </c:pt>
                <c:pt idx="5">
                  <c:v>82.899999999999991</c:v>
                </c:pt>
                <c:pt idx="6">
                  <c:v>90.999999999999986</c:v>
                </c:pt>
                <c:pt idx="7">
                  <c:v>99.999999999999986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2512"/>
        <c:axId val="58514048"/>
      </c:lineChart>
      <c:catAx>
        <c:axId val="585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514048"/>
        <c:crosses val="autoZero"/>
        <c:auto val="1"/>
        <c:lblAlgn val="ctr"/>
        <c:lblOffset val="100"/>
        <c:noMultiLvlLbl val="0"/>
      </c:catAx>
      <c:valAx>
        <c:axId val="585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Кривая Лоренца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ряд1</c:v>
          </c:tx>
          <c:xVal>
            <c:numRef>
              <c:f>Лист1!$A$77:$A$84</c:f>
              <c:numCache>
                <c:formatCode>General</c:formatCode>
                <c:ptCount val="8"/>
                <c:pt idx="0">
                  <c:v>5.8</c:v>
                </c:pt>
                <c:pt idx="1">
                  <c:v>13.8</c:v>
                </c:pt>
                <c:pt idx="2">
                  <c:v>26.3</c:v>
                </c:pt>
                <c:pt idx="3">
                  <c:v>41.3</c:v>
                </c:pt>
                <c:pt idx="4">
                  <c:v>60.099999999999994</c:v>
                </c:pt>
                <c:pt idx="5">
                  <c:v>82.899999999999991</c:v>
                </c:pt>
                <c:pt idx="6">
                  <c:v>90.999999999999986</c:v>
                </c:pt>
                <c:pt idx="7">
                  <c:v>99.999999999999986</c:v>
                </c:pt>
              </c:numCache>
            </c:numRef>
          </c:xVal>
          <c:yVal>
            <c:numRef>
              <c:f>Лист1!$C$77:$C$84</c:f>
              <c:numCache>
                <c:formatCode>General</c:formatCode>
                <c:ptCount val="8"/>
                <c:pt idx="0">
                  <c:v>1.146100921551368</c:v>
                </c:pt>
                <c:pt idx="1">
                  <c:v>3.5892000646702713</c:v>
                </c:pt>
                <c:pt idx="2">
                  <c:v>8.9783893509619705</c:v>
                </c:pt>
                <c:pt idx="3">
                  <c:v>17.870551673343275</c:v>
                </c:pt>
                <c:pt idx="4">
                  <c:v>33.405787989293479</c:v>
                </c:pt>
                <c:pt idx="5">
                  <c:v>62.89543176388166</c:v>
                </c:pt>
                <c:pt idx="6">
                  <c:v>78.173783390518622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2720"/>
        <c:axId val="58624256"/>
      </c:scatterChart>
      <c:valAx>
        <c:axId val="586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24256"/>
        <c:crosses val="autoZero"/>
        <c:crossBetween val="midCat"/>
      </c:valAx>
      <c:valAx>
        <c:axId val="586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2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chart" Target="../charts/chart3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43</xdr:row>
      <xdr:rowOff>114300</xdr:rowOff>
    </xdr:from>
    <xdr:to>
      <xdr:col>11</xdr:col>
      <xdr:colOff>790576</xdr:colOff>
      <xdr:row>58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47</xdr:row>
      <xdr:rowOff>114300</xdr:rowOff>
    </xdr:from>
    <xdr:to>
      <xdr:col>7</xdr:col>
      <xdr:colOff>0</xdr:colOff>
      <xdr:row>47</xdr:row>
      <xdr:rowOff>161925</xdr:rowOff>
    </xdr:to>
    <xdr:cxnSp macro="">
      <xdr:nvCxnSpPr>
        <xdr:cNvPr id="4" name="Прямая соединительная линия 3"/>
        <xdr:cNvCxnSpPr/>
      </xdr:nvCxnSpPr>
      <xdr:spPr>
        <a:xfrm>
          <a:off x="5915025" y="14325600"/>
          <a:ext cx="695325" cy="47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</xdr:row>
      <xdr:rowOff>47625</xdr:rowOff>
    </xdr:from>
    <xdr:to>
      <xdr:col>11</xdr:col>
      <xdr:colOff>171450</xdr:colOff>
      <xdr:row>73</xdr:row>
      <xdr:rowOff>123825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69</xdr:row>
      <xdr:rowOff>133350</xdr:rowOff>
    </xdr:from>
    <xdr:to>
      <xdr:col>6</xdr:col>
      <xdr:colOff>114300</xdr:colOff>
      <xdr:row>69</xdr:row>
      <xdr:rowOff>142875</xdr:rowOff>
    </xdr:to>
    <xdr:cxnSp macro="">
      <xdr:nvCxnSpPr>
        <xdr:cNvPr id="14" name="Прямая соединительная линия 13"/>
        <xdr:cNvCxnSpPr/>
      </xdr:nvCxnSpPr>
      <xdr:spPr>
        <a:xfrm>
          <a:off x="5524500" y="18535650"/>
          <a:ext cx="590550" cy="9525"/>
        </a:xfrm>
        <a:prstGeom prst="line">
          <a:avLst/>
        </a:prstGeom>
        <a:ln w="19050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69</xdr:row>
      <xdr:rowOff>161925</xdr:rowOff>
    </xdr:from>
    <xdr:to>
      <xdr:col>6</xdr:col>
      <xdr:colOff>114300</xdr:colOff>
      <xdr:row>70</xdr:row>
      <xdr:rowOff>133351</xdr:rowOff>
    </xdr:to>
    <xdr:cxnSp macro="">
      <xdr:nvCxnSpPr>
        <xdr:cNvPr id="19" name="Прямая соединительная линия 18"/>
        <xdr:cNvCxnSpPr/>
      </xdr:nvCxnSpPr>
      <xdr:spPr>
        <a:xfrm rot="5400000">
          <a:off x="6010275" y="18621375"/>
          <a:ext cx="161926" cy="47625"/>
        </a:xfrm>
        <a:prstGeom prst="line">
          <a:avLst/>
        </a:prstGeom>
        <a:ln w="19050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68</xdr:row>
      <xdr:rowOff>0</xdr:rowOff>
    </xdr:from>
    <xdr:to>
      <xdr:col>6</xdr:col>
      <xdr:colOff>209550</xdr:colOff>
      <xdr:row>68</xdr:row>
      <xdr:rowOff>161925</xdr:rowOff>
    </xdr:to>
    <xdr:sp macro="" textlink="">
      <xdr:nvSpPr>
        <xdr:cNvPr id="21" name="TextBox 20"/>
        <xdr:cNvSpPr txBox="1"/>
      </xdr:nvSpPr>
      <xdr:spPr>
        <a:xfrm>
          <a:off x="5781675" y="16135350"/>
          <a:ext cx="41910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d1</a:t>
          </a:r>
          <a:endParaRPr lang="ru-RU" sz="1100"/>
        </a:p>
      </xdr:txBody>
    </xdr:sp>
    <xdr:clientData/>
  </xdr:twoCellAnchor>
  <xdr:twoCellAnchor>
    <xdr:from>
      <xdr:col>7</xdr:col>
      <xdr:colOff>647700</xdr:colOff>
      <xdr:row>66</xdr:row>
      <xdr:rowOff>161925</xdr:rowOff>
    </xdr:from>
    <xdr:to>
      <xdr:col>7</xdr:col>
      <xdr:colOff>666750</xdr:colOff>
      <xdr:row>70</xdr:row>
      <xdr:rowOff>161925</xdr:rowOff>
    </xdr:to>
    <xdr:cxnSp macro="">
      <xdr:nvCxnSpPr>
        <xdr:cNvPr id="23" name="Прямая соединительная линия 22"/>
        <xdr:cNvCxnSpPr/>
      </xdr:nvCxnSpPr>
      <xdr:spPr>
        <a:xfrm rot="16200000" flipH="1">
          <a:off x="6886575" y="18364200"/>
          <a:ext cx="762000" cy="19050"/>
        </a:xfrm>
        <a:prstGeom prst="line">
          <a:avLst/>
        </a:prstGeom>
        <a:ln w="19050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66</xdr:row>
      <xdr:rowOff>152400</xdr:rowOff>
    </xdr:from>
    <xdr:to>
      <xdr:col>7</xdr:col>
      <xdr:colOff>666750</xdr:colOff>
      <xdr:row>66</xdr:row>
      <xdr:rowOff>153988</xdr:rowOff>
    </xdr:to>
    <xdr:cxnSp macro="">
      <xdr:nvCxnSpPr>
        <xdr:cNvPr id="25" name="Прямая соединительная линия 24"/>
        <xdr:cNvCxnSpPr/>
      </xdr:nvCxnSpPr>
      <xdr:spPr>
        <a:xfrm>
          <a:off x="5524500" y="17983200"/>
          <a:ext cx="1752600" cy="1588"/>
        </a:xfrm>
        <a:prstGeom prst="line">
          <a:avLst/>
        </a:prstGeom>
        <a:ln w="19050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65</xdr:row>
      <xdr:rowOff>28575</xdr:rowOff>
    </xdr:from>
    <xdr:to>
      <xdr:col>7</xdr:col>
      <xdr:colOff>552450</xdr:colOff>
      <xdr:row>66</xdr:row>
      <xdr:rowOff>28575</xdr:rowOff>
    </xdr:to>
    <xdr:sp macro="" textlink="">
      <xdr:nvSpPr>
        <xdr:cNvPr id="26" name="TextBox 25"/>
        <xdr:cNvSpPr txBox="1"/>
      </xdr:nvSpPr>
      <xdr:spPr>
        <a:xfrm>
          <a:off x="6334125" y="15592425"/>
          <a:ext cx="79057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/>
            <a:t>Медиана</a:t>
          </a:r>
        </a:p>
      </xdr:txBody>
    </xdr:sp>
    <xdr:clientData/>
  </xdr:twoCellAnchor>
  <xdr:twoCellAnchor>
    <xdr:from>
      <xdr:col>3</xdr:col>
      <xdr:colOff>1457325</xdr:colOff>
      <xdr:row>74</xdr:row>
      <xdr:rowOff>104775</xdr:rowOff>
    </xdr:from>
    <xdr:to>
      <xdr:col>11</xdr:col>
      <xdr:colOff>142875</xdr:colOff>
      <xdr:row>88</xdr:row>
      <xdr:rowOff>180975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657225</xdr:colOff>
          <xdr:row>29</xdr:row>
          <xdr:rowOff>0</xdr:rowOff>
        </xdr:from>
        <xdr:to>
          <xdr:col>7</xdr:col>
          <xdr:colOff>600075</xdr:colOff>
          <xdr:row>29</xdr:row>
          <xdr:rowOff>419100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30</xdr:row>
          <xdr:rowOff>438150</xdr:rowOff>
        </xdr:from>
        <xdr:to>
          <xdr:col>9</xdr:col>
          <xdr:colOff>295275</xdr:colOff>
          <xdr:row>31</xdr:row>
          <xdr:rowOff>447675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32</xdr:row>
          <xdr:rowOff>47625</xdr:rowOff>
        </xdr:from>
        <xdr:to>
          <xdr:col>8</xdr:col>
          <xdr:colOff>209550</xdr:colOff>
          <xdr:row>33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323850</xdr:colOff>
      <xdr:row>60</xdr:row>
      <xdr:rowOff>19050</xdr:rowOff>
    </xdr:from>
    <xdr:to>
      <xdr:col>5</xdr:col>
      <xdr:colOff>47625</xdr:colOff>
      <xdr:row>61</xdr:row>
      <xdr:rowOff>0</xdr:rowOff>
    </xdr:to>
    <xdr:sp macro="" textlink="">
      <xdr:nvSpPr>
        <xdr:cNvPr id="3" name="TextBox 2"/>
        <xdr:cNvSpPr txBox="1"/>
      </xdr:nvSpPr>
      <xdr:spPr>
        <a:xfrm>
          <a:off x="5010150" y="16706850"/>
          <a:ext cx="4000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</a:t>
          </a:r>
          <a:endParaRPr lang="ru-RU" sz="1100"/>
        </a:p>
      </xdr:txBody>
    </xdr:sp>
    <xdr:clientData/>
  </xdr:twoCellAnchor>
  <xdr:twoCellAnchor>
    <xdr:from>
      <xdr:col>3</xdr:col>
      <xdr:colOff>342900</xdr:colOff>
      <xdr:row>44</xdr:row>
      <xdr:rowOff>142875</xdr:rowOff>
    </xdr:from>
    <xdr:to>
      <xdr:col>3</xdr:col>
      <xdr:colOff>657225</xdr:colOff>
      <xdr:row>45</xdr:row>
      <xdr:rowOff>171450</xdr:rowOff>
    </xdr:to>
    <xdr:sp macro="" textlink="">
      <xdr:nvSpPr>
        <xdr:cNvPr id="5" name="TextBox 4"/>
        <xdr:cNvSpPr txBox="1"/>
      </xdr:nvSpPr>
      <xdr:spPr>
        <a:xfrm>
          <a:off x="3819525" y="13782675"/>
          <a:ext cx="3143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  <a:endParaRPr lang="ru-RU" sz="1100"/>
        </a:p>
      </xdr:txBody>
    </xdr:sp>
    <xdr:clientData/>
  </xdr:twoCellAnchor>
  <xdr:twoCellAnchor>
    <xdr:from>
      <xdr:col>12</xdr:col>
      <xdr:colOff>219075</xdr:colOff>
      <xdr:row>35</xdr:row>
      <xdr:rowOff>47625</xdr:rowOff>
    </xdr:from>
    <xdr:to>
      <xdr:col>14</xdr:col>
      <xdr:colOff>0</xdr:colOff>
      <xdr:row>36</xdr:row>
      <xdr:rowOff>0</xdr:rowOff>
    </xdr:to>
    <xdr:pic>
      <xdr:nvPicPr>
        <xdr:cNvPr id="22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10256" r="47687"/>
        <a:stretch/>
      </xdr:blipFill>
      <xdr:spPr bwMode="auto">
        <a:xfrm>
          <a:off x="10258425" y="9839325"/>
          <a:ext cx="1400175" cy="4095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47625</xdr:colOff>
      <xdr:row>33</xdr:row>
      <xdr:rowOff>428625</xdr:rowOff>
    </xdr:from>
    <xdr:to>
      <xdr:col>9</xdr:col>
      <xdr:colOff>66675</xdr:colOff>
      <xdr:row>34</xdr:row>
      <xdr:rowOff>447675</xdr:rowOff>
    </xdr:to>
    <xdr:pic>
      <xdr:nvPicPr>
        <xdr:cNvPr id="24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47378"/>
        <a:stretch/>
      </xdr:blipFill>
      <xdr:spPr bwMode="auto">
        <a:xfrm>
          <a:off x="4819650" y="9305925"/>
          <a:ext cx="2676525" cy="4762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95251</xdr:colOff>
      <xdr:row>33</xdr:row>
      <xdr:rowOff>55005</xdr:rowOff>
    </xdr:from>
    <xdr:to>
      <xdr:col>9</xdr:col>
      <xdr:colOff>0</xdr:colOff>
      <xdr:row>34</xdr:row>
      <xdr:rowOff>28575</xdr:rowOff>
    </xdr:to>
    <xdr:pic>
      <xdr:nvPicPr>
        <xdr:cNvPr id="28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46415"/>
        <a:stretch/>
      </xdr:blipFill>
      <xdr:spPr bwMode="auto">
        <a:xfrm>
          <a:off x="4867276" y="8932305"/>
          <a:ext cx="2562224" cy="430770"/>
        </a:xfrm>
        <a:prstGeom prst="rect">
          <a:avLst/>
        </a:prstGeom>
        <a:noFill/>
      </xdr:spPr>
    </xdr:pic>
    <xdr:clientData/>
  </xdr:twoCellAnchor>
  <xdr:twoCellAnchor>
    <xdr:from>
      <xdr:col>9</xdr:col>
      <xdr:colOff>95250</xdr:colOff>
      <xdr:row>36</xdr:row>
      <xdr:rowOff>19051</xdr:rowOff>
    </xdr:from>
    <xdr:to>
      <xdr:col>9</xdr:col>
      <xdr:colOff>676275</xdr:colOff>
      <xdr:row>36</xdr:row>
      <xdr:rowOff>400051</xdr:rowOff>
    </xdr:to>
    <xdr:pic>
      <xdr:nvPicPr>
        <xdr:cNvPr id="29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2564" r="77491"/>
        <a:stretch/>
      </xdr:blipFill>
      <xdr:spPr bwMode="auto">
        <a:xfrm>
          <a:off x="7524750" y="10267951"/>
          <a:ext cx="581025" cy="3810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419100</xdr:colOff>
      <xdr:row>37</xdr:row>
      <xdr:rowOff>9525</xdr:rowOff>
    </xdr:from>
    <xdr:to>
      <xdr:col>11</xdr:col>
      <xdr:colOff>552450</xdr:colOff>
      <xdr:row>38</xdr:row>
      <xdr:rowOff>47625</xdr:rowOff>
    </xdr:to>
    <xdr:pic>
      <xdr:nvPicPr>
        <xdr:cNvPr id="30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4167"/>
        <a:stretch/>
      </xdr:blipFill>
      <xdr:spPr bwMode="auto">
        <a:xfrm>
          <a:off x="7848600" y="10715625"/>
          <a:ext cx="1781175" cy="4953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37</xdr:row>
      <xdr:rowOff>447676</xdr:rowOff>
    </xdr:from>
    <xdr:to>
      <xdr:col>10</xdr:col>
      <xdr:colOff>171450</xdr:colOff>
      <xdr:row>39</xdr:row>
      <xdr:rowOff>28576</xdr:rowOff>
    </xdr:to>
    <xdr:pic>
      <xdr:nvPicPr>
        <xdr:cNvPr id="31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1960" r="24762" b="-1"/>
        <a:stretch/>
      </xdr:blipFill>
      <xdr:spPr bwMode="auto">
        <a:xfrm>
          <a:off x="6819900" y="11153776"/>
          <a:ext cx="1504950" cy="4953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752475</xdr:colOff>
      <xdr:row>39</xdr:row>
      <xdr:rowOff>47624</xdr:rowOff>
    </xdr:from>
    <xdr:to>
      <xdr:col>9</xdr:col>
      <xdr:colOff>514350</xdr:colOff>
      <xdr:row>39</xdr:row>
      <xdr:rowOff>438149</xdr:rowOff>
    </xdr:to>
    <xdr:pic>
      <xdr:nvPicPr>
        <xdr:cNvPr id="32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1" r="52692" b="-2499"/>
        <a:stretch/>
      </xdr:blipFill>
      <xdr:spPr bwMode="auto">
        <a:xfrm>
          <a:off x="6772275" y="11668124"/>
          <a:ext cx="1171575" cy="390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40</xdr:row>
      <xdr:rowOff>0</xdr:rowOff>
    </xdr:from>
    <xdr:to>
      <xdr:col>8</xdr:col>
      <xdr:colOff>581025</xdr:colOff>
      <xdr:row>40</xdr:row>
      <xdr:rowOff>381000</xdr:rowOff>
    </xdr:to>
    <xdr:pic>
      <xdr:nvPicPr>
        <xdr:cNvPr id="3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5147"/>
        <a:stretch/>
      </xdr:blipFill>
      <xdr:spPr bwMode="auto">
        <a:xfrm>
          <a:off x="6819900" y="12077700"/>
          <a:ext cx="581025" cy="3810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9</xdr:col>
      <xdr:colOff>180975</xdr:colOff>
      <xdr:row>41</xdr:row>
      <xdr:rowOff>342900</xdr:rowOff>
    </xdr:to>
    <xdr:pic>
      <xdr:nvPicPr>
        <xdr:cNvPr id="34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9903"/>
        <a:stretch/>
      </xdr:blipFill>
      <xdr:spPr bwMode="auto">
        <a:xfrm>
          <a:off x="6819900" y="12534900"/>
          <a:ext cx="790575" cy="3429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9</xdr:col>
      <xdr:colOff>276225</xdr:colOff>
      <xdr:row>42</xdr:row>
      <xdr:rowOff>342900</xdr:rowOff>
    </xdr:to>
    <xdr:pic>
      <xdr:nvPicPr>
        <xdr:cNvPr id="35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7143"/>
        <a:stretch/>
      </xdr:blipFill>
      <xdr:spPr bwMode="auto">
        <a:xfrm>
          <a:off x="6819900" y="12992100"/>
          <a:ext cx="885825" cy="3429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542925</xdr:colOff>
      <xdr:row>30</xdr:row>
      <xdr:rowOff>57150</xdr:rowOff>
    </xdr:from>
    <xdr:to>
      <xdr:col>9</xdr:col>
      <xdr:colOff>657225</xdr:colOff>
      <xdr:row>30</xdr:row>
      <xdr:rowOff>400050</xdr:rowOff>
    </xdr:to>
    <xdr:sp macro="" textlink="">
      <xdr:nvSpPr>
        <xdr:cNvPr id="12" name="TextBox 11"/>
        <xdr:cNvSpPr txBox="1"/>
      </xdr:nvSpPr>
      <xdr:spPr>
        <a:xfrm>
          <a:off x="6562725" y="7562850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27,83 тыс.руб.</a:t>
          </a:r>
        </a:p>
      </xdr:txBody>
    </xdr:sp>
    <xdr:clientData/>
  </xdr:twoCellAnchor>
  <xdr:twoCellAnchor>
    <xdr:from>
      <xdr:col>9</xdr:col>
      <xdr:colOff>295275</xdr:colOff>
      <xdr:row>31</xdr:row>
      <xdr:rowOff>76200</xdr:rowOff>
    </xdr:from>
    <xdr:to>
      <xdr:col>11</xdr:col>
      <xdr:colOff>0</xdr:colOff>
      <xdr:row>31</xdr:row>
      <xdr:rowOff>361950</xdr:rowOff>
    </xdr:to>
    <xdr:sp macro="" textlink="">
      <xdr:nvSpPr>
        <xdr:cNvPr id="15" name="TextBox 14"/>
        <xdr:cNvSpPr txBox="1"/>
      </xdr:nvSpPr>
      <xdr:spPr>
        <a:xfrm>
          <a:off x="7724775" y="8039100"/>
          <a:ext cx="13525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=13,14 тыс.руб.</a:t>
          </a:r>
        </a:p>
      </xdr:txBody>
    </xdr:sp>
    <xdr:clientData/>
  </xdr:twoCellAnchor>
  <xdr:twoCellAnchor>
    <xdr:from>
      <xdr:col>8</xdr:col>
      <xdr:colOff>180975</xdr:colOff>
      <xdr:row>32</xdr:row>
      <xdr:rowOff>152400</xdr:rowOff>
    </xdr:from>
    <xdr:to>
      <xdr:col>10</xdr:col>
      <xdr:colOff>514350</xdr:colOff>
      <xdr:row>32</xdr:row>
      <xdr:rowOff>409575</xdr:rowOff>
    </xdr:to>
    <xdr:sp macro="" textlink="">
      <xdr:nvSpPr>
        <xdr:cNvPr id="16" name="TextBox 15"/>
        <xdr:cNvSpPr txBox="1"/>
      </xdr:nvSpPr>
      <xdr:spPr>
        <a:xfrm>
          <a:off x="7000875" y="8572500"/>
          <a:ext cx="16668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22,7 тыс.руб.</a:t>
          </a:r>
        </a:p>
      </xdr:txBody>
    </xdr:sp>
    <xdr:clientData/>
  </xdr:twoCellAnchor>
  <xdr:twoCellAnchor>
    <xdr:from>
      <xdr:col>9</xdr:col>
      <xdr:colOff>47625</xdr:colOff>
      <xdr:row>33</xdr:row>
      <xdr:rowOff>161925</xdr:rowOff>
    </xdr:from>
    <xdr:to>
      <xdr:col>10</xdr:col>
      <xdr:colOff>485774</xdr:colOff>
      <xdr:row>33</xdr:row>
      <xdr:rowOff>438150</xdr:rowOff>
    </xdr:to>
    <xdr:sp macro="" textlink="">
      <xdr:nvSpPr>
        <xdr:cNvPr id="17" name="TextBox 16"/>
        <xdr:cNvSpPr txBox="1"/>
      </xdr:nvSpPr>
      <xdr:spPr>
        <a:xfrm>
          <a:off x="7477125" y="9039225"/>
          <a:ext cx="11620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8,575 тыс.руб.</a:t>
          </a:r>
        </a:p>
      </xdr:txBody>
    </xdr:sp>
    <xdr:clientData/>
  </xdr:twoCellAnchor>
  <xdr:twoCellAnchor>
    <xdr:from>
      <xdr:col>9</xdr:col>
      <xdr:colOff>19050</xdr:colOff>
      <xdr:row>34</xdr:row>
      <xdr:rowOff>76200</xdr:rowOff>
    </xdr:from>
    <xdr:to>
      <xdr:col>10</xdr:col>
      <xdr:colOff>533400</xdr:colOff>
      <xdr:row>34</xdr:row>
      <xdr:rowOff>352425</xdr:rowOff>
    </xdr:to>
    <xdr:sp macro="" textlink="">
      <xdr:nvSpPr>
        <xdr:cNvPr id="18" name="TextBox 17"/>
        <xdr:cNvSpPr txBox="1"/>
      </xdr:nvSpPr>
      <xdr:spPr>
        <a:xfrm>
          <a:off x="7448550" y="9410700"/>
          <a:ext cx="1238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58,33 тыс.руб.</a:t>
          </a:r>
        </a:p>
      </xdr:txBody>
    </xdr:sp>
    <xdr:clientData/>
  </xdr:twoCellAnchor>
  <xdr:twoCellAnchor>
    <xdr:from>
      <xdr:col>14</xdr:col>
      <xdr:colOff>19050</xdr:colOff>
      <xdr:row>35</xdr:row>
      <xdr:rowOff>95250</xdr:rowOff>
    </xdr:from>
    <xdr:to>
      <xdr:col>15</xdr:col>
      <xdr:colOff>628650</xdr:colOff>
      <xdr:row>35</xdr:row>
      <xdr:rowOff>371475</xdr:rowOff>
    </xdr:to>
    <xdr:sp macro="" textlink="">
      <xdr:nvSpPr>
        <xdr:cNvPr id="20" name="TextBox 19"/>
        <xdr:cNvSpPr txBox="1"/>
      </xdr:nvSpPr>
      <xdr:spPr>
        <a:xfrm>
          <a:off x="11677650" y="9886950"/>
          <a:ext cx="1219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6,8 раз</a:t>
          </a:r>
        </a:p>
      </xdr:txBody>
    </xdr:sp>
    <xdr:clientData/>
  </xdr:twoCellAnchor>
  <xdr:twoCellAnchor>
    <xdr:from>
      <xdr:col>10</xdr:col>
      <xdr:colOff>0</xdr:colOff>
      <xdr:row>36</xdr:row>
      <xdr:rowOff>66675</xdr:rowOff>
    </xdr:from>
    <xdr:to>
      <xdr:col>10</xdr:col>
      <xdr:colOff>895350</xdr:colOff>
      <xdr:row>36</xdr:row>
      <xdr:rowOff>314325</xdr:rowOff>
    </xdr:to>
    <xdr:sp macro="" textlink="">
      <xdr:nvSpPr>
        <xdr:cNvPr id="36" name="TextBox 35"/>
        <xdr:cNvSpPr txBox="1"/>
      </xdr:nvSpPr>
      <xdr:spPr>
        <a:xfrm>
          <a:off x="8153400" y="10315575"/>
          <a:ext cx="8953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10,6 раз</a:t>
          </a:r>
        </a:p>
      </xdr:txBody>
    </xdr:sp>
    <xdr:clientData/>
  </xdr:twoCellAnchor>
  <xdr:twoCellAnchor>
    <xdr:from>
      <xdr:col>11</xdr:col>
      <xdr:colOff>523875</xdr:colOff>
      <xdr:row>37</xdr:row>
      <xdr:rowOff>142875</xdr:rowOff>
    </xdr:from>
    <xdr:to>
      <xdr:col>12</xdr:col>
      <xdr:colOff>476250</xdr:colOff>
      <xdr:row>38</xdr:row>
      <xdr:rowOff>9525</xdr:rowOff>
    </xdr:to>
    <xdr:sp macro="" textlink="">
      <xdr:nvSpPr>
        <xdr:cNvPr id="37" name="TextBox 36"/>
        <xdr:cNvSpPr txBox="1"/>
      </xdr:nvSpPr>
      <xdr:spPr>
        <a:xfrm>
          <a:off x="9601200" y="10848975"/>
          <a:ext cx="9144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0,31</a:t>
          </a:r>
        </a:p>
      </xdr:txBody>
    </xdr:sp>
    <xdr:clientData/>
  </xdr:twoCellAnchor>
  <xdr:twoCellAnchor>
    <xdr:from>
      <xdr:col>10</xdr:col>
      <xdr:colOff>28575</xdr:colOff>
      <xdr:row>38</xdr:row>
      <xdr:rowOff>85725</xdr:rowOff>
    </xdr:from>
    <xdr:to>
      <xdr:col>11</xdr:col>
      <xdr:colOff>276225</xdr:colOff>
      <xdr:row>38</xdr:row>
      <xdr:rowOff>333375</xdr:rowOff>
    </xdr:to>
    <xdr:sp macro="" textlink="">
      <xdr:nvSpPr>
        <xdr:cNvPr id="38" name="TextBox 37"/>
        <xdr:cNvSpPr txBox="1"/>
      </xdr:nvSpPr>
      <xdr:spPr>
        <a:xfrm>
          <a:off x="8181975" y="11249025"/>
          <a:ext cx="11715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0,194 </a:t>
          </a:r>
        </a:p>
      </xdr:txBody>
    </xdr:sp>
    <xdr:clientData/>
  </xdr:twoCellAnchor>
  <xdr:twoCellAnchor>
    <xdr:from>
      <xdr:col>9</xdr:col>
      <xdr:colOff>495300</xdr:colOff>
      <xdr:row>39</xdr:row>
      <xdr:rowOff>85725</xdr:rowOff>
    </xdr:from>
    <xdr:to>
      <xdr:col>11</xdr:col>
      <xdr:colOff>514350</xdr:colOff>
      <xdr:row>39</xdr:row>
      <xdr:rowOff>333375</xdr:rowOff>
    </xdr:to>
    <xdr:sp macro="" textlink="">
      <xdr:nvSpPr>
        <xdr:cNvPr id="39" name="TextBox 38"/>
        <xdr:cNvSpPr txBox="1"/>
      </xdr:nvSpPr>
      <xdr:spPr>
        <a:xfrm>
          <a:off x="7924800" y="11706225"/>
          <a:ext cx="16668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= 319,9  дисперсия</a:t>
          </a:r>
        </a:p>
      </xdr:txBody>
    </xdr:sp>
    <xdr:clientData/>
  </xdr:twoCellAnchor>
  <xdr:twoCellAnchor>
    <xdr:from>
      <xdr:col>8</xdr:col>
      <xdr:colOff>542925</xdr:colOff>
      <xdr:row>40</xdr:row>
      <xdr:rowOff>47625</xdr:rowOff>
    </xdr:from>
    <xdr:to>
      <xdr:col>9</xdr:col>
      <xdr:colOff>561975</xdr:colOff>
      <xdr:row>40</xdr:row>
      <xdr:rowOff>342900</xdr:rowOff>
    </xdr:to>
    <xdr:sp macro="" textlink="">
      <xdr:nvSpPr>
        <xdr:cNvPr id="40" name="TextBox 39"/>
        <xdr:cNvSpPr txBox="1"/>
      </xdr:nvSpPr>
      <xdr:spPr>
        <a:xfrm>
          <a:off x="7362825" y="12125325"/>
          <a:ext cx="6286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17,89</a:t>
          </a:r>
        </a:p>
      </xdr:txBody>
    </xdr:sp>
    <xdr:clientData/>
  </xdr:twoCellAnchor>
  <xdr:twoCellAnchor>
    <xdr:from>
      <xdr:col>9</xdr:col>
      <xdr:colOff>180975</xdr:colOff>
      <xdr:row>41</xdr:row>
      <xdr:rowOff>47625</xdr:rowOff>
    </xdr:from>
    <xdr:to>
      <xdr:col>10</xdr:col>
      <xdr:colOff>266700</xdr:colOff>
      <xdr:row>41</xdr:row>
      <xdr:rowOff>295275</xdr:rowOff>
    </xdr:to>
    <xdr:sp macro="" textlink="">
      <xdr:nvSpPr>
        <xdr:cNvPr id="41" name="TextBox 40"/>
        <xdr:cNvSpPr txBox="1"/>
      </xdr:nvSpPr>
      <xdr:spPr>
        <a:xfrm>
          <a:off x="7610475" y="12582525"/>
          <a:ext cx="809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64,3</a:t>
          </a:r>
          <a:r>
            <a:rPr lang="ru-RU" sz="1100" baseline="0"/>
            <a:t> %</a:t>
          </a:r>
          <a:endParaRPr lang="ru-RU" sz="1100"/>
        </a:p>
      </xdr:txBody>
    </xdr:sp>
    <xdr:clientData/>
  </xdr:twoCellAnchor>
  <xdr:twoCellAnchor>
    <xdr:from>
      <xdr:col>9</xdr:col>
      <xdr:colOff>276225</xdr:colOff>
      <xdr:row>42</xdr:row>
      <xdr:rowOff>47625</xdr:rowOff>
    </xdr:from>
    <xdr:to>
      <xdr:col>10</xdr:col>
      <xdr:colOff>209550</xdr:colOff>
      <xdr:row>42</xdr:row>
      <xdr:rowOff>333375</xdr:rowOff>
    </xdr:to>
    <xdr:sp macro="" textlink="">
      <xdr:nvSpPr>
        <xdr:cNvPr id="42" name="TextBox 41"/>
        <xdr:cNvSpPr txBox="1"/>
      </xdr:nvSpPr>
      <xdr:spPr>
        <a:xfrm>
          <a:off x="7705725" y="13039725"/>
          <a:ext cx="6572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0,821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0.03479</cdr:x>
      <cdr:y>0.38687</cdr:y>
    </cdr:from>
    <cdr:to>
      <cdr:x>0.08587</cdr:x>
      <cdr:y>0.68096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0" y="1293859"/>
          <a:ext cx="806739" cy="34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/>
            <a:t>Плотность</a:t>
          </a:r>
        </a:p>
      </cdr:txBody>
    </cdr:sp>
  </cdr:relSizeAnchor>
  <cdr:relSizeAnchor xmlns:cdr="http://schemas.openxmlformats.org/drawingml/2006/chartDrawing">
    <cdr:from>
      <cdr:x>0.28632</cdr:x>
      <cdr:y>0.25987</cdr:y>
    </cdr:from>
    <cdr:to>
      <cdr:x>0.38746</cdr:x>
      <cdr:y>0.33882</cdr:y>
    </cdr:to>
    <cdr:sp macro="" textlink="">
      <cdr:nvSpPr>
        <cdr:cNvPr id="4" name="Прямая соединительная линия 3"/>
        <cdr:cNvSpPr/>
      </cdr:nvSpPr>
      <cdr:spPr>
        <a:xfrm xmlns:a="http://schemas.openxmlformats.org/drawingml/2006/main" rot="10800000" flipV="1">
          <a:off x="1993582" y="752466"/>
          <a:ext cx="704215" cy="2286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0.3803</cdr:x>
      <cdr:y>0.27303</cdr:y>
    </cdr:from>
    <cdr:to>
      <cdr:x>0.38159</cdr:x>
      <cdr:y>0.78289</cdr:y>
    </cdr:to>
    <cdr:cxnSp macro="">
      <cdr:nvCxnSpPr>
        <cdr:cNvPr id="12" name="Прямая соединительная линия 11"/>
        <cdr:cNvCxnSpPr/>
      </cdr:nvCxnSpPr>
      <cdr:spPr>
        <a:xfrm xmlns:a="http://schemas.openxmlformats.org/drawingml/2006/main" flipH="1">
          <a:off x="2647950" y="790577"/>
          <a:ext cx="9003" cy="14763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0.34615</cdr:x>
      <cdr:y>0.21053</cdr:y>
    </cdr:from>
    <cdr:to>
      <cdr:x>0.45014</cdr:x>
      <cdr:y>0.24013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314575" y="609600"/>
          <a:ext cx="695325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/>
            <a:t>Мода</a:t>
          </a:r>
        </a:p>
      </cdr:txBody>
    </cdr:sp>
  </cdr:relSizeAnchor>
  <cdr:relSizeAnchor xmlns:cdr="http://schemas.openxmlformats.org/drawingml/2006/chartDrawing">
    <cdr:from>
      <cdr:x>0.92886</cdr:x>
      <cdr:y>0.83882</cdr:y>
    </cdr:from>
    <cdr:to>
      <cdr:x>0.96854</cdr:x>
      <cdr:y>0.90132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67475" y="2428875"/>
          <a:ext cx="27622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0.03835</cdr:x>
      <cdr:y>0.08084</cdr:y>
    </cdr:from>
    <cdr:to>
      <cdr:x>0.21335</cdr:x>
      <cdr:y>0.76422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61949" y="759022"/>
          <a:ext cx="1874642" cy="800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/>
            <a:t>накопленная</a:t>
          </a:r>
          <a:r>
            <a:rPr lang="ru-RU" sz="1100" baseline="0"/>
            <a:t>  частость</a:t>
          </a:r>
          <a:endParaRPr lang="ru-RU" sz="1100"/>
        </a:p>
      </cdr:txBody>
    </cdr:sp>
  </cdr:relSizeAnchor>
  <cdr:relSizeAnchor xmlns:cdr="http://schemas.openxmlformats.org/drawingml/2006/chartDrawing">
    <cdr:from>
      <cdr:x>0.16458</cdr:x>
      <cdr:y>0.90625</cdr:y>
    </cdr:from>
    <cdr:to>
      <cdr:x>0.86667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2474" y="2486025"/>
          <a:ext cx="3209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00" b="1" i="0" baseline="0">
              <a:latin typeface="+mn-lt"/>
              <a:ea typeface="+mn-ea"/>
              <a:cs typeface="+mn-cs"/>
            </a:rPr>
            <a:t>Среднедушевой денежный доход, тыс. руб. в месяц</a:t>
          </a:r>
        </a:p>
        <a:p xmlns:a="http://schemas.openxmlformats.org/drawingml/2006/main">
          <a:endParaRPr lang="ru-RU" sz="1000"/>
        </a:p>
      </cdr:txBody>
    </cdr:sp>
  </cdr:relSizeAnchor>
  <cdr:relSizeAnchor xmlns:cdr="http://schemas.openxmlformats.org/drawingml/2006/chartDrawing">
    <cdr:from>
      <cdr:x>0.70795</cdr:x>
      <cdr:y>0.32639</cdr:y>
    </cdr:from>
    <cdr:to>
      <cdr:x>0.7211</cdr:x>
      <cdr:y>0.80208</cdr:y>
    </cdr:to>
    <cdr:sp macro="" textlink="">
      <cdr:nvSpPr>
        <cdr:cNvPr id="5" name="Прямая соединительная линия 4"/>
        <cdr:cNvSpPr/>
      </cdr:nvSpPr>
      <cdr:spPr>
        <a:xfrm xmlns:a="http://schemas.openxmlformats.org/drawingml/2006/main" rot="16200000" flipH="1">
          <a:off x="3029487" y="1513938"/>
          <a:ext cx="1304928" cy="67751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0.1625</cdr:x>
      <cdr:y>0.32639</cdr:y>
    </cdr:from>
    <cdr:to>
      <cdr:x>0.7061</cdr:x>
      <cdr:y>0.34306</cdr:y>
    </cdr:to>
    <cdr:sp macro="" textlink="">
      <cdr:nvSpPr>
        <cdr:cNvPr id="7" name="Прямая соединительная линия 6"/>
        <cdr:cNvSpPr/>
      </cdr:nvSpPr>
      <cdr:spPr>
        <a:xfrm xmlns:a="http://schemas.openxmlformats.org/drawingml/2006/main">
          <a:off x="837367" y="895352"/>
          <a:ext cx="2801183" cy="45719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0.68125</cdr:x>
      <cdr:y>0.21875</cdr:y>
    </cdr:from>
    <cdr:to>
      <cdr:x>0.76042</cdr:x>
      <cdr:y>0.28472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114675" y="600075"/>
          <a:ext cx="3619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d9</a:t>
          </a:r>
          <a:endParaRPr lang="ru-RU" sz="1100"/>
        </a:p>
      </cdr:txBody>
    </cdr:sp>
  </cdr:relSizeAnchor>
  <cdr:relSizeAnchor xmlns:cdr="http://schemas.openxmlformats.org/drawingml/2006/chartDrawing">
    <cdr:from>
      <cdr:x>0.30129</cdr:x>
      <cdr:y>0.02083</cdr:y>
    </cdr:from>
    <cdr:to>
      <cdr:x>0.75416</cdr:x>
      <cdr:y>0.16667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2575" y="57150"/>
          <a:ext cx="23336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2000"/>
            <a:t>Кумулятива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0.83125</cdr:x>
      <cdr:y>0.81944</cdr:y>
    </cdr:from>
    <cdr:to>
      <cdr:x>0.97292</cdr:x>
      <cdr:y>0.94444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00475" y="2247900"/>
          <a:ext cx="6477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Pi(%)</a:t>
          </a:r>
          <a:endParaRPr lang="ru-RU" sz="1100"/>
        </a:p>
      </cdr:txBody>
    </cdr:sp>
  </cdr:relSizeAnchor>
  <cdr:relSizeAnchor xmlns:cdr="http://schemas.openxmlformats.org/drawingml/2006/chartDrawing">
    <cdr:from>
      <cdr:x>0.025</cdr:x>
      <cdr:y>0.03472</cdr:y>
    </cdr:from>
    <cdr:to>
      <cdr:x>0.16458</cdr:x>
      <cdr:y>0.11458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95250"/>
          <a:ext cx="6381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Qi(%)</a:t>
          </a:r>
          <a:endParaRPr lang="ru-RU" sz="1100"/>
        </a:p>
      </cdr:txBody>
    </cdr:sp>
  </cdr:relSizeAnchor>
  <cdr:relSizeAnchor xmlns:cdr="http://schemas.openxmlformats.org/drawingml/2006/chartDrawing">
    <cdr:from>
      <cdr:x>0.07212</cdr:x>
      <cdr:y>0.23958</cdr:y>
    </cdr:from>
    <cdr:to>
      <cdr:x>0.76208</cdr:x>
      <cdr:y>0.87847</cdr:y>
    </cdr:to>
    <cdr:sp macro="" textlink="">
      <cdr:nvSpPr>
        <cdr:cNvPr id="5" name="Прямая соединительная линия 4"/>
        <cdr:cNvSpPr/>
      </cdr:nvSpPr>
      <cdr:spPr>
        <a:xfrm xmlns:a="http://schemas.openxmlformats.org/drawingml/2006/main" flipV="1">
          <a:off x="369570" y="657225"/>
          <a:ext cx="3535680" cy="17525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0.15246</cdr:x>
      <cdr:y>0.40009</cdr:y>
    </cdr:from>
    <cdr:to>
      <cdr:x>0.73579</cdr:x>
      <cdr:y>0.48622</cdr:y>
    </cdr:to>
    <cdr:sp macro="" textlink="">
      <cdr:nvSpPr>
        <cdr:cNvPr id="6" name="TextBox 5"/>
        <cdr:cNvSpPr txBox="1"/>
      </cdr:nvSpPr>
      <cdr:spPr>
        <a:xfrm xmlns:a="http://schemas.openxmlformats.org/drawingml/2006/main" rot="19743942">
          <a:off x="697026" y="1097540"/>
          <a:ext cx="2667000" cy="236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050"/>
            <a:t>кривая</a:t>
          </a:r>
          <a:r>
            <a:rPr lang="ru-RU" sz="1050" baseline="0"/>
            <a:t> равномерного распределения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4"/>
  <sheetViews>
    <sheetView tabSelected="1" workbookViewId="0">
      <selection sqref="A1:F1"/>
    </sheetView>
  </sheetViews>
  <sheetFormatPr defaultRowHeight="15" x14ac:dyDescent="0.25"/>
  <cols>
    <col min="1" max="2" width="18.5703125" customWidth="1"/>
    <col min="3" max="3" width="6.140625" customWidth="1"/>
    <col min="4" max="4" width="18.140625" customWidth="1"/>
    <col min="5" max="5" width="10.140625" customWidth="1"/>
    <col min="6" max="6" width="9.5703125" customWidth="1"/>
    <col min="8" max="8" width="12" bestFit="1" customWidth="1"/>
    <col min="10" max="10" width="10.85546875" bestFit="1" customWidth="1"/>
    <col min="11" max="11" width="13.85546875" customWidth="1"/>
    <col min="12" max="12" width="14.42578125" bestFit="1" customWidth="1"/>
    <col min="13" max="13" width="9.7109375" customWidth="1"/>
    <col min="14" max="14" width="14.5703125" bestFit="1" customWidth="1"/>
    <col min="16" max="16" width="10.28515625" bestFit="1" customWidth="1"/>
    <col min="19" max="19" width="22.42578125" bestFit="1" customWidth="1"/>
    <col min="25" max="25" width="21" bestFit="1" customWidth="1"/>
    <col min="29" max="29" width="10" bestFit="1" customWidth="1"/>
    <col min="30" max="30" width="12" bestFit="1" customWidth="1"/>
    <col min="32" max="32" width="10.85546875" bestFit="1" customWidth="1"/>
    <col min="33" max="33" width="11" bestFit="1" customWidth="1"/>
    <col min="34" max="34" width="14.42578125" bestFit="1" customWidth="1"/>
    <col min="36" max="36" width="14.5703125" bestFit="1" customWidth="1"/>
  </cols>
  <sheetData>
    <row r="1" spans="1:17" ht="75.75" customHeight="1" x14ac:dyDescent="0.25">
      <c r="A1" s="35" t="s">
        <v>60</v>
      </c>
      <c r="B1" s="35"/>
      <c r="C1" s="35"/>
      <c r="D1" s="35"/>
      <c r="E1" s="35"/>
      <c r="F1" s="35"/>
    </row>
    <row r="2" spans="1:17" ht="60" x14ac:dyDescent="0.25">
      <c r="A2" s="28" t="s">
        <v>45</v>
      </c>
      <c r="B2" s="28" t="s">
        <v>46</v>
      </c>
      <c r="C2" s="1" t="s">
        <v>0</v>
      </c>
      <c r="D2" s="28" t="s">
        <v>47</v>
      </c>
      <c r="E2" s="28" t="s">
        <v>48</v>
      </c>
      <c r="F2" s="28" t="s">
        <v>1</v>
      </c>
      <c r="G2" s="1"/>
      <c r="H2" s="33" t="s">
        <v>1</v>
      </c>
      <c r="I2" s="1"/>
      <c r="J2" s="28" t="s">
        <v>49</v>
      </c>
      <c r="K2" s="28" t="s">
        <v>50</v>
      </c>
      <c r="L2" s="1" t="s">
        <v>2</v>
      </c>
      <c r="M2" s="28" t="s">
        <v>51</v>
      </c>
      <c r="N2" s="1" t="s">
        <v>4</v>
      </c>
      <c r="O2" s="1"/>
    </row>
    <row r="3" spans="1:17" x14ac:dyDescent="0.25">
      <c r="A3" s="1">
        <v>4</v>
      </c>
      <c r="B3" s="1">
        <v>7</v>
      </c>
      <c r="C3" s="1"/>
      <c r="D3" s="1">
        <v>5.8</v>
      </c>
      <c r="E3" s="1">
        <f>(A3+B3)/2</f>
        <v>5.5</v>
      </c>
      <c r="F3" s="1">
        <f>D3*E3</f>
        <v>31.9</v>
      </c>
      <c r="G3" s="1"/>
      <c r="H3" s="2">
        <f>SUM(F3:F10)/100</f>
        <v>27.833500000000001</v>
      </c>
      <c r="I3" s="1"/>
      <c r="J3" s="1">
        <f>B3-A3</f>
        <v>3</v>
      </c>
      <c r="K3" s="1">
        <f>D3/J3</f>
        <v>1.9333333333333333</v>
      </c>
      <c r="L3" s="4">
        <f>A5+J5*((K5-K4)/((K5-K4)+(K5-K6)))</f>
        <v>13.142857142857142</v>
      </c>
      <c r="M3" s="1">
        <f>D3</f>
        <v>5.8</v>
      </c>
      <c r="N3" s="5">
        <f>A7+(B7-A7)*((50-M6)/D7)</f>
        <v>22.702127659574469</v>
      </c>
      <c r="O3" s="1"/>
    </row>
    <row r="4" spans="1:17" x14ac:dyDescent="0.25">
      <c r="A4" s="8">
        <v>7</v>
      </c>
      <c r="B4" s="8">
        <v>10</v>
      </c>
      <c r="C4" s="8"/>
      <c r="D4" s="8">
        <v>8</v>
      </c>
      <c r="E4" s="8">
        <f t="shared" ref="E4:E10" si="0">(A4+B4)/2</f>
        <v>8.5</v>
      </c>
      <c r="F4" s="8">
        <f t="shared" ref="F4:F10" si="1">D4*E4</f>
        <v>68</v>
      </c>
      <c r="G4" s="8"/>
      <c r="H4" s="8"/>
      <c r="I4" s="8"/>
      <c r="J4" s="8">
        <f t="shared" ref="J4:J10" si="2">B4-A4</f>
        <v>3</v>
      </c>
      <c r="K4" s="6">
        <f t="shared" ref="K4:K10" si="3">D4/J4</f>
        <v>2.6666666666666665</v>
      </c>
      <c r="L4" s="8"/>
      <c r="M4" s="8">
        <f t="shared" ref="M4:M10" si="4">M3+D4</f>
        <v>13.8</v>
      </c>
      <c r="N4" s="1"/>
      <c r="O4" s="1"/>
    </row>
    <row r="5" spans="1:17" x14ac:dyDescent="0.25">
      <c r="A5" s="7">
        <v>10</v>
      </c>
      <c r="B5" s="7">
        <v>14</v>
      </c>
      <c r="C5" s="1"/>
      <c r="D5" s="1">
        <v>12.5</v>
      </c>
      <c r="E5" s="1">
        <f t="shared" si="0"/>
        <v>12</v>
      </c>
      <c r="F5" s="1">
        <f t="shared" si="1"/>
        <v>150</v>
      </c>
      <c r="G5" s="1"/>
      <c r="H5" s="1"/>
      <c r="I5" s="1"/>
      <c r="J5" s="1">
        <f t="shared" si="2"/>
        <v>4</v>
      </c>
      <c r="K5" s="7">
        <f t="shared" si="3"/>
        <v>3.125</v>
      </c>
      <c r="L5" s="1"/>
      <c r="M5" s="1">
        <f t="shared" si="4"/>
        <v>26.3</v>
      </c>
      <c r="N5" s="1"/>
      <c r="O5" s="1"/>
    </row>
    <row r="6" spans="1:17" x14ac:dyDescent="0.25">
      <c r="A6" s="1">
        <v>14</v>
      </c>
      <c r="B6" s="1">
        <v>19</v>
      </c>
      <c r="C6" s="1"/>
      <c r="D6" s="1">
        <v>15</v>
      </c>
      <c r="E6" s="1">
        <f t="shared" si="0"/>
        <v>16.5</v>
      </c>
      <c r="F6" s="1">
        <f t="shared" si="1"/>
        <v>247.5</v>
      </c>
      <c r="G6" s="1"/>
      <c r="H6" s="1"/>
      <c r="I6" s="1"/>
      <c r="J6" s="1">
        <f t="shared" si="2"/>
        <v>5</v>
      </c>
      <c r="K6" s="1">
        <f t="shared" si="3"/>
        <v>3</v>
      </c>
      <c r="L6" s="1"/>
      <c r="M6" s="1">
        <f t="shared" si="4"/>
        <v>41.3</v>
      </c>
      <c r="N6" s="1"/>
      <c r="O6" s="1"/>
    </row>
    <row r="7" spans="1:17" x14ac:dyDescent="0.25">
      <c r="A7" s="7">
        <v>19</v>
      </c>
      <c r="B7" s="7">
        <v>27</v>
      </c>
      <c r="C7" s="1"/>
      <c r="D7" s="1">
        <v>18.8</v>
      </c>
      <c r="E7" s="1">
        <f t="shared" si="0"/>
        <v>23</v>
      </c>
      <c r="F7" s="1">
        <f t="shared" si="1"/>
        <v>432.40000000000003</v>
      </c>
      <c r="G7" s="1"/>
      <c r="H7" s="1"/>
      <c r="I7" s="1"/>
      <c r="J7" s="1">
        <f t="shared" si="2"/>
        <v>8</v>
      </c>
      <c r="K7" s="1">
        <f t="shared" si="3"/>
        <v>2.35</v>
      </c>
      <c r="L7" s="1"/>
      <c r="M7" s="7">
        <f t="shared" si="4"/>
        <v>60.099999999999994</v>
      </c>
      <c r="N7" s="1"/>
      <c r="O7" s="1"/>
    </row>
    <row r="8" spans="1:17" x14ac:dyDescent="0.25">
      <c r="A8" s="8">
        <v>27</v>
      </c>
      <c r="B8" s="8">
        <v>45</v>
      </c>
      <c r="C8" s="1"/>
      <c r="D8" s="1">
        <v>22.8</v>
      </c>
      <c r="E8" s="1">
        <f t="shared" si="0"/>
        <v>36</v>
      </c>
      <c r="F8" s="1">
        <f t="shared" si="1"/>
        <v>820.80000000000007</v>
      </c>
      <c r="G8" s="1"/>
      <c r="H8" s="1"/>
      <c r="I8" s="1"/>
      <c r="J8" s="1">
        <f t="shared" si="2"/>
        <v>18</v>
      </c>
      <c r="K8" s="1">
        <f t="shared" si="3"/>
        <v>1.2666666666666666</v>
      </c>
      <c r="L8" s="1"/>
      <c r="M8" s="1">
        <f t="shared" si="4"/>
        <v>82.899999999999991</v>
      </c>
      <c r="N8" s="1"/>
      <c r="O8" s="1"/>
    </row>
    <row r="9" spans="1:17" x14ac:dyDescent="0.25">
      <c r="A9" s="1">
        <v>45</v>
      </c>
      <c r="B9" s="1">
        <v>60</v>
      </c>
      <c r="C9" s="1"/>
      <c r="D9" s="1">
        <v>8.1</v>
      </c>
      <c r="E9" s="1">
        <f t="shared" si="0"/>
        <v>52.5</v>
      </c>
      <c r="F9" s="1">
        <f t="shared" si="1"/>
        <v>425.25</v>
      </c>
      <c r="G9" s="1"/>
      <c r="H9" s="1"/>
      <c r="I9" s="1"/>
      <c r="J9" s="1">
        <f t="shared" si="2"/>
        <v>15</v>
      </c>
      <c r="K9" s="1">
        <f t="shared" si="3"/>
        <v>0.53999999999999992</v>
      </c>
      <c r="L9" s="1"/>
      <c r="M9" s="1">
        <f t="shared" si="4"/>
        <v>90.999999999999986</v>
      </c>
      <c r="N9" s="1"/>
      <c r="O9" s="1"/>
    </row>
    <row r="10" spans="1:17" x14ac:dyDescent="0.25">
      <c r="A10" s="8">
        <v>60</v>
      </c>
      <c r="B10" s="8">
        <v>75</v>
      </c>
      <c r="C10" s="8"/>
      <c r="D10" s="8">
        <v>9</v>
      </c>
      <c r="E10" s="8">
        <f t="shared" si="0"/>
        <v>67.5</v>
      </c>
      <c r="F10" s="8">
        <f t="shared" si="1"/>
        <v>607.5</v>
      </c>
      <c r="G10" s="8"/>
      <c r="H10" s="8"/>
      <c r="I10" s="8"/>
      <c r="J10" s="8">
        <f t="shared" si="2"/>
        <v>15</v>
      </c>
      <c r="K10" s="8">
        <f t="shared" si="3"/>
        <v>0.6</v>
      </c>
      <c r="L10" s="8"/>
      <c r="M10" s="8">
        <f t="shared" si="4"/>
        <v>99.999999999999986</v>
      </c>
      <c r="N10" s="1"/>
      <c r="O10" s="1"/>
    </row>
    <row r="11" spans="1:17" x14ac:dyDescent="0.25">
      <c r="A11" s="1"/>
      <c r="B11" s="1"/>
      <c r="C11" s="1"/>
      <c r="D11" s="1"/>
      <c r="E11" s="1"/>
      <c r="F11" s="32">
        <f>SUM(F3:F10)</f>
        <v>2783.35</v>
      </c>
      <c r="H11" s="1"/>
      <c r="I11" s="1"/>
      <c r="J11" s="1"/>
      <c r="K11" s="1"/>
      <c r="L11" s="1"/>
      <c r="M11" s="1"/>
      <c r="N11" s="1"/>
      <c r="O11" s="1"/>
    </row>
    <row r="12" spans="1:17" ht="90" x14ac:dyDescent="0.25">
      <c r="A12" s="23" t="s">
        <v>7</v>
      </c>
      <c r="B12" s="23" t="s">
        <v>8</v>
      </c>
      <c r="C12" s="30" t="s">
        <v>55</v>
      </c>
      <c r="D12" s="30" t="s">
        <v>13</v>
      </c>
      <c r="E12" s="23">
        <f>(A3+A13)/2</f>
        <v>6.2874999999999996</v>
      </c>
      <c r="F12" s="30" t="s">
        <v>56</v>
      </c>
    </row>
    <row r="13" spans="1:17" ht="72.75" customHeight="1" x14ac:dyDescent="0.25">
      <c r="A13" s="23">
        <f>A4+J4*(10-M3)/D4</f>
        <v>8.5749999999999993</v>
      </c>
      <c r="B13" s="23">
        <f>A10+J10*((90-M9)/D10)</f>
        <v>58.333333333333357</v>
      </c>
      <c r="C13" s="23">
        <f>B13/A13</f>
        <v>6.8027210884353773</v>
      </c>
      <c r="D13" s="31" t="s">
        <v>14</v>
      </c>
      <c r="E13" s="23">
        <f>(B10+B13)/2</f>
        <v>66.666666666666686</v>
      </c>
      <c r="F13" s="23">
        <f>E13/E12</f>
        <v>10.603048376408221</v>
      </c>
    </row>
    <row r="14" spans="1:17" ht="150" x14ac:dyDescent="0.25">
      <c r="A14" s="29" t="s">
        <v>51</v>
      </c>
      <c r="B14" s="29" t="s">
        <v>52</v>
      </c>
      <c r="C14" s="29" t="s">
        <v>53</v>
      </c>
      <c r="D14" s="29" t="s">
        <v>54</v>
      </c>
      <c r="E14" s="9" t="s">
        <v>16</v>
      </c>
      <c r="F14" s="9" t="s">
        <v>17</v>
      </c>
      <c r="G14" s="2" t="s">
        <v>18</v>
      </c>
      <c r="H14" s="1"/>
      <c r="I14" s="1" t="s">
        <v>20</v>
      </c>
      <c r="J14" s="1"/>
      <c r="K14" s="1"/>
      <c r="L14" s="1"/>
      <c r="M14" s="1"/>
      <c r="N14" s="1"/>
      <c r="O14" s="1"/>
      <c r="P14" s="3" t="s">
        <v>27</v>
      </c>
      <c r="Q14" s="3">
        <f>(H3-L3)/M23</f>
        <v>0.82132555371676186</v>
      </c>
    </row>
    <row r="15" spans="1:17" ht="15" customHeight="1" x14ac:dyDescent="0.25">
      <c r="A15" s="9">
        <v>5.5</v>
      </c>
      <c r="B15" s="9">
        <f t="shared" ref="B15:B22" si="5">D3*E3</f>
        <v>31.9</v>
      </c>
      <c r="C15" s="9">
        <f>B15/B23</f>
        <v>1.1461009215513679E-2</v>
      </c>
      <c r="D15" s="9">
        <f>C15</f>
        <v>1.1461009215513679E-2</v>
      </c>
      <c r="E15" s="9">
        <f>A15*D16</f>
        <v>0.19740600355686491</v>
      </c>
      <c r="F15" s="9">
        <f>A16*D15</f>
        <v>0.14784701888012647</v>
      </c>
      <c r="G15" s="2">
        <f>(E23-F23)/100</f>
        <v>0.30743108125101032</v>
      </c>
      <c r="H15" s="1"/>
      <c r="I15" s="1">
        <f>C15*C15</f>
        <v>1.3135473223808947E-4</v>
      </c>
      <c r="J15" s="1"/>
      <c r="K15" s="1">
        <f>((E3-H3)^2)*D3</f>
        <v>2892.9542890500002</v>
      </c>
      <c r="L15" s="1"/>
      <c r="M15" s="1"/>
      <c r="N15" s="1"/>
      <c r="O15" s="1"/>
      <c r="P15" s="1"/>
      <c r="Q15" s="1"/>
    </row>
    <row r="16" spans="1:17" ht="15" customHeight="1" x14ac:dyDescent="0.25">
      <c r="A16" s="9">
        <v>12.9</v>
      </c>
      <c r="B16" s="9">
        <f t="shared" si="5"/>
        <v>68</v>
      </c>
      <c r="C16" s="9">
        <f>B16/B23</f>
        <v>2.4430991431189035E-2</v>
      </c>
      <c r="D16" s="9">
        <f t="shared" ref="D16:D22" si="6">D15+C16</f>
        <v>3.5892000646702713E-2</v>
      </c>
      <c r="E16" s="9">
        <f t="shared" ref="E16:E22" si="7">A16*D17</f>
        <v>1.1582122262740944</v>
      </c>
      <c r="F16" s="9">
        <f t="shared" ref="F16:F22" si="8">A17*D16</f>
        <v>0.8829432159088868</v>
      </c>
      <c r="G16" s="1"/>
      <c r="H16" s="1"/>
      <c r="I16" s="1">
        <f t="shared" ref="I16:I22" si="9">C16*C16</f>
        <v>5.9687334231083207E-4</v>
      </c>
      <c r="J16" s="1"/>
      <c r="K16" s="1">
        <f>((E4-H3)^2)*D4</f>
        <v>2990.2737780000002</v>
      </c>
      <c r="L16" s="1"/>
      <c r="M16" s="1"/>
      <c r="N16" s="1"/>
      <c r="O16" s="1"/>
      <c r="P16" s="1"/>
      <c r="Q16" s="1"/>
    </row>
    <row r="17" spans="1:17" ht="15" customHeight="1" x14ac:dyDescent="0.25">
      <c r="A17" s="9">
        <v>24.6</v>
      </c>
      <c r="B17" s="9">
        <f t="shared" si="5"/>
        <v>150</v>
      </c>
      <c r="C17" s="9">
        <f>B17/B23</f>
        <v>5.3891892862916992E-2</v>
      </c>
      <c r="D17" s="9">
        <f t="shared" si="6"/>
        <v>8.9783893509619711E-2</v>
      </c>
      <c r="E17" s="9">
        <f t="shared" si="7"/>
        <v>4.3961557116424457</v>
      </c>
      <c r="F17" s="9">
        <f t="shared" si="8"/>
        <v>3.4836150681732447</v>
      </c>
      <c r="G17" s="1"/>
      <c r="H17" s="1"/>
      <c r="I17" s="1">
        <f t="shared" si="9"/>
        <v>2.9043361163481234E-3</v>
      </c>
      <c r="J17" s="1"/>
      <c r="K17" s="1">
        <f>((E5-H3)^2)*D5</f>
        <v>3133.7465281250006</v>
      </c>
      <c r="L17" s="1"/>
      <c r="M17" s="1"/>
      <c r="N17" s="1"/>
      <c r="O17" s="1"/>
      <c r="P17" s="1"/>
      <c r="Q17" s="1"/>
    </row>
    <row r="18" spans="1:17" ht="15" customHeight="1" x14ac:dyDescent="0.25">
      <c r="A18" s="9">
        <v>38.799999999999997</v>
      </c>
      <c r="B18" s="9">
        <f t="shared" si="5"/>
        <v>247.5</v>
      </c>
      <c r="C18" s="9">
        <f>B18/B23</f>
        <v>8.8921623223813029E-2</v>
      </c>
      <c r="D18" s="9">
        <f t="shared" si="6"/>
        <v>0.17870551673343274</v>
      </c>
      <c r="E18" s="9">
        <f t="shared" si="7"/>
        <v>12.961445739845869</v>
      </c>
      <c r="F18" s="9">
        <f t="shared" si="8"/>
        <v>10.20408500547901</v>
      </c>
      <c r="G18" s="1"/>
      <c r="H18" s="1"/>
      <c r="I18" s="1">
        <f t="shared" si="9"/>
        <v>7.9070550767577647E-3</v>
      </c>
      <c r="J18" s="1"/>
      <c r="K18" s="1">
        <f>((E6-H3)^2)*D6</f>
        <v>1926.7233337500002</v>
      </c>
      <c r="L18" s="1"/>
      <c r="M18" s="1"/>
      <c r="N18" s="1"/>
      <c r="O18" s="1"/>
      <c r="P18" s="1"/>
      <c r="Q18" s="1"/>
    </row>
    <row r="19" spans="1:17" ht="15" customHeight="1" x14ac:dyDescent="0.25">
      <c r="A19" s="9">
        <v>57.1</v>
      </c>
      <c r="B19" s="9">
        <f t="shared" si="5"/>
        <v>432.40000000000003</v>
      </c>
      <c r="C19" s="9">
        <f>B19/B23</f>
        <v>0.15535236315950204</v>
      </c>
      <c r="D19" s="9">
        <f t="shared" si="6"/>
        <v>0.33405787989293478</v>
      </c>
      <c r="E19" s="9">
        <f t="shared" si="7"/>
        <v>35.913291537176427</v>
      </c>
      <c r="F19" s="9">
        <f t="shared" si="8"/>
        <v>26.824847755402661</v>
      </c>
      <c r="G19" s="1"/>
      <c r="H19" s="1"/>
      <c r="I19" s="1">
        <f t="shared" si="9"/>
        <v>2.4134356739241809E-2</v>
      </c>
      <c r="J19" s="1"/>
      <c r="K19" s="1">
        <f>((E7-H3)^2)*D7</f>
        <v>439.21917830000018</v>
      </c>
      <c r="L19" s="1"/>
      <c r="M19" s="1"/>
      <c r="N19" s="1"/>
      <c r="O19" s="1"/>
      <c r="P19" s="1"/>
      <c r="Q19" s="1"/>
    </row>
    <row r="20" spans="1:17" ht="15" customHeight="1" x14ac:dyDescent="0.25">
      <c r="A20" s="9">
        <v>80.3</v>
      </c>
      <c r="B20" s="9">
        <f t="shared" si="5"/>
        <v>820.80000000000007</v>
      </c>
      <c r="C20" s="9">
        <f>B20/B23</f>
        <v>0.29489643774588181</v>
      </c>
      <c r="D20" s="9">
        <f t="shared" si="6"/>
        <v>0.6289543176388166</v>
      </c>
      <c r="E20" s="9">
        <f t="shared" si="7"/>
        <v>62.773548062586457</v>
      </c>
      <c r="F20" s="9">
        <f t="shared" si="8"/>
        <v>56.039829701618558</v>
      </c>
      <c r="G20" s="1"/>
      <c r="H20" s="1"/>
      <c r="I20" s="1">
        <f t="shared" si="9"/>
        <v>8.6963908995210754E-2</v>
      </c>
      <c r="J20" s="1"/>
      <c r="K20" s="1">
        <f>((E8-H3)^2)*D8</f>
        <v>1520.5712672999996</v>
      </c>
      <c r="L20" s="1"/>
      <c r="M20" s="1"/>
      <c r="N20" s="1"/>
      <c r="O20" s="1"/>
      <c r="P20" s="1"/>
      <c r="Q20" s="1"/>
    </row>
    <row r="21" spans="1:17" ht="16.5" customHeight="1" x14ac:dyDescent="0.25">
      <c r="A21" s="9">
        <v>89.1</v>
      </c>
      <c r="B21" s="9">
        <f t="shared" si="5"/>
        <v>425.25</v>
      </c>
      <c r="C21" s="9">
        <f>B21/B23</f>
        <v>0.15278351626636966</v>
      </c>
      <c r="D21" s="9">
        <f t="shared" si="6"/>
        <v>0.78173783390518625</v>
      </c>
      <c r="E21" s="9">
        <f t="shared" si="7"/>
        <v>89.1</v>
      </c>
      <c r="F21" s="9">
        <f t="shared" si="8"/>
        <v>78.173783390518622</v>
      </c>
      <c r="G21" s="1"/>
      <c r="H21" s="1"/>
      <c r="I21" s="1">
        <f t="shared" si="9"/>
        <v>2.3342802842716042E-2</v>
      </c>
      <c r="J21" s="1"/>
      <c r="K21" s="1">
        <f>((E9-H3)^2)*D9</f>
        <v>4928.3334002250003</v>
      </c>
      <c r="L21" s="1"/>
      <c r="M21" s="1"/>
      <c r="N21" s="1"/>
      <c r="O21" s="1"/>
      <c r="P21" s="1"/>
      <c r="Q21" s="1"/>
    </row>
    <row r="22" spans="1:17" ht="12.75" customHeight="1" x14ac:dyDescent="0.25">
      <c r="A22" s="9">
        <v>100</v>
      </c>
      <c r="B22" s="9">
        <f t="shared" si="5"/>
        <v>607.5</v>
      </c>
      <c r="C22" s="9">
        <f>B22/B23</f>
        <v>0.2182621660948138</v>
      </c>
      <c r="D22" s="9">
        <f t="shared" si="6"/>
        <v>1</v>
      </c>
      <c r="E22" s="9">
        <f t="shared" si="7"/>
        <v>0</v>
      </c>
      <c r="F22" s="9">
        <f t="shared" si="8"/>
        <v>0</v>
      </c>
      <c r="G22" s="1"/>
      <c r="H22" s="1"/>
      <c r="I22" s="1">
        <f t="shared" si="9"/>
        <v>4.7638373148400089E-2</v>
      </c>
      <c r="J22" s="1"/>
      <c r="K22" s="1">
        <f>((E10-H3)^2)*D10</f>
        <v>14160.881000249999</v>
      </c>
      <c r="L22" s="1"/>
      <c r="M22" s="1"/>
      <c r="N22" s="1"/>
      <c r="O22" s="1"/>
      <c r="P22" s="1"/>
      <c r="Q22" s="1"/>
    </row>
    <row r="23" spans="1:17" ht="15.75" customHeight="1" x14ac:dyDescent="0.25">
      <c r="A23" s="9"/>
      <c r="B23" s="9">
        <f>SUM(B15:B22)</f>
        <v>2783.35</v>
      </c>
      <c r="C23" s="9"/>
      <c r="D23" s="9"/>
      <c r="E23" s="9">
        <f>SUM(E15:E22)</f>
        <v>206.50005928108214</v>
      </c>
      <c r="F23" s="9">
        <f>SUM(F15:F22)</f>
        <v>175.75695115598111</v>
      </c>
      <c r="G23" s="1"/>
      <c r="H23" s="9" t="s">
        <v>21</v>
      </c>
      <c r="I23" s="9">
        <f>SUM(I15:I22)</f>
        <v>0.19361906099322349</v>
      </c>
      <c r="J23" s="3" t="s">
        <v>22</v>
      </c>
      <c r="K23" s="3">
        <f>SUM(K15:K22)/100</f>
        <v>319.92702775000004</v>
      </c>
      <c r="L23" s="10" t="s">
        <v>23</v>
      </c>
      <c r="M23" s="10">
        <f>SQRT(K23)</f>
        <v>17.886504067312874</v>
      </c>
      <c r="N23" s="11" t="s">
        <v>25</v>
      </c>
      <c r="O23" s="11">
        <f>(M23*100)/H3</f>
        <v>64.262504059183627</v>
      </c>
      <c r="P23" s="1"/>
      <c r="Q23" s="1"/>
    </row>
    <row r="24" spans="1:17" ht="16.5" customHeight="1" x14ac:dyDescent="0.25">
      <c r="B24" s="24"/>
      <c r="C24" s="24"/>
      <c r="D24" s="25"/>
    </row>
    <row r="25" spans="1:17" ht="15" customHeight="1" x14ac:dyDescent="0.25">
      <c r="B25" s="24"/>
      <c r="C25" s="24"/>
      <c r="D25" s="25"/>
    </row>
    <row r="26" spans="1:17" ht="15.75" customHeight="1" x14ac:dyDescent="0.25">
      <c r="B26" s="24"/>
      <c r="C26" s="24"/>
      <c r="D26" s="25"/>
    </row>
    <row r="27" spans="1:17" ht="15" customHeight="1" x14ac:dyDescent="0.25">
      <c r="B27" s="24"/>
      <c r="C27" s="24"/>
      <c r="D27" s="25"/>
    </row>
    <row r="28" spans="1:17" ht="20.25" customHeight="1" x14ac:dyDescent="0.25">
      <c r="B28" s="24"/>
      <c r="C28" s="24"/>
      <c r="D28" s="25"/>
    </row>
    <row r="29" spans="1:17" hidden="1" x14ac:dyDescent="0.25"/>
    <row r="30" spans="1:17" ht="36" customHeight="1" x14ac:dyDescent="0.25"/>
    <row r="31" spans="1:17" ht="36" customHeight="1" x14ac:dyDescent="0.25">
      <c r="B31" s="12" t="s">
        <v>1</v>
      </c>
      <c r="C31" s="12">
        <f>H3</f>
        <v>27.833500000000001</v>
      </c>
      <c r="D31" s="13" t="s">
        <v>29</v>
      </c>
      <c r="H31" s="34"/>
    </row>
    <row r="32" spans="1:17" ht="36" customHeight="1" x14ac:dyDescent="0.25">
      <c r="B32" s="14" t="s">
        <v>2</v>
      </c>
      <c r="C32" s="14">
        <f>L3</f>
        <v>13.142857142857142</v>
      </c>
      <c r="D32" s="13" t="s">
        <v>29</v>
      </c>
    </row>
    <row r="33" spans="1:4" ht="36" customHeight="1" x14ac:dyDescent="0.25">
      <c r="B33" s="15" t="s">
        <v>9</v>
      </c>
      <c r="C33" s="15">
        <f>N3</f>
        <v>22.702127659574469</v>
      </c>
      <c r="D33" s="13" t="s">
        <v>29</v>
      </c>
    </row>
    <row r="34" spans="1:4" ht="36" customHeight="1" x14ac:dyDescent="0.25">
      <c r="B34" s="16" t="s">
        <v>10</v>
      </c>
      <c r="C34" s="16">
        <f>A13</f>
        <v>8.5749999999999993</v>
      </c>
      <c r="D34" s="13" t="s">
        <v>29</v>
      </c>
    </row>
    <row r="35" spans="1:4" ht="36" customHeight="1" x14ac:dyDescent="0.25">
      <c r="B35" s="16" t="s">
        <v>11</v>
      </c>
      <c r="C35" s="16">
        <f>B13</f>
        <v>58.333333333333357</v>
      </c>
      <c r="D35" s="13" t="s">
        <v>29</v>
      </c>
    </row>
    <row r="36" spans="1:4" ht="36" customHeight="1" x14ac:dyDescent="0.25">
      <c r="B36" s="16" t="s">
        <v>6</v>
      </c>
      <c r="C36" s="16">
        <f>6.8</f>
        <v>6.8</v>
      </c>
      <c r="D36" s="13" t="s">
        <v>30</v>
      </c>
    </row>
    <row r="37" spans="1:4" ht="36" customHeight="1" x14ac:dyDescent="0.25">
      <c r="B37" s="17" t="s">
        <v>12</v>
      </c>
      <c r="C37" s="17">
        <f>10.6</f>
        <v>10.6</v>
      </c>
      <c r="D37" s="13" t="s">
        <v>31</v>
      </c>
    </row>
    <row r="38" spans="1:4" ht="36" customHeight="1" x14ac:dyDescent="0.25">
      <c r="B38" s="12" t="s">
        <v>19</v>
      </c>
      <c r="C38" s="12">
        <f>G15</f>
        <v>0.30743108125101032</v>
      </c>
      <c r="D38" s="13" t="s">
        <v>57</v>
      </c>
    </row>
    <row r="39" spans="1:4" ht="36" customHeight="1" x14ac:dyDescent="0.25">
      <c r="B39" s="18" t="s">
        <v>21</v>
      </c>
      <c r="C39" s="18">
        <f>I23</f>
        <v>0.19361906099322349</v>
      </c>
      <c r="D39" s="13" t="s">
        <v>58</v>
      </c>
    </row>
    <row r="40" spans="1:4" ht="36" customHeight="1" x14ac:dyDescent="0.25">
      <c r="B40" s="19" t="s">
        <v>22</v>
      </c>
      <c r="C40" s="19">
        <f>K23</f>
        <v>319.92702775000004</v>
      </c>
      <c r="D40" s="13" t="s">
        <v>22</v>
      </c>
    </row>
    <row r="41" spans="1:4" ht="36" customHeight="1" x14ac:dyDescent="0.25">
      <c r="B41" s="20" t="s">
        <v>24</v>
      </c>
      <c r="C41" s="20">
        <f>M23</f>
        <v>17.886504067312874</v>
      </c>
      <c r="D41" s="13" t="s">
        <v>29</v>
      </c>
    </row>
    <row r="42" spans="1:4" ht="36" customHeight="1" x14ac:dyDescent="0.25">
      <c r="B42" s="21" t="s">
        <v>26</v>
      </c>
      <c r="C42" s="21">
        <f>64.3</f>
        <v>64.3</v>
      </c>
      <c r="D42" s="13" t="s">
        <v>59</v>
      </c>
    </row>
    <row r="43" spans="1:4" x14ac:dyDescent="0.25">
      <c r="B43" s="26" t="s">
        <v>28</v>
      </c>
      <c r="C43" s="19">
        <f>Q14</f>
        <v>0.82132555371676186</v>
      </c>
      <c r="D43" s="13" t="s">
        <v>32</v>
      </c>
    </row>
    <row r="44" spans="1:4" x14ac:dyDescent="0.25">
      <c r="A44" s="1" t="s">
        <v>3</v>
      </c>
      <c r="B44" s="1" t="s">
        <v>41</v>
      </c>
    </row>
    <row r="45" spans="1:4" x14ac:dyDescent="0.25">
      <c r="A45" s="1">
        <f t="shared" ref="A45:A52" si="10">K3</f>
        <v>1.9333333333333333</v>
      </c>
      <c r="B45" s="27" t="s">
        <v>33</v>
      </c>
    </row>
    <row r="46" spans="1:4" x14ac:dyDescent="0.25">
      <c r="A46" s="1">
        <f t="shared" si="10"/>
        <v>2.6666666666666665</v>
      </c>
      <c r="B46" s="27" t="s">
        <v>34</v>
      </c>
    </row>
    <row r="47" spans="1:4" x14ac:dyDescent="0.25">
      <c r="A47" s="1">
        <f t="shared" si="10"/>
        <v>3.125</v>
      </c>
      <c r="B47" s="27" t="s">
        <v>35</v>
      </c>
    </row>
    <row r="48" spans="1:4" x14ac:dyDescent="0.25">
      <c r="A48" s="1">
        <f t="shared" si="10"/>
        <v>3</v>
      </c>
      <c r="B48" s="27" t="s">
        <v>36</v>
      </c>
    </row>
    <row r="49" spans="1:4" x14ac:dyDescent="0.25">
      <c r="A49" s="1">
        <f t="shared" si="10"/>
        <v>2.35</v>
      </c>
      <c r="B49" s="27" t="s">
        <v>37</v>
      </c>
    </row>
    <row r="50" spans="1:4" x14ac:dyDescent="0.25">
      <c r="A50" s="1">
        <f t="shared" si="10"/>
        <v>1.2666666666666666</v>
      </c>
      <c r="B50" s="27" t="s">
        <v>38</v>
      </c>
    </row>
    <row r="51" spans="1:4" x14ac:dyDescent="0.25">
      <c r="A51" s="1">
        <f t="shared" si="10"/>
        <v>0.53999999999999992</v>
      </c>
      <c r="B51" s="27" t="s">
        <v>39</v>
      </c>
    </row>
    <row r="52" spans="1:4" x14ac:dyDescent="0.25">
      <c r="A52" s="1">
        <f t="shared" si="10"/>
        <v>0.6</v>
      </c>
      <c r="B52" s="27" t="s">
        <v>40</v>
      </c>
    </row>
    <row r="60" spans="1:4" x14ac:dyDescent="0.25">
      <c r="A60" s="1" t="s">
        <v>5</v>
      </c>
      <c r="B60" s="1" t="s">
        <v>44</v>
      </c>
      <c r="C60" s="1"/>
      <c r="D60" s="1"/>
    </row>
    <row r="61" spans="1:4" x14ac:dyDescent="0.25">
      <c r="A61" s="1">
        <v>5.8</v>
      </c>
      <c r="B61" s="1" t="s">
        <v>33</v>
      </c>
      <c r="C61" s="1" t="s">
        <v>7</v>
      </c>
      <c r="D61" s="1" t="s">
        <v>9</v>
      </c>
    </row>
    <row r="62" spans="1:4" x14ac:dyDescent="0.25">
      <c r="A62" s="1">
        <v>13.8</v>
      </c>
      <c r="B62" s="1" t="s">
        <v>34</v>
      </c>
      <c r="C62" s="1">
        <f>C34</f>
        <v>8.5749999999999993</v>
      </c>
      <c r="D62" s="1">
        <f>C33</f>
        <v>22.702127659574469</v>
      </c>
    </row>
    <row r="63" spans="1:4" x14ac:dyDescent="0.25">
      <c r="A63" s="1">
        <v>26.3</v>
      </c>
      <c r="B63" s="1" t="s">
        <v>35</v>
      </c>
      <c r="C63" s="1" t="s">
        <v>8</v>
      </c>
      <c r="D63" s="1"/>
    </row>
    <row r="64" spans="1:4" x14ac:dyDescent="0.25">
      <c r="A64" s="1">
        <v>41.3</v>
      </c>
      <c r="B64" s="1" t="s">
        <v>36</v>
      </c>
      <c r="C64" s="1">
        <f>C35</f>
        <v>58.333333333333357</v>
      </c>
      <c r="D64" s="1"/>
    </row>
    <row r="65" spans="1:3" x14ac:dyDescent="0.25">
      <c r="A65" s="1">
        <v>60.099999999999994</v>
      </c>
      <c r="B65" s="1" t="s">
        <v>37</v>
      </c>
    </row>
    <row r="66" spans="1:3" x14ac:dyDescent="0.25">
      <c r="A66" s="1">
        <v>82.899999999999991</v>
      </c>
      <c r="B66" s="1" t="s">
        <v>38</v>
      </c>
    </row>
    <row r="67" spans="1:3" x14ac:dyDescent="0.25">
      <c r="A67" s="1">
        <v>90.999999999999986</v>
      </c>
      <c r="B67" s="1" t="s">
        <v>39</v>
      </c>
    </row>
    <row r="68" spans="1:3" x14ac:dyDescent="0.25">
      <c r="A68" s="1">
        <v>99.999999999999986</v>
      </c>
      <c r="B68" s="1" t="s">
        <v>40</v>
      </c>
    </row>
    <row r="69" spans="1:3" x14ac:dyDescent="0.25">
      <c r="A69" s="1"/>
      <c r="B69" s="1"/>
    </row>
    <row r="75" spans="1:3" x14ac:dyDescent="0.25">
      <c r="A75" s="1" t="s">
        <v>42</v>
      </c>
      <c r="B75" s="1"/>
      <c r="C75" s="1" t="s">
        <v>43</v>
      </c>
    </row>
    <row r="76" spans="1:3" x14ac:dyDescent="0.25">
      <c r="A76" s="1" t="s">
        <v>5</v>
      </c>
      <c r="B76" s="1" t="s">
        <v>15</v>
      </c>
      <c r="C76" s="1"/>
    </row>
    <row r="77" spans="1:3" x14ac:dyDescent="0.25">
      <c r="A77" s="1">
        <v>5.8</v>
      </c>
      <c r="B77" s="1">
        <v>1.1461009215513679E-2</v>
      </c>
      <c r="C77" s="1">
        <f>B77*100</f>
        <v>1.146100921551368</v>
      </c>
    </row>
    <row r="78" spans="1:3" x14ac:dyDescent="0.25">
      <c r="A78" s="1">
        <v>13.8</v>
      </c>
      <c r="B78" s="1">
        <v>3.5892000646702713E-2</v>
      </c>
      <c r="C78" s="1">
        <f t="shared" ref="C78:C84" si="11">B78*100</f>
        <v>3.5892000646702713</v>
      </c>
    </row>
    <row r="79" spans="1:3" x14ac:dyDescent="0.25">
      <c r="A79" s="1">
        <v>26.3</v>
      </c>
      <c r="B79" s="1">
        <v>8.9783893509619711E-2</v>
      </c>
      <c r="C79" s="1">
        <f t="shared" si="11"/>
        <v>8.9783893509619705</v>
      </c>
    </row>
    <row r="80" spans="1:3" x14ac:dyDescent="0.25">
      <c r="A80" s="1">
        <v>41.3</v>
      </c>
      <c r="B80" s="1">
        <v>0.17870551673343274</v>
      </c>
      <c r="C80" s="1">
        <f t="shared" si="11"/>
        <v>17.870551673343275</v>
      </c>
    </row>
    <row r="81" spans="1:3" x14ac:dyDescent="0.25">
      <c r="A81" s="1">
        <v>60.099999999999994</v>
      </c>
      <c r="B81" s="1">
        <v>0.33405787989293478</v>
      </c>
      <c r="C81" s="1">
        <f t="shared" si="11"/>
        <v>33.405787989293479</v>
      </c>
    </row>
    <row r="82" spans="1:3" x14ac:dyDescent="0.25">
      <c r="A82" s="1">
        <v>82.899999999999991</v>
      </c>
      <c r="B82" s="1">
        <v>0.6289543176388166</v>
      </c>
      <c r="C82" s="1">
        <f t="shared" si="11"/>
        <v>62.89543176388166</v>
      </c>
    </row>
    <row r="83" spans="1:3" x14ac:dyDescent="0.25">
      <c r="A83" s="1">
        <v>90.999999999999986</v>
      </c>
      <c r="B83" s="1">
        <v>0.78173783390518625</v>
      </c>
      <c r="C83" s="1">
        <f t="shared" si="11"/>
        <v>78.173783390518622</v>
      </c>
    </row>
    <row r="84" spans="1:3" x14ac:dyDescent="0.25">
      <c r="A84" s="1">
        <v>99.999999999999986</v>
      </c>
      <c r="B84" s="1">
        <v>1</v>
      </c>
      <c r="C84" s="1">
        <f t="shared" si="11"/>
        <v>100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KSEE3" shapeId="1025" r:id="rId4">
          <objectPr defaultSize="0" autoPict="0" altText="" r:id="rId5">
            <anchor moveWithCells="1">
              <from>
                <xdr:col>4</xdr:col>
                <xdr:colOff>657225</xdr:colOff>
                <xdr:row>28</xdr:row>
                <xdr:rowOff>0</xdr:rowOff>
              </from>
              <to>
                <xdr:col>7</xdr:col>
                <xdr:colOff>600075</xdr:colOff>
                <xdr:row>29</xdr:row>
                <xdr:rowOff>419100</xdr:rowOff>
              </to>
            </anchor>
          </objectPr>
        </oleObject>
      </mc:Choice>
      <mc:Fallback>
        <oleObject progId="Equation.KSEE3" shapeId="1025" r:id="rId4"/>
      </mc:Fallback>
    </mc:AlternateContent>
    <mc:AlternateContent xmlns:mc="http://schemas.openxmlformats.org/markup-compatibility/2006">
      <mc:Choice Requires="x14">
        <oleObject progId="Equation.KSEE3" shapeId="1026" r:id="rId6">
          <objectPr defaultSize="0" autoPict="0" altText="" r:id="rId7">
            <anchor moveWithCells="1">
              <from>
                <xdr:col>4</xdr:col>
                <xdr:colOff>647700</xdr:colOff>
                <xdr:row>30</xdr:row>
                <xdr:rowOff>438150</xdr:rowOff>
              </from>
              <to>
                <xdr:col>9</xdr:col>
                <xdr:colOff>295275</xdr:colOff>
                <xdr:row>31</xdr:row>
                <xdr:rowOff>447675</xdr:rowOff>
              </to>
            </anchor>
          </objectPr>
        </oleObject>
      </mc:Choice>
      <mc:Fallback>
        <oleObject progId="Equation.KSEE3" shapeId="1026" r:id="rId6"/>
      </mc:Fallback>
    </mc:AlternateContent>
    <mc:AlternateContent xmlns:mc="http://schemas.openxmlformats.org/markup-compatibility/2006">
      <mc:Choice Requires="x14">
        <oleObject progId="Equation.KSEE3" shapeId="1027" r:id="rId8">
          <objectPr defaultSize="0" autoPict="0" altText="" r:id="rId9">
            <anchor moveWithCells="1">
              <from>
                <xdr:col>4</xdr:col>
                <xdr:colOff>666750</xdr:colOff>
                <xdr:row>32</xdr:row>
                <xdr:rowOff>47625</xdr:rowOff>
              </from>
              <to>
                <xdr:col>8</xdr:col>
                <xdr:colOff>209550</xdr:colOff>
                <xdr:row>33</xdr:row>
                <xdr:rowOff>9525</xdr:rowOff>
              </to>
            </anchor>
          </objectPr>
        </oleObject>
      </mc:Choice>
      <mc:Fallback>
        <oleObject progId="Equation.KSEE3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3" sqref="E3"/>
    </sheetView>
  </sheetViews>
  <sheetFormatPr defaultRowHeight="15" x14ac:dyDescent="0.25"/>
  <cols>
    <col min="2" max="3" width="9.140625" customWidth="1"/>
  </cols>
  <sheetData>
    <row r="1" spans="1:5" x14ac:dyDescent="0.25">
      <c r="D1">
        <v>1.8333333333333333</v>
      </c>
      <c r="E1" s="22" t="s">
        <v>33</v>
      </c>
    </row>
    <row r="2" spans="1:5" x14ac:dyDescent="0.25">
      <c r="D2">
        <v>2.4666666666666668</v>
      </c>
      <c r="E2" s="22" t="s">
        <v>34</v>
      </c>
    </row>
    <row r="3" spans="1:5" x14ac:dyDescent="0.25">
      <c r="D3">
        <v>2.9249999999999998</v>
      </c>
      <c r="E3" s="22" t="s">
        <v>35</v>
      </c>
    </row>
    <row r="4" spans="1:5" x14ac:dyDescent="0.25">
      <c r="D4">
        <v>2.84</v>
      </c>
      <c r="E4" s="22" t="s">
        <v>36</v>
      </c>
    </row>
    <row r="5" spans="1:5" x14ac:dyDescent="0.25">
      <c r="A5">
        <v>1.8333333333333333</v>
      </c>
      <c r="B5" s="22" t="s">
        <v>33</v>
      </c>
      <c r="D5">
        <v>2.2875000000000001</v>
      </c>
      <c r="E5" s="22" t="s">
        <v>37</v>
      </c>
    </row>
    <row r="6" spans="1:5" x14ac:dyDescent="0.25">
      <c r="A6">
        <v>2.4666666666666668</v>
      </c>
      <c r="B6" s="22" t="s">
        <v>34</v>
      </c>
      <c r="D6">
        <v>1.2888888888888888</v>
      </c>
      <c r="E6" s="22" t="s">
        <v>38</v>
      </c>
    </row>
    <row r="7" spans="1:5" x14ac:dyDescent="0.25">
      <c r="A7">
        <v>2.9249999999999998</v>
      </c>
      <c r="B7" s="22" t="s">
        <v>35</v>
      </c>
      <c r="D7">
        <v>0.58666666666666667</v>
      </c>
      <c r="E7" s="22" t="s">
        <v>39</v>
      </c>
    </row>
    <row r="8" spans="1:5" x14ac:dyDescent="0.25">
      <c r="A8">
        <v>2.84</v>
      </c>
      <c r="B8" s="22" t="s">
        <v>36</v>
      </c>
      <c r="D8">
        <v>0.72666666666666668</v>
      </c>
      <c r="E8" s="22" t="s">
        <v>40</v>
      </c>
    </row>
    <row r="9" spans="1:5" x14ac:dyDescent="0.25">
      <c r="A9">
        <v>2.2875000000000001</v>
      </c>
      <c r="B9" s="22" t="s">
        <v>37</v>
      </c>
    </row>
    <row r="10" spans="1:5" x14ac:dyDescent="0.25">
      <c r="A10">
        <v>1.2888888888888888</v>
      </c>
      <c r="B10" s="22" t="s">
        <v>38</v>
      </c>
    </row>
    <row r="11" spans="1:5" x14ac:dyDescent="0.25">
      <c r="A11">
        <v>0.58666666666666667</v>
      </c>
      <c r="B11" s="22" t="s">
        <v>39</v>
      </c>
    </row>
    <row r="12" spans="1:5" x14ac:dyDescent="0.25">
      <c r="A12">
        <v>0.72666666666666668</v>
      </c>
      <c r="B12" s="22" t="s">
        <v>40</v>
      </c>
    </row>
  </sheetData>
  <pageMargins left="0.7" right="0.7" top="0.75" bottom="0.75" header="0.3" footer="0.3"/>
  <ignoredErrors>
    <ignoredError sqref="B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2020-01-07T08:45:34Z</dcterms:modified>
</cp:coreProperties>
</file>