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  <sheet name="Arkusz2" sheetId="2" state="visible" r:id="rId3"/>
    <sheet name="Arkusz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<sst xmlns="http://schemas.openxmlformats.org/spreadsheetml/2006/main" count="31" uniqueCount="28">
  <si>
    <t xml:space="preserve">liczba zwojów N </t>
  </si>
  <si>
    <t xml:space="preserve">Prąd I</t>
  </si>
  <si>
    <t xml:space="preserve">Kąt wychylenia w lewo </t>
  </si>
  <si>
    <t xml:space="preserve">Kąt wychylenia w prawo</t>
  </si>
  <si>
    <t xml:space="preserve">Śrendni kąt wychylenia</t>
  </si>
  <si>
    <t xml:space="preserve">B0</t>
  </si>
  <si>
    <t xml:space="preserve">mikro</t>
  </si>
  <si>
    <t xml:space="preserve">wartośći na potrzeby niepewności</t>
  </si>
  <si>
    <t xml:space="preserve">mi0</t>
  </si>
  <si>
    <t xml:space="preserve">R</t>
  </si>
  <si>
    <t xml:space="preserve">Komentarz</t>
  </si>
  <si>
    <t xml:space="preserve">mili się znosi (miliampery i milimetry)</t>
  </si>
  <si>
    <t xml:space="preserve">Do pomiaru średniej odrzuciliśmy pomiary: 4,10</t>
  </si>
  <si>
    <t xml:space="preserve">Średnia:</t>
  </si>
  <si>
    <t xml:space="preserve">Niepewność typu a:</t>
  </si>
  <si>
    <t xml:space="preserve">Niepwność względna:</t>
  </si>
  <si>
    <t xml:space="preserve">%</t>
  </si>
  <si>
    <t xml:space="preserve">Niepewność amperomierza:</t>
  </si>
  <si>
    <t xml:space="preserve">??? uwaga: chyba musimy przyjąć mniejszą klasę amperomierza, 10 mA to za dużo jednak</t>
  </si>
  <si>
    <t xml:space="preserve">u(I)</t>
  </si>
  <si>
    <t xml:space="preserve">Niepewność względna</t>
  </si>
  <si>
    <t xml:space="preserve">Niepewność względna promienia:</t>
  </si>
  <si>
    <t xml:space="preserve">Kwadrat niepewności B</t>
  </si>
  <si>
    <t xml:space="preserve">Kwadrat niepewności I</t>
  </si>
  <si>
    <t xml:space="preserve">Kwadrat niepewności R</t>
  </si>
  <si>
    <t xml:space="preserve">Niepewność rozszerzona względna</t>
  </si>
  <si>
    <t xml:space="preserve">Niepewność rozszerzona</t>
  </si>
  <si>
    <t xml:space="preserve">mikroT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</si>
</sst>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00000"/>
    <numFmt numFmtId="166" formatCode="0.00"/>
    <numFmt numFmtId="167" formatCode="0.0000000000"/>
  </numFmts>
  <fonts count="6">
    <font>
      <sz val="11"/>
      <color rgb="FF000000"/>
      <name val="Czcionka tekstu podstawowego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C7CE"/>
        <bgColor rgb="FFCCCCFF"/>
      </patternFill>
    </fill>
    <fill>
      <patternFill patternType="solid">
        <fgColor rgb="FFE8A202"/>
        <bgColor rgb="FFFFCC00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0"/>
    <cellStyle name="Excel Built-in Bad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E8A202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7"/>
  <sheetViews>
    <sheetView showFormulas="false" showGridLines="true" showRowColHeaders="true" showZeros="true" rightToLeft="false" tabSelected="true" showOutlineSymbols="true" defaultGridColor="true" view="normal" topLeftCell="C1" colorId="64" zoomScale="85" zoomScaleNormal="85" zoomScalePageLayoutView="100" workbookViewId="0">
      <selection pane="topLeft" activeCell="H9" activeCellId="0" sqref="H8:H9"/>
    </sheetView>
  </sheetViews>
  <sheetFormatPr defaultRowHeight="14.2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4.62"/>
    <col collapsed="false" customWidth="true" hidden="false" outlineLevel="0" max="3" min="3" style="0" width="5.62"/>
    <col collapsed="false" customWidth="true" hidden="false" outlineLevel="0" max="4" min="4" style="0" width="19.87"/>
    <col collapsed="false" customWidth="true" hidden="false" outlineLevel="0" max="5" min="5" style="0" width="20.62"/>
    <col collapsed="false" customWidth="true" hidden="false" outlineLevel="0" max="6" min="6" style="0" width="25.55"/>
    <col collapsed="false" customWidth="true" hidden="true" outlineLevel="0" max="7" min="7" style="0" width="19.62"/>
    <col collapsed="false" customWidth="true" hidden="false" outlineLevel="0" max="8" min="8" style="0" width="18.29"/>
    <col collapsed="false" customWidth="true" hidden="false" outlineLevel="0" max="9" min="9" style="0" width="10.25"/>
    <col collapsed="false" customWidth="true" hidden="false" outlineLevel="0" max="11" min="10" style="0" width="18.26"/>
    <col collapsed="false" customWidth="true" hidden="false" outlineLevel="0" max="12" min="12" style="0" width="12.26"/>
    <col collapsed="false" customWidth="true" hidden="false" outlineLevel="0" max="1025" min="13" style="0" width="8.53"/>
  </cols>
  <sheetData>
    <row r="1" customFormat="false" ht="32.25" hidden="false" customHeight="tru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H1" s="0" t="s">
        <v>5</v>
      </c>
      <c r="I1" s="1" t="s">
        <v>6</v>
      </c>
      <c r="J1" s="2" t="s">
        <v>7</v>
      </c>
      <c r="K1" s="2"/>
    </row>
    <row r="2" customFormat="false" ht="14.25" hidden="false" customHeight="false" outlineLevel="0" collapsed="false">
      <c r="A2" s="0" t="n">
        <v>1</v>
      </c>
      <c r="B2" s="0" t="n">
        <v>40</v>
      </c>
      <c r="C2" s="0" t="n">
        <v>144</v>
      </c>
      <c r="D2" s="0" t="n">
        <v>48</v>
      </c>
      <c r="E2" s="0" t="n">
        <v>312</v>
      </c>
      <c r="F2" s="3" t="n">
        <f aca="false">(D2+(360-E2))/2</f>
        <v>48</v>
      </c>
      <c r="G2" s="0" t="n">
        <f aca="false">TAN(RADIANS(F2))</f>
        <v>1.11061251482919</v>
      </c>
      <c r="H2" s="4" t="n">
        <f aca="false">($L$3*B2*C2)/(2*$L$6*G2)</f>
        <v>2.50666580454968E-005</v>
      </c>
      <c r="I2" s="5" t="n">
        <f aca="false">H2*10^(6)</f>
        <v>25.0666580454968</v>
      </c>
      <c r="J2" s="0" t="n">
        <f aca="false">(I2-$I$21)^2</f>
        <v>3.06025038114222E-006</v>
      </c>
      <c r="L2" s="0" t="s">
        <v>8</v>
      </c>
    </row>
    <row r="3" customFormat="false" ht="14.25" hidden="false" customHeight="false" outlineLevel="0" collapsed="false">
      <c r="A3" s="0" t="n">
        <v>2</v>
      </c>
      <c r="B3" s="0" t="n">
        <v>40</v>
      </c>
      <c r="C3" s="0" t="n">
        <v>270</v>
      </c>
      <c r="D3" s="0" t="n">
        <v>64</v>
      </c>
      <c r="E3" s="0" t="n">
        <v>297</v>
      </c>
      <c r="F3" s="3" t="n">
        <f aca="false">(D3+(360-E3))/2</f>
        <v>63.5</v>
      </c>
      <c r="G3" s="0" t="n">
        <f aca="false">TAN(RADIANS(F3))</f>
        <v>2.00568970825902</v>
      </c>
      <c r="H3" s="4" t="n">
        <f aca="false">($L$3*B3*C3)/(2*$L$6*G3)</f>
        <v>2.60253468067953E-005</v>
      </c>
      <c r="I3" s="5" t="n">
        <f aca="false">H3*10^(6)</f>
        <v>26.0253468067953</v>
      </c>
      <c r="J3" s="0" t="n">
        <f aca="false">(I3-$I$21)^2</f>
        <v>0.915733023243418</v>
      </c>
      <c r="L3" s="0" t="n">
        <f aca="false">4*PI()*10^(-7)</f>
        <v>1.25663706143592E-006</v>
      </c>
    </row>
    <row r="4" customFormat="false" ht="14.25" hidden="false" customHeight="false" outlineLevel="0" collapsed="false">
      <c r="A4" s="0" t="n">
        <v>3</v>
      </c>
      <c r="B4" s="0" t="n">
        <v>40</v>
      </c>
      <c r="C4" s="0" t="n">
        <v>100</v>
      </c>
      <c r="D4" s="0" t="n">
        <v>39</v>
      </c>
      <c r="E4" s="0" t="n">
        <v>322</v>
      </c>
      <c r="F4" s="3" t="n">
        <f aca="false">(D4+(360-E4))/2</f>
        <v>38.5</v>
      </c>
      <c r="G4" s="0" t="n">
        <f aca="false">TAN(RADIANS(F4))</f>
        <v>0.795435916667829</v>
      </c>
      <c r="H4" s="4" t="n">
        <f aca="false">($L$3*B4*C4)/(2*$L$6*G4)</f>
        <v>2.43047585143408E-005</v>
      </c>
      <c r="I4" s="5" t="n">
        <f aca="false">H4*10^(6)</f>
        <v>24.3047585143408</v>
      </c>
      <c r="J4" s="0" t="n">
        <f aca="false">(I4-$I$21)^2</f>
        <v>0.58315962458607</v>
      </c>
    </row>
    <row r="5" customFormat="false" ht="14.25" hidden="false" customHeight="false" outlineLevel="0" collapsed="false">
      <c r="A5" s="0" t="n">
        <v>4</v>
      </c>
      <c r="B5" s="0" t="n">
        <v>40</v>
      </c>
      <c r="C5" s="0" t="n">
        <v>90</v>
      </c>
      <c r="D5" s="0" t="n">
        <v>24</v>
      </c>
      <c r="E5" s="0" t="n">
        <v>337</v>
      </c>
      <c r="F5" s="3" t="n">
        <f aca="false">(D5+(360-E5))/2</f>
        <v>23.5</v>
      </c>
      <c r="G5" s="0" t="n">
        <f aca="false">TAN(RADIANS(F5))</f>
        <v>0.434812374960934</v>
      </c>
      <c r="H5" s="4" t="n">
        <f aca="false">($L$3*B5*C5)/(2*$L$6*G5)</f>
        <v>4.00163175737206E-005</v>
      </c>
      <c r="I5" s="5" t="n">
        <f aca="false">H5*10^(6)</f>
        <v>40.0163175737206</v>
      </c>
      <c r="L5" s="0" t="s">
        <v>9</v>
      </c>
    </row>
    <row r="6" customFormat="false" ht="14.25" hidden="false" customHeight="false" outlineLevel="0" collapsed="false">
      <c r="A6" s="0" t="n">
        <v>5</v>
      </c>
      <c r="B6" s="0" t="n">
        <v>36</v>
      </c>
      <c r="C6" s="0" t="n">
        <v>112</v>
      </c>
      <c r="D6" s="0" t="n">
        <v>40</v>
      </c>
      <c r="E6" s="0" t="n">
        <v>321</v>
      </c>
      <c r="F6" s="3" t="n">
        <f aca="false">(D6+(360-E6))/2</f>
        <v>39.5</v>
      </c>
      <c r="G6" s="0" t="n">
        <f aca="false">TAN(RADIANS(F6))</f>
        <v>0.824336385817496</v>
      </c>
      <c r="H6" s="4" t="n">
        <f aca="false">($L$3*B6*C6)/(2*$L$6*G6)</f>
        <v>2.36402774722421E-005</v>
      </c>
      <c r="I6" s="5" t="n">
        <f aca="false">H6*10^(6)</f>
        <v>23.6402774722421</v>
      </c>
      <c r="J6" s="0" t="n">
        <f aca="false">(I6-$I$21)^2</f>
        <v>2.03955509807103</v>
      </c>
      <c r="L6" s="0" t="n">
        <v>130</v>
      </c>
    </row>
    <row r="7" customFormat="false" ht="14.25" hidden="false" customHeight="false" outlineLevel="0" collapsed="false">
      <c r="A7" s="0" t="n">
        <v>6</v>
      </c>
      <c r="B7" s="0" t="n">
        <v>36</v>
      </c>
      <c r="C7" s="0" t="n">
        <v>80</v>
      </c>
      <c r="D7" s="0" t="n">
        <v>31</v>
      </c>
      <c r="E7" s="0" t="n">
        <v>330</v>
      </c>
      <c r="F7" s="3" t="n">
        <f aca="false">(D7+(360-E7))/2</f>
        <v>30.5</v>
      </c>
      <c r="G7" s="0" t="n">
        <f aca="false">TAN(RADIANS(F7))</f>
        <v>0.589045016420551</v>
      </c>
      <c r="H7" s="4" t="n">
        <f aca="false">($L$3*B7*C7)/(2*$L$6*G7)</f>
        <v>2.36309138980955E-005</v>
      </c>
      <c r="I7" s="5" t="n">
        <f aca="false">H7*10^(6)</f>
        <v>23.6309138980955</v>
      </c>
      <c r="J7" s="0" t="n">
        <f aca="false">(I7-$I$21)^2</f>
        <v>2.06638757558013</v>
      </c>
    </row>
    <row r="8" customFormat="false" ht="14.25" hidden="false" customHeight="false" outlineLevel="0" collapsed="false">
      <c r="A8" s="0" t="n">
        <v>7</v>
      </c>
      <c r="B8" s="0" t="n">
        <v>36</v>
      </c>
      <c r="C8" s="0" t="n">
        <v>200</v>
      </c>
      <c r="D8" s="0" t="n">
        <v>55</v>
      </c>
      <c r="E8" s="0" t="n">
        <v>306</v>
      </c>
      <c r="F8" s="3" t="n">
        <f aca="false">(D8+(360-E8))/2</f>
        <v>54.5</v>
      </c>
      <c r="G8" s="0" t="n">
        <f aca="false">TAN(RADIANS(F8))</f>
        <v>1.40194829447634</v>
      </c>
      <c r="H8" s="4" t="n">
        <f aca="false">($L$3*B8*C8)/(2*$L$6*G8)</f>
        <v>2.48220139786533E-005</v>
      </c>
      <c r="I8" s="5" t="n">
        <f aca="false">H8*10^(6)</f>
        <v>24.8220139786533</v>
      </c>
      <c r="J8" s="0" t="n">
        <f aca="false">(I8-$I$21)^2</f>
        <v>0.0607097193791887</v>
      </c>
      <c r="L8" s="0" t="s">
        <v>10</v>
      </c>
    </row>
    <row r="9" customFormat="false" ht="14.25" hidden="false" customHeight="false" outlineLevel="0" collapsed="false">
      <c r="A9" s="0" t="n">
        <v>8</v>
      </c>
      <c r="B9" s="0" t="n">
        <v>36</v>
      </c>
      <c r="C9" s="0" t="n">
        <v>248</v>
      </c>
      <c r="D9" s="0" t="n">
        <v>60</v>
      </c>
      <c r="E9" s="0" t="n">
        <v>301</v>
      </c>
      <c r="F9" s="3" t="n">
        <f aca="false">(D9+(360-E9))/2</f>
        <v>59.5</v>
      </c>
      <c r="G9" s="0" t="n">
        <f aca="false">TAN(RADIANS(F9))</f>
        <v>1.69766311932609</v>
      </c>
      <c r="H9" s="4" t="n">
        <f aca="false">($L$3*B9*C9)/(2*$L$6*G9)</f>
        <v>2.54178717265484E-005</v>
      </c>
      <c r="I9" s="5" t="n">
        <f aca="false">H9*10^(6)</f>
        <v>25.4178717265484</v>
      </c>
      <c r="J9" s="0" t="n">
        <f aca="false">(I9-$I$21)^2</f>
        <v>0.122125313691417</v>
      </c>
      <c r="L9" s="0" t="s">
        <v>11</v>
      </c>
    </row>
    <row r="10" customFormat="false" ht="14.25" hidden="false" customHeight="false" outlineLevel="0" collapsed="false">
      <c r="A10" s="0" t="n">
        <v>9</v>
      </c>
      <c r="B10" s="0" t="n">
        <v>24</v>
      </c>
      <c r="C10" s="0" t="n">
        <v>360</v>
      </c>
      <c r="D10" s="0" t="n">
        <v>60</v>
      </c>
      <c r="E10" s="0" t="n">
        <v>300</v>
      </c>
      <c r="F10" s="3" t="n">
        <f aca="false">(D10+(360-E10))/2</f>
        <v>60</v>
      </c>
      <c r="G10" s="0" t="n">
        <f aca="false">TAN(RADIANS(F10))</f>
        <v>1.73205080756888</v>
      </c>
      <c r="H10" s="4" t="n">
        <f aca="false">($L$3*B10*C10)/(2*$L$6*G10)</f>
        <v>2.41095792415133E-005</v>
      </c>
      <c r="I10" s="5" t="n">
        <f aca="false">H10*10^(6)</f>
        <v>24.1095792415133</v>
      </c>
      <c r="J10" s="0" t="n">
        <f aca="false">(I10-$I$21)^2</f>
        <v>0.919351442551344</v>
      </c>
    </row>
    <row r="11" customFormat="false" ht="14.25" hidden="false" customHeight="false" outlineLevel="0" collapsed="false">
      <c r="A11" s="0" t="n">
        <v>10</v>
      </c>
      <c r="B11" s="0" t="n">
        <v>24</v>
      </c>
      <c r="C11" s="0" t="n">
        <v>260</v>
      </c>
      <c r="D11" s="0" t="n">
        <v>45</v>
      </c>
      <c r="E11" s="0" t="n">
        <v>317</v>
      </c>
      <c r="F11" s="3" t="n">
        <f aca="false">(D11+(360-E11))/2</f>
        <v>44</v>
      </c>
      <c r="G11" s="0" t="n">
        <f aca="false">TAN(RADIANS(F11))</f>
        <v>0.965688774807074</v>
      </c>
      <c r="H11" s="4" t="n">
        <f aca="false">($L$3*B11*C11)/(2*$L$6*G11)</f>
        <v>3.12308584931903E-005</v>
      </c>
      <c r="I11" s="5" t="n">
        <f aca="false">H11*10^(6)</f>
        <v>31.2308584931903</v>
      </c>
    </row>
    <row r="12" customFormat="false" ht="14.25" hidden="false" customHeight="false" outlineLevel="0" collapsed="false">
      <c r="A12" s="0" t="n">
        <v>11</v>
      </c>
      <c r="B12" s="0" t="n">
        <v>24</v>
      </c>
      <c r="C12" s="0" t="n">
        <v>160</v>
      </c>
      <c r="D12" s="0" t="n">
        <v>37</v>
      </c>
      <c r="E12" s="0" t="n">
        <v>322</v>
      </c>
      <c r="F12" s="3" t="n">
        <f aca="false">(D12+(360-E12))/2</f>
        <v>37.5</v>
      </c>
      <c r="G12" s="0" t="n">
        <f aca="false">TAN(RADIANS(F12))</f>
        <v>0.76732698797896</v>
      </c>
      <c r="H12" s="4" t="n">
        <f aca="false">($L$3*B12*C12)/(2*$L$6*G12)</f>
        <v>2.41872930892194E-005</v>
      </c>
      <c r="I12" s="5" t="n">
        <f aca="false">H12*10^(6)</f>
        <v>24.1872930892194</v>
      </c>
      <c r="J12" s="0" t="n">
        <f aca="false">(I12-$I$21)^2</f>
        <v>0.776362433297789</v>
      </c>
    </row>
    <row r="13" customFormat="false" ht="14.25" hidden="false" customHeight="false" outlineLevel="0" collapsed="false">
      <c r="A13" s="0" t="n">
        <v>12</v>
      </c>
      <c r="B13" s="0" t="n">
        <v>24</v>
      </c>
      <c r="C13" s="0" t="n">
        <v>104</v>
      </c>
      <c r="D13" s="0" t="n">
        <v>25</v>
      </c>
      <c r="E13" s="0" t="n">
        <v>333</v>
      </c>
      <c r="F13" s="3" t="n">
        <f aca="false">(D13+(360-E13))/2</f>
        <v>26</v>
      </c>
      <c r="G13" s="0" t="n">
        <f aca="false">TAN(RADIANS(F13))</f>
        <v>0.487732588565861</v>
      </c>
      <c r="H13" s="4" t="n">
        <f aca="false">($L$3*B13*C13)/(2*$L$6*G13)</f>
        <v>2.47342828275166E-005</v>
      </c>
      <c r="I13" s="5" t="n">
        <f aca="false">H13*10^(6)</f>
        <v>24.7342828275166</v>
      </c>
      <c r="J13" s="0" t="n">
        <f aca="false">(I13-$I$21)^2</f>
        <v>0.11163923169503</v>
      </c>
    </row>
    <row r="14" customFormat="false" ht="14.25" hidden="false" customHeight="false" outlineLevel="0" collapsed="false">
      <c r="A14" s="0" t="n">
        <v>13</v>
      </c>
      <c r="B14" s="0" t="n">
        <v>16</v>
      </c>
      <c r="C14" s="0" t="n">
        <v>156</v>
      </c>
      <c r="D14" s="0" t="n">
        <v>24</v>
      </c>
      <c r="E14" s="0" t="n">
        <v>335</v>
      </c>
      <c r="F14" s="3" t="n">
        <f aca="false">(D14+(360-E14))/2</f>
        <v>24.5</v>
      </c>
      <c r="G14" s="0" t="n">
        <f aca="false">TAN(RADIANS(F14))</f>
        <v>0.455726255532585</v>
      </c>
      <c r="H14" s="4" t="n">
        <f aca="false">($L$3*B14*C14)/(2*$L$6*G14)</f>
        <v>2.64714083143762E-005</v>
      </c>
      <c r="I14" s="5" t="n">
        <f aca="false">H14*10^(6)</f>
        <v>26.4714083143762</v>
      </c>
      <c r="J14" s="0" t="n">
        <f aca="false">(I14-$I$21)^2</f>
        <v>1.96841155835939</v>
      </c>
    </row>
    <row r="15" customFormat="false" ht="14.25" hidden="false" customHeight="false" outlineLevel="0" collapsed="false">
      <c r="A15" s="0" t="n">
        <v>14</v>
      </c>
      <c r="B15" s="0" t="n">
        <v>16</v>
      </c>
      <c r="C15" s="0" t="n">
        <v>260</v>
      </c>
      <c r="D15" s="0" t="n">
        <v>38</v>
      </c>
      <c r="E15" s="0" t="n">
        <v>322</v>
      </c>
      <c r="F15" s="3" t="n">
        <f aca="false">(D15+(360-E15))/2</f>
        <v>38</v>
      </c>
      <c r="G15" s="0" t="n">
        <f aca="false">TAN(RADIANS(F15))</f>
        <v>0.781285626506717</v>
      </c>
      <c r="H15" s="4" t="n">
        <f aca="false">($L$3*B15*C15)/(2*$L$6*G15)</f>
        <v>2.57347534638176E-005</v>
      </c>
      <c r="I15" s="5" t="n">
        <f aca="false">H15*10^(6)</f>
        <v>25.7347534638176</v>
      </c>
      <c r="J15" s="0" t="n">
        <f aca="false">(I15-$I$21)^2</f>
        <v>0.444017073259641</v>
      </c>
    </row>
    <row r="16" customFormat="false" ht="14.25" hidden="false" customHeight="false" outlineLevel="0" collapsed="false">
      <c r="A16" s="0" t="n">
        <v>15</v>
      </c>
      <c r="B16" s="0" t="n">
        <v>16</v>
      </c>
      <c r="C16" s="0" t="n">
        <v>350</v>
      </c>
      <c r="D16" s="0" t="n">
        <v>47</v>
      </c>
      <c r="E16" s="0" t="n">
        <v>314</v>
      </c>
      <c r="F16" s="3" t="n">
        <f aca="false">(D16+(360-E16))/2</f>
        <v>46.5</v>
      </c>
      <c r="G16" s="0" t="n">
        <f aca="false">TAN(RADIANS(F16))</f>
        <v>1.05378012528096</v>
      </c>
      <c r="H16" s="4" t="n">
        <f aca="false">($L$3*B16*C16)/(2*$L$6*G16)</f>
        <v>2.5684702497427E-005</v>
      </c>
      <c r="I16" s="5" t="n">
        <f aca="false">H16*10^(6)</f>
        <v>25.684702497427</v>
      </c>
      <c r="J16" s="0" t="n">
        <f aca="false">(I16-$I$21)^2</f>
        <v>0.379819643870217</v>
      </c>
    </row>
    <row r="17" customFormat="false" ht="14.25" hidden="false" customHeight="false" outlineLevel="0" collapsed="false">
      <c r="A17" s="0" t="n">
        <v>16</v>
      </c>
      <c r="B17" s="0" t="n">
        <v>16</v>
      </c>
      <c r="C17" s="0" t="n">
        <v>530</v>
      </c>
      <c r="D17" s="0" t="n">
        <v>57</v>
      </c>
      <c r="E17" s="0" t="n">
        <v>304</v>
      </c>
      <c r="F17" s="3" t="n">
        <f aca="false">(D17+(360-E17))/2</f>
        <v>56.5</v>
      </c>
      <c r="G17" s="0" t="n">
        <f aca="false">TAN(RADIANS(F17))</f>
        <v>1.5108351936149</v>
      </c>
      <c r="H17" s="4" t="n">
        <f aca="false">($L$3*B17*C17)/(2*$L$6*G17)</f>
        <v>2.71278437607842E-005</v>
      </c>
      <c r="I17" s="5" t="n">
        <f aca="false">H17*10^(6)</f>
        <v>27.1278437607842</v>
      </c>
      <c r="J17" s="0" t="n">
        <f aca="false">(I17-$I$21)^2</f>
        <v>4.24127811328536</v>
      </c>
    </row>
    <row r="20" customFormat="false" ht="14.25" hidden="false" customHeight="false" outlineLevel="0" collapsed="false">
      <c r="F20" s="1" t="s">
        <v>12</v>
      </c>
      <c r="G20" s="1"/>
      <c r="H20" s="6"/>
      <c r="I20" s="5"/>
      <c r="J20" s="1"/>
    </row>
    <row r="21" customFormat="false" ht="14.25" hidden="false" customHeight="false" outlineLevel="0" collapsed="false">
      <c r="F21" s="1" t="s">
        <v>13</v>
      </c>
      <c r="G21" s="1"/>
      <c r="H21" s="1"/>
      <c r="I21" s="5" t="n">
        <f aca="false">AVERAGE(I2:I4,I6:I10,I12:I17)</f>
        <v>25.0684074026305</v>
      </c>
      <c r="J21" s="1"/>
    </row>
    <row r="22" customFormat="false" ht="14.25" hidden="false" customHeight="false" outlineLevel="0" collapsed="false">
      <c r="F22" s="1" t="s">
        <v>14</v>
      </c>
      <c r="G22" s="1"/>
      <c r="H22" s="1"/>
      <c r="I22" s="5" t="n">
        <f aca="false">SQRT(SUM(J2:J17)/(16*15))</f>
        <v>0.246885203680445</v>
      </c>
      <c r="J22" s="1"/>
    </row>
    <row r="23" customFormat="false" ht="14.25" hidden="false" customHeight="false" outlineLevel="0" collapsed="false">
      <c r="F23" s="1" t="s">
        <v>15</v>
      </c>
      <c r="G23" s="1"/>
      <c r="H23" s="1"/>
      <c r="I23" s="1" t="n">
        <f aca="false">(I22/I21)*100</f>
        <v>0.984845984490181</v>
      </c>
      <c r="J23" s="1" t="s">
        <v>16</v>
      </c>
    </row>
    <row r="25" customFormat="false" ht="14.25" hidden="false" customHeight="false" outlineLevel="0" collapsed="false">
      <c r="F25" s="7" t="s">
        <v>17</v>
      </c>
      <c r="G25" s="7"/>
      <c r="H25" s="7"/>
      <c r="I25" s="7" t="n">
        <f aca="false">4* 300/ 100</f>
        <v>12</v>
      </c>
      <c r="J25" s="8" t="s">
        <v>18</v>
      </c>
    </row>
    <row r="26" customFormat="false" ht="14.25" hidden="false" customHeight="false" outlineLevel="0" collapsed="false">
      <c r="F26" s="7" t="s">
        <v>19</v>
      </c>
      <c r="G26" s="7"/>
      <c r="H26" s="7"/>
      <c r="I26" s="7" t="n">
        <f aca="false">I25/SQRT(3)</f>
        <v>6.92820323027551</v>
      </c>
      <c r="J26" s="8"/>
    </row>
    <row r="27" customFormat="false" ht="14.25" hidden="false" customHeight="false" outlineLevel="0" collapsed="false">
      <c r="F27" s="8" t="s">
        <v>20</v>
      </c>
      <c r="G27" s="8"/>
      <c r="H27" s="8"/>
      <c r="I27" s="8" t="n">
        <f aca="false">I26/C12*100</f>
        <v>4.33012701892219</v>
      </c>
      <c r="J27" s="8" t="s">
        <v>16</v>
      </c>
    </row>
    <row r="29" customFormat="false" ht="14.25" hidden="false" customHeight="false" outlineLevel="0" collapsed="false">
      <c r="F29" s="0" t="s">
        <v>21</v>
      </c>
      <c r="I29" s="0" t="n">
        <f aca="false">3/L6*100</f>
        <v>2.30769230769231</v>
      </c>
      <c r="J29" s="0" t="s">
        <v>16</v>
      </c>
    </row>
    <row r="32" customFormat="false" ht="14.25" hidden="false" customHeight="false" outlineLevel="0" collapsed="false">
      <c r="E32" s="0" t="s">
        <v>22</v>
      </c>
      <c r="F32" s="0" t="n">
        <f aca="false">POWER(I23, 2)</f>
        <v>0.969921613166433</v>
      </c>
    </row>
    <row r="33" customFormat="false" ht="14.25" hidden="false" customHeight="false" outlineLevel="0" collapsed="false">
      <c r="E33" s="0" t="s">
        <v>23</v>
      </c>
      <c r="F33" s="0" t="n">
        <f aca="false">POWER(I27, 2)</f>
        <v>18.75</v>
      </c>
    </row>
    <row r="34" customFormat="false" ht="14.25" hidden="false" customHeight="false" outlineLevel="0" collapsed="false">
      <c r="E34" s="0" t="s">
        <v>24</v>
      </c>
      <c r="F34" s="0" t="n">
        <f aca="false">POWER(I29, 2)</f>
        <v>5.32544378698225</v>
      </c>
    </row>
    <row r="36" customFormat="false" ht="14.25" hidden="false" customHeight="false" outlineLevel="0" collapsed="false">
      <c r="E36" s="0" t="s">
        <v>25</v>
      </c>
      <c r="F36" s="0" t="n">
        <f aca="false">SQRT(F32+F33+F34)</f>
        <v>5.00453448386048</v>
      </c>
      <c r="I36" s="0" t="s">
        <v>16</v>
      </c>
    </row>
    <row r="37" customFormat="false" ht="14.25" hidden="false" customHeight="false" outlineLevel="0" collapsed="false">
      <c r="E37" s="0" t="s">
        <v>26</v>
      </c>
      <c r="F37" s="0" t="n">
        <f aca="false">I21*F36/100</f>
        <v>1.25455709301928</v>
      </c>
      <c r="I37" s="0" t="s">
        <v>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H8:H9 A1"/>
    </sheetView>
  </sheetViews>
  <sheetFormatPr defaultRowHeight="14.2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H8:H9 A1"/>
    </sheetView>
  </sheetViews>
  <sheetFormatPr defaultRowHeight="14.2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LibreOffice/6.1.3.2$Linux_X86_64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2018-11-25T13:58:06Z</dcterms:created>
  <dc:creator>Jacek Gosztyła</dc:creator>
  <dc:description/>
  <dc:language>en-US</dc:language>
  <cp:lastModifiedBy/>
  <dcterms:modified xsi:type="dcterms:W3CDTF">2018-11-27T19:38:27Z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