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orkhorse\GotAHead\Clip art and images\Game\Objects\For Armoury\"/>
    </mc:Choice>
  </mc:AlternateContent>
  <xr:revisionPtr revIDLastSave="0" documentId="13_ncr:1_{611A1F0B-C26B-494C-95D9-F944B1DBA615}" xr6:coauthVersionLast="43" xr6:coauthVersionMax="43" xr10:uidLastSave="{00000000-0000-0000-0000-000000000000}"/>
  <bookViews>
    <workbookView xWindow="-120" yWindow="-120" windowWidth="29040" windowHeight="15840" xr2:uid="{7D856FCE-878F-44D2-879D-8EF88B865941}"/>
  </bookViews>
  <sheets>
    <sheet name="Objects" sheetId="2" r:id="rId1"/>
    <sheet name="Scal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C11" i="2" s="1"/>
  <c r="E11" i="2" s="1"/>
  <c r="G11" i="2" s="1"/>
  <c r="B12" i="2"/>
  <c r="C12" i="2" s="1"/>
  <c r="E12" i="2" s="1"/>
  <c r="G12" i="2" s="1"/>
  <c r="B14" i="2"/>
  <c r="C14" i="2" s="1"/>
  <c r="B15" i="2"/>
  <c r="C15" i="2" s="1"/>
  <c r="E15" i="2" s="1"/>
  <c r="G15" i="2" s="1"/>
  <c r="B16" i="2"/>
  <c r="D24" i="2"/>
  <c r="D19" i="2"/>
  <c r="C8" i="2"/>
  <c r="D8" i="2"/>
  <c r="C17" i="2"/>
  <c r="E17" i="2" s="1"/>
  <c r="G17" i="2" s="1"/>
  <c r="D11" i="2" l="1"/>
  <c r="F11" i="2" s="1"/>
  <c r="H11" i="2" s="1"/>
  <c r="D12" i="2"/>
  <c r="F12" i="2" s="1"/>
  <c r="H12" i="2" s="1"/>
  <c r="D14" i="2"/>
  <c r="F14" i="2" s="1"/>
  <c r="H14" i="2" s="1"/>
  <c r="D15" i="2"/>
  <c r="F15" i="2" s="1"/>
  <c r="H15" i="2" s="1"/>
  <c r="D17" i="2"/>
  <c r="F17" i="2" s="1"/>
  <c r="H17" i="2" s="1"/>
  <c r="B10" i="2"/>
  <c r="C10" i="2" s="1"/>
  <c r="E10" i="2" s="1"/>
  <c r="G10" i="2" s="1"/>
  <c r="C16" i="2"/>
  <c r="E16" i="2" s="1"/>
  <c r="G16" i="2" s="1"/>
  <c r="D3" i="2"/>
  <c r="F3" i="2" s="1"/>
  <c r="H3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3" i="2"/>
  <c r="H13" i="2" s="1"/>
  <c r="F8" i="2"/>
  <c r="H8" i="2" s="1"/>
  <c r="F7" i="2"/>
  <c r="H7" i="2" s="1"/>
  <c r="F6" i="2"/>
  <c r="H6" i="2" s="1"/>
  <c r="F5" i="2"/>
  <c r="H5" i="2" s="1"/>
  <c r="F4" i="2"/>
  <c r="H4" i="2" s="1"/>
  <c r="E4" i="2"/>
  <c r="G4" i="2" s="1"/>
  <c r="E5" i="2"/>
  <c r="G5" i="2" s="1"/>
  <c r="E6" i="2"/>
  <c r="G6" i="2" s="1"/>
  <c r="E7" i="2"/>
  <c r="G7" i="2" s="1"/>
  <c r="E8" i="2"/>
  <c r="G8" i="2" s="1"/>
  <c r="E13" i="2"/>
  <c r="G13" i="2" s="1"/>
  <c r="E14" i="2"/>
  <c r="G14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" i="2"/>
  <c r="G3" i="2" s="1"/>
  <c r="I4" i="1"/>
  <c r="I3" i="1"/>
  <c r="G4" i="1"/>
  <c r="G3" i="1"/>
  <c r="D4" i="1"/>
  <c r="D3" i="1"/>
  <c r="C5" i="1"/>
  <c r="B5" i="1" s="1"/>
  <c r="C4" i="1"/>
  <c r="C3" i="1"/>
  <c r="D16" i="2" l="1"/>
  <c r="F16" i="2" s="1"/>
  <c r="H16" i="2" s="1"/>
  <c r="D10" i="2"/>
  <c r="F10" i="2" s="1"/>
  <c r="H10" i="2" s="1"/>
  <c r="B9" i="2"/>
  <c r="C9" i="2" s="1"/>
  <c r="E9" i="2" s="1"/>
  <c r="G9" i="2" s="1"/>
  <c r="D9" i="2" l="1"/>
  <c r="F9" i="2" s="1"/>
  <c r="H9" i="2" s="1"/>
</calcChain>
</file>

<file path=xl/sharedStrings.xml><?xml version="1.0" encoding="utf-8"?>
<sst xmlns="http://schemas.openxmlformats.org/spreadsheetml/2006/main" count="63" uniqueCount="46">
  <si>
    <t>Screen Size</t>
  </si>
  <si>
    <t>X</t>
  </si>
  <si>
    <t>Y</t>
  </si>
  <si>
    <t>Inches</t>
  </si>
  <si>
    <t>Cm</t>
  </si>
  <si>
    <t>Scaling</t>
  </si>
  <si>
    <t xml:space="preserve">Actual </t>
  </si>
  <si>
    <t>Pixel / Cm</t>
  </si>
  <si>
    <t>Name</t>
  </si>
  <si>
    <t>Suit of Armour</t>
  </si>
  <si>
    <t>Mace</t>
  </si>
  <si>
    <t>Wood Axe</t>
  </si>
  <si>
    <t>Two Handed Axe</t>
  </si>
  <si>
    <t>Quiver of Arrows</t>
  </si>
  <si>
    <t>Barrels</t>
  </si>
  <si>
    <t>Firkin</t>
  </si>
  <si>
    <t>Kildeikin</t>
  </si>
  <si>
    <t>Hogshead</t>
  </si>
  <si>
    <t>Barrel</t>
  </si>
  <si>
    <t>Butt</t>
  </si>
  <si>
    <t>Shields</t>
  </si>
  <si>
    <t>Long Bow</t>
  </si>
  <si>
    <t>Cross Bow</t>
  </si>
  <si>
    <t>Asiatic Compound Bow</t>
  </si>
  <si>
    <t>Spider's Web</t>
  </si>
  <si>
    <t>Halbart</t>
  </si>
  <si>
    <t>Pike</t>
  </si>
  <si>
    <t>Sword</t>
  </si>
  <si>
    <t>Size in Pixels</t>
  </si>
  <si>
    <t>Back wall torch</t>
  </si>
  <si>
    <t>Side wall torch</t>
  </si>
  <si>
    <t>door</t>
  </si>
  <si>
    <t>window</t>
  </si>
  <si>
    <t>Life Size (cm)</t>
  </si>
  <si>
    <t>Screen Size (cm)</t>
  </si>
  <si>
    <t>Scale</t>
  </si>
  <si>
    <t>Tun</t>
  </si>
  <si>
    <t>Puncheon</t>
  </si>
  <si>
    <t>Tierce</t>
  </si>
  <si>
    <t>Rundlet</t>
  </si>
  <si>
    <t>Notes</t>
  </si>
  <si>
    <t>Image scaled only on Y (height) dimension</t>
  </si>
  <si>
    <t xml:space="preserve">Scale is the </t>
  </si>
  <si>
    <t>Pixles UHD</t>
  </si>
  <si>
    <t>Pixels Full HD</t>
  </si>
  <si>
    <t>Pixels / Cm UHD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</si>
</sst>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1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uthernswords.co.uk/medieval-swiss-halberd.html" TargetMode="External"/><Relationship Id="rId3" Type="http://schemas.openxmlformats.org/officeDocument/2006/relationships/hyperlink" Target="https://www.theknightshop.com/15th-century-european-crossbow" TargetMode="External"/><Relationship Id="rId7" Type="http://schemas.openxmlformats.org/officeDocument/2006/relationships/hyperlink" Target="https://www.theknightshop.com/dynasty-forge-oakeshott-xa-knight" TargetMode="External"/><Relationship Id="rId2" Type="http://schemas.openxmlformats.org/officeDocument/2006/relationships/hyperlink" Target="https://www.theknightshop.com/edward-shield" TargetMode="External"/><Relationship Id="rId1" Type="http://schemas.openxmlformats.org/officeDocument/2006/relationships/hyperlink" Target="https://www.amazon.co.uk/Round-Wood-Trading-Scottish-Whisky/dp/B01KXX7Z5Q/ref=asc_df_B01KXX7Z5Q/?tag=bingshoppinga-21&amp;linkCode=df0&amp;hvadid=%7bcreative%7d&amp;hvpos=%7badposition%7d&amp;hvnetw=o&amp;hvrand=%7brandom%7d&amp;hvpone=&amp;hvptwo=&amp;hvqmt=e&amp;hvdev=c&amp;hvdvcmdl=%7bdevicemodel%7d&amp;hvlocint=&amp;hvlocphy=&amp;hvtargid=pla-4583589104848886&amp;psc=1" TargetMode="External"/><Relationship Id="rId6" Type="http://schemas.openxmlformats.org/officeDocument/2006/relationships/hyperlink" Target="https://www.longbow-archers.com/longbowtechnical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theknightshop.com/heros-axe" TargetMode="External"/><Relationship Id="rId10" Type="http://schemas.openxmlformats.org/officeDocument/2006/relationships/hyperlink" Target="https://www.amazon.co.uk/Mongolian-Recurve-Traditional-Handmade-35-55lbs/dp/B016OGCCVI/ref=cts_sp_1_vtp" TargetMode="External"/><Relationship Id="rId4" Type="http://schemas.openxmlformats.org/officeDocument/2006/relationships/hyperlink" Target="https://www.theknightshop.com/medieval-mace-london-museum" TargetMode="External"/><Relationship Id="rId9" Type="http://schemas.openxmlformats.org/officeDocument/2006/relationships/hyperlink" Target="https://www.britannica.com/technology/pike-weap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83E9-B33C-43E6-944D-8AB17809710F}">
  <dimension ref="A1:I29"/>
  <sheetViews>
    <sheetView tabSelected="1" workbookViewId="0">
      <selection activeCell="H28" sqref="H28"/>
    </sheetView>
  </sheetViews>
  <sheetFormatPr defaultRowHeight="15" outlineLevelRow="1" x14ac:dyDescent="0.25"/>
  <cols>
    <col min="1" max="1" width="21.7109375" bestFit="1" customWidth="1"/>
    <col min="2" max="2" width="21.7109375" customWidth="1"/>
    <col min="9" max="9" width="39.28515625" bestFit="1" customWidth="1"/>
  </cols>
  <sheetData>
    <row r="1" spans="1:9" s="2" customFormat="1" x14ac:dyDescent="0.25">
      <c r="A1" s="2" t="s">
        <v>8</v>
      </c>
      <c r="B1" s="2" t="s">
        <v>35</v>
      </c>
      <c r="C1" s="3" t="s">
        <v>33</v>
      </c>
      <c r="D1" s="3"/>
      <c r="E1" s="3" t="s">
        <v>34</v>
      </c>
      <c r="F1" s="3"/>
      <c r="G1" s="3" t="s">
        <v>28</v>
      </c>
      <c r="H1" s="3"/>
      <c r="I1" s="2" t="s">
        <v>40</v>
      </c>
    </row>
    <row r="2" spans="1:9" s="2" customFormat="1" x14ac:dyDescent="0.25"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2</v>
      </c>
    </row>
    <row r="3" spans="1:9" x14ac:dyDescent="0.25">
      <c r="A3" t="s">
        <v>9</v>
      </c>
      <c r="C3">
        <v>90</v>
      </c>
      <c r="D3">
        <f>CONVERT(75,"in","cm")</f>
        <v>190.5</v>
      </c>
      <c r="E3" s="1">
        <f>C3*Scaling!$I$3</f>
        <v>6</v>
      </c>
      <c r="F3" s="1">
        <f>D3*Scaling!$I$3</f>
        <v>12.7</v>
      </c>
      <c r="G3" s="6">
        <f>E3*Scaling!$H$3</f>
        <v>600</v>
      </c>
      <c r="H3" s="6">
        <f>F3*Scaling!$H$3</f>
        <v>1270</v>
      </c>
    </row>
    <row r="4" spans="1:9" x14ac:dyDescent="0.25">
      <c r="A4" t="s">
        <v>10</v>
      </c>
      <c r="C4">
        <v>13</v>
      </c>
      <c r="D4" s="5">
        <v>54</v>
      </c>
      <c r="E4" s="1">
        <f>C4*Scaling!$I$3</f>
        <v>0.8666666666666667</v>
      </c>
      <c r="F4" s="1">
        <f>D4*Scaling!$I$3</f>
        <v>3.6</v>
      </c>
      <c r="G4" s="6">
        <f>E4*Scaling!$H$3</f>
        <v>86.666666666666671</v>
      </c>
      <c r="H4" s="6">
        <f>F4*Scaling!$H$3</f>
        <v>360</v>
      </c>
    </row>
    <row r="5" spans="1:9" x14ac:dyDescent="0.25">
      <c r="A5" t="s">
        <v>11</v>
      </c>
      <c r="D5">
        <v>50</v>
      </c>
      <c r="E5" s="1">
        <f>C5*Scaling!$I$3</f>
        <v>0</v>
      </c>
      <c r="F5" s="1">
        <f>D5*Scaling!$I$3</f>
        <v>3.3333333333333335</v>
      </c>
      <c r="G5" s="6">
        <f>E5*Scaling!$H$3</f>
        <v>0</v>
      </c>
      <c r="H5" s="6">
        <f>F5*Scaling!$H$3</f>
        <v>333.33333333333337</v>
      </c>
      <c r="I5" t="s">
        <v>41</v>
      </c>
    </row>
    <row r="6" spans="1:9" x14ac:dyDescent="0.25">
      <c r="A6" t="s">
        <v>12</v>
      </c>
      <c r="D6" s="5">
        <v>76</v>
      </c>
      <c r="E6" s="1">
        <f>C6*Scaling!$I$3</f>
        <v>0</v>
      </c>
      <c r="F6" s="1">
        <f>D6*Scaling!$I$3</f>
        <v>5.0666666666666664</v>
      </c>
      <c r="G6" s="6">
        <f>E6*Scaling!$H$3</f>
        <v>0</v>
      </c>
      <c r="H6" s="6">
        <f>F6*Scaling!$H$3</f>
        <v>506.66666666666663</v>
      </c>
      <c r="I6" t="s">
        <v>41</v>
      </c>
    </row>
    <row r="7" spans="1:9" x14ac:dyDescent="0.25">
      <c r="A7" t="s">
        <v>13</v>
      </c>
      <c r="D7">
        <v>112.5</v>
      </c>
      <c r="E7" s="1">
        <f>C7*Scaling!$I$3</f>
        <v>0</v>
      </c>
      <c r="F7" s="1">
        <f>D7*Scaling!$I$3</f>
        <v>7.5</v>
      </c>
      <c r="G7" s="6">
        <f>E7*Scaling!$H$3</f>
        <v>0</v>
      </c>
      <c r="H7" s="6">
        <f>F7*Scaling!$H$3</f>
        <v>750</v>
      </c>
      <c r="I7" t="s">
        <v>41</v>
      </c>
    </row>
    <row r="8" spans="1:9" x14ac:dyDescent="0.25">
      <c r="A8" t="s">
        <v>14</v>
      </c>
      <c r="C8">
        <f>C13</f>
        <v>65</v>
      </c>
      <c r="D8">
        <f>D13</f>
        <v>90</v>
      </c>
      <c r="E8" s="1">
        <f>C8*Scaling!$I$3</f>
        <v>4.333333333333333</v>
      </c>
      <c r="F8" s="1">
        <f>D8*Scaling!$I$3</f>
        <v>6</v>
      </c>
      <c r="G8" s="6">
        <f>E8*Scaling!$H$3</f>
        <v>433.33333333333331</v>
      </c>
      <c r="H8" s="6">
        <f>F8*Scaling!$H$3</f>
        <v>600</v>
      </c>
    </row>
    <row r="9" spans="1:9" hidden="1" outlineLevel="1" x14ac:dyDescent="0.25">
      <c r="A9" t="s">
        <v>15</v>
      </c>
      <c r="B9" s="7">
        <f>B10/2</f>
        <v>0.25</v>
      </c>
      <c r="C9">
        <f>POWER($B9/$B$13,1/3)*C$13</f>
        <v>40.947434121583377</v>
      </c>
      <c r="D9">
        <f>POWER(B9/B$13,1/3)*D$13</f>
        <v>56.69644724526929</v>
      </c>
      <c r="E9" s="1">
        <f>C9*Scaling!$I$3</f>
        <v>2.7298289414388917</v>
      </c>
      <c r="F9" s="1">
        <f>D9*Scaling!$I$3</f>
        <v>3.7797631496846193</v>
      </c>
      <c r="G9" s="6">
        <f>E9*Scaling!$H$3</f>
        <v>272.98289414388915</v>
      </c>
      <c r="H9" s="6">
        <f>F9*Scaling!$H$3</f>
        <v>377.97631496846191</v>
      </c>
    </row>
    <row r="10" spans="1:9" hidden="1" outlineLevel="1" x14ac:dyDescent="0.25">
      <c r="A10" t="s">
        <v>16</v>
      </c>
      <c r="B10" s="7">
        <f>B13/2</f>
        <v>0.5</v>
      </c>
      <c r="C10">
        <f>POWER($B10/$B$13,1/3)*C$13</f>
        <v>51.590534188966487</v>
      </c>
      <c r="D10">
        <f>POWER(B10/B$13,1/3)*D$13</f>
        <v>71.433047338568983</v>
      </c>
      <c r="E10" s="1">
        <f>C10*Scaling!$I$3</f>
        <v>3.4393689459310992</v>
      </c>
      <c r="F10" s="1">
        <f>D10*Scaling!$I$3</f>
        <v>4.762203155904599</v>
      </c>
      <c r="G10" s="6">
        <f>E10*Scaling!$H$3</f>
        <v>343.93689459310991</v>
      </c>
      <c r="H10" s="6">
        <f>F10*Scaling!$H$3</f>
        <v>476.2203155904599</v>
      </c>
    </row>
    <row r="11" spans="1:9" hidden="1" outlineLevel="1" x14ac:dyDescent="0.25">
      <c r="A11" t="s">
        <v>39</v>
      </c>
      <c r="B11" s="7">
        <f>B$17/14</f>
        <v>0.5714285714285714</v>
      </c>
      <c r="C11">
        <f>POWER($B11/$B$13,1/3)*C$13</f>
        <v>53.938724668805826</v>
      </c>
      <c r="D11">
        <f>POWER(B11/B$13,1/3)*D$13</f>
        <v>74.68438800296191</v>
      </c>
      <c r="E11" s="1">
        <f>C11*Scaling!$I$3</f>
        <v>3.5959149779203883</v>
      </c>
      <c r="F11" s="1">
        <f>D11*Scaling!$I$3</f>
        <v>4.978959200197461</v>
      </c>
      <c r="G11" s="6">
        <f>E11*Scaling!$H$3</f>
        <v>359.59149779203881</v>
      </c>
      <c r="H11" s="6">
        <f>F11*Scaling!$H$3</f>
        <v>497.89592001974609</v>
      </c>
    </row>
    <row r="12" spans="1:9" hidden="1" outlineLevel="1" x14ac:dyDescent="0.25">
      <c r="A12" t="s">
        <v>38</v>
      </c>
      <c r="B12" s="7">
        <f>B$17/6</f>
        <v>1.3333333333333333</v>
      </c>
      <c r="C12">
        <f>POWER($B12/$B$13,1/3)*C$13</f>
        <v>71.541757059383585</v>
      </c>
      <c r="D12">
        <f>POWER(B12/B$13,1/3)*D$13</f>
        <v>99.057817466838799</v>
      </c>
      <c r="E12" s="1">
        <f>C12*Scaling!$I$3</f>
        <v>4.7694504706255723</v>
      </c>
      <c r="F12" s="1">
        <f>D12*Scaling!$I$3</f>
        <v>6.6038544977892535</v>
      </c>
      <c r="G12" s="6">
        <f>E12*Scaling!$H$3</f>
        <v>476.94504706255725</v>
      </c>
      <c r="H12" s="6">
        <f>F12*Scaling!$H$3</f>
        <v>660.38544977892536</v>
      </c>
    </row>
    <row r="13" spans="1:9" hidden="1" outlineLevel="1" x14ac:dyDescent="0.25">
      <c r="A13" t="s">
        <v>18</v>
      </c>
      <c r="B13" s="7">
        <v>1</v>
      </c>
      <c r="C13">
        <v>65</v>
      </c>
      <c r="D13" s="5">
        <v>90</v>
      </c>
      <c r="E13" s="1">
        <f>C13*Scaling!$I$3</f>
        <v>4.333333333333333</v>
      </c>
      <c r="F13" s="1">
        <f>D13*Scaling!$I$3</f>
        <v>6</v>
      </c>
      <c r="G13" s="6">
        <f>E13*Scaling!$H$3</f>
        <v>433.33333333333331</v>
      </c>
      <c r="H13" s="6">
        <f>F13*Scaling!$H$3</f>
        <v>600</v>
      </c>
      <c r="I13" t="s">
        <v>42</v>
      </c>
    </row>
    <row r="14" spans="1:9" hidden="1" outlineLevel="1" x14ac:dyDescent="0.25">
      <c r="A14" t="s">
        <v>17</v>
      </c>
      <c r="B14" s="7">
        <f>B$17/4</f>
        <v>2</v>
      </c>
      <c r="C14">
        <f>POWER($B14/$B$13,1/3)*C$13</f>
        <v>81.894868243166755</v>
      </c>
      <c r="D14">
        <f>POWER(B14/B$13,1/3)*D$13</f>
        <v>113.39289449053858</v>
      </c>
      <c r="E14" s="1">
        <f>C14*Scaling!$I$3</f>
        <v>5.4596578828777833</v>
      </c>
      <c r="F14" s="1">
        <f>D14*Scaling!$I$3</f>
        <v>7.5595262993692387</v>
      </c>
      <c r="G14" s="6">
        <f>E14*Scaling!$H$3</f>
        <v>545.96578828777831</v>
      </c>
      <c r="H14" s="6">
        <f>F14*Scaling!$H$3</f>
        <v>755.95262993692381</v>
      </c>
    </row>
    <row r="15" spans="1:9" hidden="1" outlineLevel="1" x14ac:dyDescent="0.25">
      <c r="A15" t="s">
        <v>37</v>
      </c>
      <c r="B15" s="7">
        <f>B$17/3</f>
        <v>2.6666666666666665</v>
      </c>
      <c r="C15">
        <f>POWER($B15/$B$13,1/3)*C$13</f>
        <v>90.136965665582508</v>
      </c>
      <c r="D15">
        <f>POWER(B15/B$13,1/3)*D$13</f>
        <v>124.80502938311425</v>
      </c>
      <c r="E15" s="1">
        <f>C15*Scaling!$I$3</f>
        <v>6.0091310443721673</v>
      </c>
      <c r="F15" s="1">
        <f>D15*Scaling!$I$3</f>
        <v>8.3203352922076164</v>
      </c>
      <c r="G15" s="6">
        <f>E15*Scaling!$H$3</f>
        <v>600.9131044372167</v>
      </c>
      <c r="H15" s="6">
        <f>F15*Scaling!$H$3</f>
        <v>832.03352922076169</v>
      </c>
    </row>
    <row r="16" spans="1:9" hidden="1" outlineLevel="1" x14ac:dyDescent="0.25">
      <c r="A16" t="s">
        <v>19</v>
      </c>
      <c r="B16" s="7">
        <f>B$17/2</f>
        <v>4</v>
      </c>
      <c r="C16">
        <f>POWER($B16/$B$13,1/3)*C$13</f>
        <v>103.18106837793296</v>
      </c>
      <c r="D16">
        <f>POWER(B16/B$13,1/3)*D$13</f>
        <v>142.86609467713794</v>
      </c>
      <c r="E16" s="1">
        <f>C16*Scaling!$I$3</f>
        <v>6.8787378918621975</v>
      </c>
      <c r="F16" s="1">
        <f>D16*Scaling!$I$3</f>
        <v>9.5244063118091962</v>
      </c>
      <c r="G16" s="6">
        <f>E16*Scaling!$H$3</f>
        <v>687.87378918621971</v>
      </c>
      <c r="H16" s="6">
        <f>F16*Scaling!$H$3</f>
        <v>952.44063118091958</v>
      </c>
    </row>
    <row r="17" spans="1:9" hidden="1" outlineLevel="1" x14ac:dyDescent="0.25">
      <c r="A17" t="s">
        <v>36</v>
      </c>
      <c r="B17" s="7">
        <v>8</v>
      </c>
      <c r="C17">
        <f>POWER($B17/$B$13,1/3)*C$13</f>
        <v>129.99999999999997</v>
      </c>
      <c r="D17">
        <f>POWER(B17/B$13,1/3)*D$13</f>
        <v>179.99999999999997</v>
      </c>
      <c r="E17" s="1">
        <f>C17*Scaling!$I$3</f>
        <v>8.6666666666666643</v>
      </c>
      <c r="F17" s="1">
        <f>D17*Scaling!$I$3</f>
        <v>11.999999999999998</v>
      </c>
      <c r="G17" s="6">
        <f>E17*Scaling!$H$3</f>
        <v>866.6666666666664</v>
      </c>
      <c r="H17" s="6">
        <f>F17*Scaling!$H$3</f>
        <v>1199.9999999999998</v>
      </c>
    </row>
    <row r="18" spans="1:9" collapsed="1" x14ac:dyDescent="0.25">
      <c r="A18" t="s">
        <v>20</v>
      </c>
      <c r="C18">
        <v>42</v>
      </c>
      <c r="D18" s="5">
        <v>69</v>
      </c>
      <c r="E18" s="1">
        <f>C18*Scaling!$I$3</f>
        <v>2.8</v>
      </c>
      <c r="F18" s="1">
        <f>D18*Scaling!$I$3</f>
        <v>4.5999999999999996</v>
      </c>
      <c r="G18" s="6">
        <f>E18*Scaling!$H$3</f>
        <v>280</v>
      </c>
      <c r="H18" s="6">
        <f>F18*Scaling!$H$3</f>
        <v>459.99999999999994</v>
      </c>
    </row>
    <row r="19" spans="1:9" x14ac:dyDescent="0.25">
      <c r="A19" t="s">
        <v>21</v>
      </c>
      <c r="D19" s="5">
        <f>CONVERT(75,"in", "cm")</f>
        <v>190.5</v>
      </c>
      <c r="E19" s="1">
        <f>C19*Scaling!$I$3</f>
        <v>0</v>
      </c>
      <c r="F19" s="1">
        <f>D19*Scaling!$I$3</f>
        <v>12.7</v>
      </c>
      <c r="G19" s="6">
        <f>E19*Scaling!$H$3</f>
        <v>0</v>
      </c>
      <c r="H19" s="6">
        <f>F19*Scaling!$H$3</f>
        <v>1270</v>
      </c>
      <c r="I19" t="s">
        <v>41</v>
      </c>
    </row>
    <row r="20" spans="1:9" x14ac:dyDescent="0.25">
      <c r="A20" t="s">
        <v>22</v>
      </c>
      <c r="C20">
        <v>42</v>
      </c>
      <c r="D20" s="5">
        <v>65</v>
      </c>
      <c r="E20" s="1">
        <f>C20*Scaling!$I$3</f>
        <v>2.8</v>
      </c>
      <c r="F20" s="1">
        <f>D20*Scaling!$I$3</f>
        <v>4.333333333333333</v>
      </c>
      <c r="G20" s="6">
        <f>E20*Scaling!$H$3</f>
        <v>280</v>
      </c>
      <c r="H20" s="6">
        <f>F20*Scaling!$H$3</f>
        <v>433.33333333333331</v>
      </c>
    </row>
    <row r="21" spans="1:9" x14ac:dyDescent="0.25">
      <c r="A21" t="s">
        <v>23</v>
      </c>
      <c r="D21" s="5">
        <v>131</v>
      </c>
      <c r="E21" s="1">
        <f>C21*Scaling!$I$3</f>
        <v>0</v>
      </c>
      <c r="F21" s="1">
        <f>D21*Scaling!$I$3</f>
        <v>8.7333333333333325</v>
      </c>
      <c r="G21" s="6">
        <f>E21*Scaling!$H$3</f>
        <v>0</v>
      </c>
      <c r="H21" s="6">
        <f>F21*Scaling!$H$3</f>
        <v>873.33333333333326</v>
      </c>
      <c r="I21" t="s">
        <v>41</v>
      </c>
    </row>
    <row r="22" spans="1:9" x14ac:dyDescent="0.25">
      <c r="A22" t="s">
        <v>24</v>
      </c>
      <c r="C22">
        <v>150</v>
      </c>
      <c r="D22">
        <v>150</v>
      </c>
      <c r="E22" s="1">
        <f>C22*Scaling!$I$3</f>
        <v>10</v>
      </c>
      <c r="F22" s="1">
        <f>D22*Scaling!$I$3</f>
        <v>10</v>
      </c>
      <c r="G22" s="6">
        <f>E22*Scaling!$H$3</f>
        <v>1000</v>
      </c>
      <c r="H22" s="6">
        <f>F22*Scaling!$H$3</f>
        <v>1000</v>
      </c>
    </row>
    <row r="23" spans="1:9" x14ac:dyDescent="0.25">
      <c r="A23" t="s">
        <v>25</v>
      </c>
      <c r="D23" s="5">
        <v>205</v>
      </c>
      <c r="E23" s="1">
        <f>C23*Scaling!$I$3</f>
        <v>0</v>
      </c>
      <c r="F23" s="1">
        <f>D23*Scaling!$I$3</f>
        <v>13.666666666666666</v>
      </c>
      <c r="G23" s="6">
        <f>E23*Scaling!$H$3</f>
        <v>0</v>
      </c>
      <c r="H23" s="6">
        <f>F23*Scaling!$H$3</f>
        <v>1366.6666666666665</v>
      </c>
      <c r="I23" t="s">
        <v>41</v>
      </c>
    </row>
    <row r="24" spans="1:9" x14ac:dyDescent="0.25">
      <c r="A24" t="s">
        <v>26</v>
      </c>
      <c r="D24" s="5">
        <f>CONVERT(180,"in","cm")</f>
        <v>457.2</v>
      </c>
      <c r="E24" s="1">
        <f>C24*Scaling!$I$3</f>
        <v>0</v>
      </c>
      <c r="F24" s="1">
        <f>D24*Scaling!$I$3</f>
        <v>30.48</v>
      </c>
      <c r="G24" s="6">
        <f>E24*Scaling!$H$3</f>
        <v>0</v>
      </c>
      <c r="H24" s="6">
        <f>F24*Scaling!$H$3</f>
        <v>3048</v>
      </c>
      <c r="I24" t="s">
        <v>41</v>
      </c>
    </row>
    <row r="25" spans="1:9" x14ac:dyDescent="0.25">
      <c r="A25" t="s">
        <v>27</v>
      </c>
      <c r="D25" s="5">
        <v>98</v>
      </c>
      <c r="E25" s="1">
        <f>C25*Scaling!$I$3</f>
        <v>0</v>
      </c>
      <c r="F25" s="1">
        <f>D25*Scaling!$I$3</f>
        <v>6.5333333333333332</v>
      </c>
      <c r="G25" s="6">
        <f>E25*Scaling!$H$3</f>
        <v>0</v>
      </c>
      <c r="H25" s="6">
        <f>F25*Scaling!$H$3</f>
        <v>653.33333333333337</v>
      </c>
      <c r="I25" t="s">
        <v>41</v>
      </c>
    </row>
    <row r="26" spans="1:9" x14ac:dyDescent="0.25">
      <c r="A26" t="s">
        <v>29</v>
      </c>
      <c r="D26">
        <v>75</v>
      </c>
      <c r="E26" s="1">
        <f>C26*Scaling!$I$3</f>
        <v>0</v>
      </c>
      <c r="F26" s="1">
        <f>D26*Scaling!$I$3</f>
        <v>5</v>
      </c>
      <c r="G26" s="6">
        <f>E26*Scaling!$H$3</f>
        <v>0</v>
      </c>
      <c r="H26" s="6">
        <f>F26*Scaling!$H$3</f>
        <v>500</v>
      </c>
      <c r="I26" t="s">
        <v>41</v>
      </c>
    </row>
    <row r="27" spans="1:9" x14ac:dyDescent="0.25">
      <c r="A27" t="s">
        <v>30</v>
      </c>
      <c r="D27">
        <v>75</v>
      </c>
      <c r="E27" s="1">
        <f>C27*Scaling!$I$3</f>
        <v>0</v>
      </c>
      <c r="F27" s="1">
        <f>D27*Scaling!$I$3</f>
        <v>5</v>
      </c>
      <c r="G27" s="6">
        <f>E27*Scaling!$H$3</f>
        <v>0</v>
      </c>
      <c r="H27" s="6">
        <f>F27*Scaling!$H$3</f>
        <v>500</v>
      </c>
      <c r="I27" t="s">
        <v>41</v>
      </c>
    </row>
    <row r="28" spans="1:9" x14ac:dyDescent="0.25">
      <c r="A28" t="s">
        <v>31</v>
      </c>
      <c r="D28">
        <v>225</v>
      </c>
      <c r="E28" s="1">
        <f>C28*Scaling!$I$3</f>
        <v>0</v>
      </c>
      <c r="F28" s="1">
        <f>D28*Scaling!$I$3</f>
        <v>15</v>
      </c>
      <c r="G28" s="6">
        <f>E28*Scaling!$H$3</f>
        <v>0</v>
      </c>
      <c r="H28" s="6">
        <f>F28*Scaling!$H$3</f>
        <v>1500</v>
      </c>
      <c r="I28" t="s">
        <v>41</v>
      </c>
    </row>
    <row r="29" spans="1:9" x14ac:dyDescent="0.25">
      <c r="A29" t="s">
        <v>32</v>
      </c>
      <c r="D29">
        <v>125</v>
      </c>
      <c r="E29" s="1">
        <f>C29*Scaling!$I$3</f>
        <v>0</v>
      </c>
      <c r="F29" s="1">
        <f>D29*Scaling!$I$3</f>
        <v>8.3333333333333339</v>
      </c>
      <c r="G29" s="6">
        <f>E29*Scaling!$H$3</f>
        <v>0</v>
      </c>
      <c r="H29" s="6">
        <f>F29*Scaling!$H$3</f>
        <v>833.33333333333337</v>
      </c>
      <c r="I29" t="s">
        <v>41</v>
      </c>
    </row>
  </sheetData>
  <mergeCells count="3">
    <mergeCell ref="C1:D1"/>
    <mergeCell ref="G1:H1"/>
    <mergeCell ref="E1:F1"/>
  </mergeCells>
  <hyperlinks>
    <hyperlink ref="D13" r:id="rId1" display="https://www.amazon.co.uk/Round-Wood-Trading-Scottish-Whisky/dp/B01KXX7Z5Q/ref=asc_df_B01KXX7Z5Q/?tag=bingshoppinga-21&amp;linkCode=df0&amp;hvadid=%7bcreative%7d&amp;hvpos=%7badposition%7d&amp;hvnetw=o&amp;hvrand=%7brandom%7d&amp;hvpone=&amp;hvptwo=&amp;hvqmt=e&amp;hvdev=c&amp;hvdvcmdl=%7bdevicemodel%7d&amp;hvlocint=&amp;hvlocphy=&amp;hvtargid=pla-4583589104848886&amp;psc=1" xr:uid="{86C33DB0-1DF2-4707-A260-8CAF49FCAB8C}"/>
    <hyperlink ref="D18" r:id="rId2" display="https://www.theknightshop.com/edward-shield" xr:uid="{9A506F9D-3086-4A6A-B686-3ED88E7BE16E}"/>
    <hyperlink ref="D20" r:id="rId3" display="https://www.theknightshop.com/15th-century-european-crossbow" xr:uid="{2EBBE3C5-2DD2-4975-8FD0-DE3D2C240560}"/>
    <hyperlink ref="D4" r:id="rId4" display="https://www.theknightshop.com/medieval-mace-london-museum" xr:uid="{9B3CA689-3898-4083-8135-F293CA087B6B}"/>
    <hyperlink ref="D6" r:id="rId5" display="https://www.theknightshop.com/heros-axe" xr:uid="{A0E3AD4E-0D58-4E57-92F6-815A62EE7147}"/>
    <hyperlink ref="D19" r:id="rId6" display="https://www.longbow-archers.com/longbowtechnical.html" xr:uid="{510D301C-5055-47DB-8133-24D08F62CE54}"/>
    <hyperlink ref="D25" r:id="rId7" display="https://www.theknightshop.com/dynasty-forge-oakeshott-xa-knight" xr:uid="{C9C74E5E-E398-4C66-BE16-CCD29D5043CE}"/>
    <hyperlink ref="D23" r:id="rId8" display="https://southernswords.co.uk/medieval-swiss-halberd.html" xr:uid="{9FA8F544-A906-48B1-B19B-2795A317CBBB}"/>
    <hyperlink ref="D24" r:id="rId9" display="https://www.britannica.com/technology/pike-weapon" xr:uid="{E6666D44-796C-4E6B-933C-563D8C15C38E}"/>
    <hyperlink ref="D21" r:id="rId10" display="https://www.amazon.co.uk/Mongolian-Recurve-Traditional-Handmade-35-55lbs/dp/B016OGCCVI/ref=cts_sp_1_vtp" xr:uid="{F785B52D-2BE8-4B20-B342-ED74BDBA9363}"/>
  </hyperlinks>
  <pageMargins left="0.7" right="0.7" top="0.75" bottom="0.75" header="0.3" footer="0.3"/>
  <pageSetup paperSize="9" orientation="portrait" horizontalDpi="360" verticalDpi="36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745B-4B8E-4960-933A-933137564609}">
  <dimension ref="A1:I5"/>
  <sheetViews>
    <sheetView workbookViewId="0">
      <selection activeCell="G10" sqref="G10"/>
    </sheetView>
  </sheetViews>
  <sheetFormatPr defaultRowHeight="15" x14ac:dyDescent="0.25"/>
  <cols>
    <col min="2" max="2" width="11" bestFit="1" customWidth="1"/>
    <col min="5" max="5" width="13.140625" bestFit="1" customWidth="1"/>
    <col min="6" max="6" width="10.5703125" bestFit="1" customWidth="1"/>
    <col min="7" max="7" width="15.28515625" bestFit="1" customWidth="1"/>
    <col min="8" max="8" width="10" bestFit="1" customWidth="1"/>
  </cols>
  <sheetData>
    <row r="1" spans="1:9" x14ac:dyDescent="0.25">
      <c r="B1" t="s">
        <v>0</v>
      </c>
      <c r="E1" t="s">
        <v>44</v>
      </c>
      <c r="F1" t="s">
        <v>43</v>
      </c>
      <c r="G1" t="s">
        <v>45</v>
      </c>
      <c r="H1" s="4" t="s">
        <v>6</v>
      </c>
      <c r="I1" s="4"/>
    </row>
    <row r="2" spans="1:9" x14ac:dyDescent="0.25">
      <c r="B2" t="s">
        <v>3</v>
      </c>
      <c r="D2" t="s">
        <v>4</v>
      </c>
      <c r="H2" t="s">
        <v>7</v>
      </c>
      <c r="I2" t="s">
        <v>5</v>
      </c>
    </row>
    <row r="3" spans="1:9" x14ac:dyDescent="0.25">
      <c r="A3" t="s">
        <v>1</v>
      </c>
      <c r="B3">
        <v>15</v>
      </c>
      <c r="C3">
        <f>B3*B3</f>
        <v>225</v>
      </c>
      <c r="D3">
        <f>CONVERT(B3,"in","cm")</f>
        <v>38.1</v>
      </c>
      <c r="E3">
        <v>1920</v>
      </c>
      <c r="F3">
        <v>3840</v>
      </c>
      <c r="G3">
        <f>F3/D3</f>
        <v>100.78740157480314</v>
      </c>
      <c r="H3">
        <v>100</v>
      </c>
      <c r="I3" s="1">
        <f>1/15</f>
        <v>6.6666666666666666E-2</v>
      </c>
    </row>
    <row r="4" spans="1:9" x14ac:dyDescent="0.25">
      <c r="A4" t="s">
        <v>2</v>
      </c>
      <c r="B4">
        <v>8.375</v>
      </c>
      <c r="C4">
        <f>B4*B4</f>
        <v>70.140625</v>
      </c>
      <c r="D4">
        <f>CONVERT(B4,"in","cm")</f>
        <v>21.272500000000001</v>
      </c>
      <c r="E4">
        <v>1080</v>
      </c>
      <c r="F4">
        <v>2160</v>
      </c>
      <c r="G4">
        <f>F4/D4</f>
        <v>101.53954636267481</v>
      </c>
      <c r="I4" s="1">
        <f>1/15</f>
        <v>6.6666666666666666E-2</v>
      </c>
    </row>
    <row r="5" spans="1:9" x14ac:dyDescent="0.25">
      <c r="B5">
        <f>SQRT(C5)</f>
        <v>17.179657301587827</v>
      </c>
      <c r="C5">
        <f>SUM(C3:C4)</f>
        <v>295.140625</v>
      </c>
    </row>
  </sheetData>
  <mergeCells count="1">
    <mergeCell ref="H1:I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Mark Lawrence</cp:lastModifiedBy>
  <dcterms:created xsi:type="dcterms:W3CDTF">2019-06-25T15:52:23Z</dcterms:created>
  <dcterms:modified xsi:type="dcterms:W3CDTF">2019-06-26T12:36:30Z</dcterms:modified>
</cp:coreProperties>
</file>