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700" yWindow="0" windowWidth="25600" windowHeight="14880" tabRatio="701" firstSheet="2" activeTab="3"/>
  </bookViews>
  <sheets>
    <sheet name="Events_Records" sheetId="14" r:id="rId1"/>
    <sheet name="Geo_Records" sheetId="13" r:id="rId2"/>
    <sheet name="Records_source" sheetId="3" r:id="rId3"/>
    <sheet name="Tableau Prep" sheetId="17" r:id="rId4"/>
    <sheet name="Events" sheetId="1" r:id="rId5"/>
    <sheet name="Meets" sheetId="2" r:id="rId6"/>
    <sheet name="Gender" sheetId="4" r:id="rId7"/>
    <sheet name="Status" sheetId="5" r:id="rId8"/>
    <sheet name="Season" sheetId="6" r:id="rId9"/>
    <sheet name="Meet_Type" sheetId="7" r:id="rId10"/>
    <sheet name="Event_Category" sheetId="8" r:id="rId11"/>
    <sheet name="Meet_Location" sheetId="10" r:id="rId12"/>
    <sheet name="School" sheetId="12" r:id="rId13"/>
    <sheet name="Data Dictionary" sheetId="11" r:id="rId14"/>
    <sheet name="Grade" sheetId="15" r:id="rId15"/>
    <sheet name="Display_Order" sheetId="16" r:id="rId16"/>
  </sheets>
  <definedNames>
    <definedName name="_xlnm._FilterDatabase" localSheetId="13" hidden="1">'Data Dictionary'!$A$1:$E$24</definedName>
    <definedName name="_xlnm._FilterDatabase" localSheetId="4" hidden="1">Events!$A$1:$D$1</definedName>
    <definedName name="_xlnm._FilterDatabase" localSheetId="0" hidden="1">Events_Records!$A$1:$Q$250</definedName>
    <definedName name="_xlnm._FilterDatabase" localSheetId="6" hidden="1">Gender!$A$1:$A$3</definedName>
    <definedName name="_xlnm._FilterDatabase" localSheetId="1" hidden="1">Geo_Records!$A$1:$Q$250</definedName>
    <definedName name="_xlnm._FilterDatabase" localSheetId="5" hidden="1">Meets!$A$1:$F$39</definedName>
    <definedName name="_xlnm._FilterDatabase" localSheetId="2" hidden="1">Records_source!$A$1:$U$265</definedName>
    <definedName name="_xlnm._FilterDatabase" localSheetId="12" hidden="1">School!$A$1:$D$1</definedName>
    <definedName name="_xlnm._FilterDatabase" localSheetId="8" hidden="1">Season!$A$1:$A$4</definedName>
    <definedName name="_xlnm._FilterDatabase" localSheetId="3" hidden="1">'Tableau Prep'!$A$1:$T$265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265" i="17" l="1"/>
  <c r="T265" i="17"/>
  <c r="U264" i="17"/>
  <c r="T264" i="17"/>
  <c r="U263" i="17"/>
  <c r="T263" i="17"/>
  <c r="U262" i="17"/>
  <c r="T262" i="17"/>
  <c r="U261" i="17"/>
  <c r="T261" i="17"/>
  <c r="U260" i="17"/>
  <c r="T260" i="17"/>
  <c r="U259" i="17"/>
  <c r="T259" i="17"/>
  <c r="U258" i="17"/>
  <c r="T258" i="17"/>
  <c r="U257" i="17"/>
  <c r="T257" i="17"/>
  <c r="U256" i="17"/>
  <c r="T256" i="17"/>
  <c r="U255" i="17"/>
  <c r="T255" i="17"/>
  <c r="U254" i="17"/>
  <c r="T254" i="17"/>
  <c r="U253" i="17"/>
  <c r="T253" i="17"/>
  <c r="U252" i="17"/>
  <c r="T252" i="17"/>
  <c r="U251" i="17"/>
  <c r="T251" i="17"/>
  <c r="U250" i="17"/>
  <c r="T250" i="17"/>
  <c r="U249" i="17"/>
  <c r="T249" i="17"/>
  <c r="U248" i="17"/>
  <c r="T248" i="17"/>
  <c r="U247" i="17"/>
  <c r="T247" i="17"/>
  <c r="U246" i="17"/>
  <c r="T246" i="17"/>
  <c r="U245" i="17"/>
  <c r="T245" i="17"/>
  <c r="U244" i="17"/>
  <c r="T244" i="17"/>
  <c r="U243" i="17"/>
  <c r="T243" i="17"/>
  <c r="U242" i="17"/>
  <c r="T242" i="17"/>
  <c r="U241" i="17"/>
  <c r="T241" i="17"/>
  <c r="U240" i="17"/>
  <c r="T240" i="17"/>
  <c r="U239" i="17"/>
  <c r="T239" i="17"/>
  <c r="U238" i="17"/>
  <c r="T238" i="17"/>
  <c r="U237" i="17"/>
  <c r="T237" i="17"/>
  <c r="U236" i="17"/>
  <c r="T236" i="17"/>
  <c r="U235" i="17"/>
  <c r="T235" i="17"/>
  <c r="U234" i="17"/>
  <c r="T234" i="17"/>
  <c r="U233" i="17"/>
  <c r="T233" i="17"/>
  <c r="U232" i="17"/>
  <c r="T232" i="17"/>
  <c r="U231" i="17"/>
  <c r="T231" i="17"/>
  <c r="U230" i="17"/>
  <c r="T230" i="17"/>
  <c r="U229" i="17"/>
  <c r="T229" i="17"/>
  <c r="U228" i="17"/>
  <c r="T228" i="17"/>
  <c r="U227" i="17"/>
  <c r="T227" i="17"/>
  <c r="U226" i="17"/>
  <c r="T226" i="17"/>
  <c r="U225" i="17"/>
  <c r="T225" i="17"/>
  <c r="U224" i="17"/>
  <c r="T224" i="17"/>
  <c r="U223" i="17"/>
  <c r="T223" i="17"/>
  <c r="U222" i="17"/>
  <c r="T222" i="17"/>
  <c r="U221" i="17"/>
  <c r="T221" i="17"/>
  <c r="U220" i="17"/>
  <c r="T220" i="17"/>
  <c r="U219" i="17"/>
  <c r="T219" i="17"/>
  <c r="U218" i="17"/>
  <c r="T218" i="17"/>
  <c r="U217" i="17"/>
  <c r="T217" i="17"/>
  <c r="U216" i="17"/>
  <c r="T216" i="17"/>
  <c r="U215" i="17"/>
  <c r="T215" i="17"/>
  <c r="U214" i="17"/>
  <c r="T214" i="17"/>
  <c r="U213" i="17"/>
  <c r="T213" i="17"/>
  <c r="U212" i="17"/>
  <c r="T212" i="17"/>
  <c r="U211" i="17"/>
  <c r="T211" i="17"/>
  <c r="U210" i="17"/>
  <c r="T210" i="17"/>
  <c r="U209" i="17"/>
  <c r="T209" i="17"/>
  <c r="U208" i="17"/>
  <c r="T208" i="17"/>
  <c r="U207" i="17"/>
  <c r="T207" i="17"/>
  <c r="U206" i="17"/>
  <c r="T206" i="17"/>
  <c r="U205" i="17"/>
  <c r="T205" i="17"/>
  <c r="U204" i="17"/>
  <c r="T204" i="17"/>
  <c r="U203" i="17"/>
  <c r="T203" i="17"/>
  <c r="U202" i="17"/>
  <c r="T202" i="17"/>
  <c r="U201" i="17"/>
  <c r="T201" i="17"/>
  <c r="U200" i="17"/>
  <c r="T200" i="17"/>
  <c r="U199" i="17"/>
  <c r="T199" i="17"/>
  <c r="U198" i="17"/>
  <c r="T198" i="17"/>
  <c r="U197" i="17"/>
  <c r="T197" i="17"/>
  <c r="U196" i="17"/>
  <c r="T196" i="17"/>
  <c r="U195" i="17"/>
  <c r="T195" i="17"/>
  <c r="U194" i="17"/>
  <c r="T194" i="17"/>
  <c r="U193" i="17"/>
  <c r="T193" i="17"/>
  <c r="U192" i="17"/>
  <c r="T192" i="17"/>
  <c r="U191" i="17"/>
  <c r="T191" i="17"/>
  <c r="U190" i="17"/>
  <c r="T190" i="17"/>
  <c r="U189" i="17"/>
  <c r="T189" i="17"/>
  <c r="U188" i="17"/>
  <c r="T188" i="17"/>
  <c r="U187" i="17"/>
  <c r="T187" i="17"/>
  <c r="U186" i="17"/>
  <c r="T186" i="17"/>
  <c r="U185" i="17"/>
  <c r="T185" i="17"/>
  <c r="U184" i="17"/>
  <c r="T184" i="17"/>
  <c r="U183" i="17"/>
  <c r="T183" i="17"/>
  <c r="U182" i="17"/>
  <c r="T182" i="17"/>
  <c r="U181" i="17"/>
  <c r="T181" i="17"/>
  <c r="U180" i="17"/>
  <c r="T180" i="17"/>
  <c r="U179" i="17"/>
  <c r="T179" i="17"/>
  <c r="U178" i="17"/>
  <c r="T178" i="17"/>
  <c r="U177" i="17"/>
  <c r="T177" i="17"/>
  <c r="U176" i="17"/>
  <c r="T176" i="17"/>
  <c r="U175" i="17"/>
  <c r="T175" i="17"/>
  <c r="U174" i="17"/>
  <c r="T174" i="17"/>
  <c r="U173" i="17"/>
  <c r="T173" i="17"/>
  <c r="U172" i="17"/>
  <c r="T172" i="17"/>
  <c r="U171" i="17"/>
  <c r="T171" i="17"/>
  <c r="U170" i="17"/>
  <c r="T170" i="17"/>
  <c r="U169" i="17"/>
  <c r="T169" i="17"/>
  <c r="U168" i="17"/>
  <c r="T168" i="17"/>
  <c r="U167" i="17"/>
  <c r="T167" i="17"/>
  <c r="U166" i="17"/>
  <c r="T166" i="17"/>
  <c r="U165" i="17"/>
  <c r="T165" i="17"/>
  <c r="U164" i="17"/>
  <c r="T164" i="17"/>
  <c r="U163" i="17"/>
  <c r="T163" i="17"/>
  <c r="U162" i="17"/>
  <c r="T162" i="17"/>
  <c r="U161" i="17"/>
  <c r="T161" i="17"/>
  <c r="U160" i="17"/>
  <c r="T160" i="17"/>
  <c r="U159" i="17"/>
  <c r="T159" i="17"/>
  <c r="U158" i="17"/>
  <c r="T158" i="17"/>
  <c r="U157" i="17"/>
  <c r="T157" i="17"/>
  <c r="U156" i="17"/>
  <c r="T156" i="17"/>
  <c r="U155" i="17"/>
  <c r="T155" i="17"/>
  <c r="U154" i="17"/>
  <c r="T154" i="17"/>
  <c r="U153" i="17"/>
  <c r="T153" i="17"/>
  <c r="U152" i="17"/>
  <c r="T152" i="17"/>
  <c r="U151" i="17"/>
  <c r="T151" i="17"/>
  <c r="U150" i="17"/>
  <c r="T150" i="17"/>
  <c r="U149" i="17"/>
  <c r="T149" i="17"/>
  <c r="U148" i="17"/>
  <c r="T148" i="17"/>
  <c r="U147" i="17"/>
  <c r="T147" i="17"/>
  <c r="U146" i="17"/>
  <c r="T146" i="17"/>
  <c r="U145" i="17"/>
  <c r="T145" i="17"/>
  <c r="U144" i="17"/>
  <c r="T144" i="17"/>
  <c r="U143" i="17"/>
  <c r="T143" i="17"/>
  <c r="U142" i="17"/>
  <c r="T142" i="17"/>
  <c r="U141" i="17"/>
  <c r="T141" i="17"/>
  <c r="U140" i="17"/>
  <c r="T140" i="17"/>
  <c r="U139" i="17"/>
  <c r="T139" i="17"/>
  <c r="U138" i="17"/>
  <c r="T138" i="17"/>
  <c r="U137" i="17"/>
  <c r="T137" i="17"/>
  <c r="U136" i="17"/>
  <c r="T136" i="17"/>
  <c r="U135" i="17"/>
  <c r="T135" i="17"/>
  <c r="U134" i="17"/>
  <c r="T134" i="17"/>
  <c r="U133" i="17"/>
  <c r="T133" i="17"/>
  <c r="U132" i="17"/>
  <c r="T132" i="17"/>
  <c r="U131" i="17"/>
  <c r="T131" i="17"/>
  <c r="U130" i="17"/>
  <c r="T130" i="17"/>
  <c r="U129" i="17"/>
  <c r="T129" i="17"/>
  <c r="U128" i="17"/>
  <c r="T128" i="17"/>
  <c r="U127" i="17"/>
  <c r="T127" i="17"/>
  <c r="U126" i="17"/>
  <c r="T126" i="17"/>
  <c r="U125" i="17"/>
  <c r="T125" i="17"/>
  <c r="U124" i="17"/>
  <c r="T124" i="17"/>
  <c r="U123" i="17"/>
  <c r="T123" i="17"/>
  <c r="U122" i="17"/>
  <c r="T122" i="17"/>
  <c r="U121" i="17"/>
  <c r="T121" i="17"/>
  <c r="U120" i="17"/>
  <c r="T120" i="17"/>
  <c r="U119" i="17"/>
  <c r="T119" i="17"/>
  <c r="U118" i="17"/>
  <c r="T118" i="17"/>
  <c r="U117" i="17"/>
  <c r="T117" i="17"/>
  <c r="U116" i="17"/>
  <c r="T116" i="17"/>
  <c r="U115" i="17"/>
  <c r="T115" i="17"/>
  <c r="U114" i="17"/>
  <c r="T114" i="17"/>
  <c r="U113" i="17"/>
  <c r="T113" i="17"/>
  <c r="U112" i="17"/>
  <c r="T112" i="17"/>
  <c r="U111" i="17"/>
  <c r="T111" i="17"/>
  <c r="U110" i="17"/>
  <c r="T110" i="17"/>
  <c r="U109" i="17"/>
  <c r="T109" i="17"/>
  <c r="U108" i="17"/>
  <c r="T108" i="17"/>
  <c r="U107" i="17"/>
  <c r="T107" i="17"/>
  <c r="U106" i="17"/>
  <c r="T106" i="17"/>
  <c r="U105" i="17"/>
  <c r="T105" i="17"/>
  <c r="U104" i="17"/>
  <c r="T104" i="17"/>
  <c r="U103" i="17"/>
  <c r="T103" i="17"/>
  <c r="U102" i="17"/>
  <c r="T102" i="17"/>
  <c r="U101" i="17"/>
  <c r="T101" i="17"/>
  <c r="U100" i="17"/>
  <c r="T100" i="17"/>
  <c r="U99" i="17"/>
  <c r="T99" i="17"/>
  <c r="U98" i="17"/>
  <c r="T98" i="17"/>
  <c r="U97" i="17"/>
  <c r="T97" i="17"/>
  <c r="U96" i="17"/>
  <c r="T96" i="17"/>
  <c r="U95" i="17"/>
  <c r="T95" i="17"/>
  <c r="U94" i="17"/>
  <c r="T94" i="17"/>
  <c r="U93" i="17"/>
  <c r="T93" i="17"/>
  <c r="U92" i="17"/>
  <c r="T92" i="17"/>
  <c r="U91" i="17"/>
  <c r="T91" i="17"/>
  <c r="U90" i="17"/>
  <c r="T90" i="17"/>
  <c r="U89" i="17"/>
  <c r="T89" i="17"/>
  <c r="U88" i="17"/>
  <c r="T88" i="17"/>
  <c r="U87" i="17"/>
  <c r="T87" i="17"/>
  <c r="U86" i="17"/>
  <c r="T86" i="17"/>
  <c r="U85" i="17"/>
  <c r="T85" i="17"/>
  <c r="U84" i="17"/>
  <c r="T84" i="17"/>
  <c r="U83" i="17"/>
  <c r="T83" i="17"/>
  <c r="U82" i="17"/>
  <c r="T82" i="17"/>
  <c r="U81" i="17"/>
  <c r="T81" i="17"/>
  <c r="U80" i="17"/>
  <c r="T80" i="17"/>
  <c r="U79" i="17"/>
  <c r="T79" i="17"/>
  <c r="U78" i="17"/>
  <c r="T78" i="17"/>
  <c r="U77" i="17"/>
  <c r="T77" i="17"/>
  <c r="U76" i="17"/>
  <c r="T76" i="17"/>
  <c r="U75" i="17"/>
  <c r="T75" i="17"/>
  <c r="U74" i="17"/>
  <c r="T74" i="17"/>
  <c r="U73" i="17"/>
  <c r="T73" i="17"/>
  <c r="U72" i="17"/>
  <c r="T72" i="17"/>
  <c r="U71" i="17"/>
  <c r="T71" i="17"/>
  <c r="U70" i="17"/>
  <c r="T70" i="17"/>
  <c r="U69" i="17"/>
  <c r="T69" i="17"/>
  <c r="U68" i="17"/>
  <c r="T68" i="17"/>
  <c r="U67" i="17"/>
  <c r="T67" i="17"/>
  <c r="U66" i="17"/>
  <c r="T66" i="17"/>
  <c r="U65" i="17"/>
  <c r="T65" i="17"/>
  <c r="U64" i="17"/>
  <c r="T64" i="17"/>
  <c r="U63" i="17"/>
  <c r="T63" i="17"/>
  <c r="U62" i="17"/>
  <c r="T62" i="17"/>
  <c r="U61" i="17"/>
  <c r="T61" i="17"/>
  <c r="U60" i="17"/>
  <c r="T60" i="17"/>
  <c r="U59" i="17"/>
  <c r="T59" i="17"/>
  <c r="U58" i="17"/>
  <c r="T58" i="17"/>
  <c r="U57" i="17"/>
  <c r="T57" i="17"/>
  <c r="U56" i="17"/>
  <c r="T56" i="17"/>
  <c r="U55" i="17"/>
  <c r="T55" i="17"/>
  <c r="U54" i="17"/>
  <c r="T54" i="17"/>
  <c r="U53" i="17"/>
  <c r="T53" i="17"/>
  <c r="U52" i="17"/>
  <c r="T52" i="17"/>
  <c r="U51" i="17"/>
  <c r="T51" i="17"/>
  <c r="U50" i="17"/>
  <c r="T50" i="17"/>
  <c r="U49" i="17"/>
  <c r="T49" i="17"/>
  <c r="U48" i="17"/>
  <c r="T48" i="17"/>
  <c r="U47" i="17"/>
  <c r="T47" i="17"/>
  <c r="U46" i="17"/>
  <c r="T46" i="17"/>
  <c r="U45" i="17"/>
  <c r="T45" i="17"/>
  <c r="U44" i="17"/>
  <c r="T44" i="17"/>
  <c r="U43" i="17"/>
  <c r="T43" i="17"/>
  <c r="U42" i="17"/>
  <c r="T42" i="17"/>
  <c r="U41" i="17"/>
  <c r="T41" i="17"/>
  <c r="U40" i="17"/>
  <c r="T40" i="17"/>
  <c r="U39" i="17"/>
  <c r="T39" i="17"/>
  <c r="U38" i="17"/>
  <c r="T38" i="17"/>
  <c r="U37" i="17"/>
  <c r="T37" i="17"/>
  <c r="U36" i="17"/>
  <c r="T36" i="17"/>
  <c r="U35" i="17"/>
  <c r="T35" i="17"/>
  <c r="U34" i="17"/>
  <c r="T34" i="17"/>
  <c r="U33" i="17"/>
  <c r="T33" i="17"/>
  <c r="U32" i="17"/>
  <c r="T32" i="17"/>
  <c r="U31" i="17"/>
  <c r="T31" i="17"/>
  <c r="U30" i="17"/>
  <c r="T30" i="17"/>
  <c r="U29" i="17"/>
  <c r="T29" i="17"/>
  <c r="U28" i="17"/>
  <c r="T28" i="17"/>
  <c r="U27" i="17"/>
  <c r="T27" i="17"/>
  <c r="U26" i="17"/>
  <c r="T26" i="17"/>
  <c r="U25" i="17"/>
  <c r="T25" i="17"/>
  <c r="U24" i="17"/>
  <c r="T24" i="17"/>
  <c r="U23" i="17"/>
  <c r="T23" i="17"/>
  <c r="U22" i="17"/>
  <c r="T22" i="17"/>
  <c r="U21" i="17"/>
  <c r="T21" i="17"/>
  <c r="U20" i="17"/>
  <c r="T20" i="17"/>
  <c r="U19" i="17"/>
  <c r="T19" i="17"/>
  <c r="U18" i="17"/>
  <c r="T18" i="17"/>
  <c r="U17" i="17"/>
  <c r="T17" i="17"/>
  <c r="U16" i="17"/>
  <c r="T16" i="17"/>
  <c r="U15" i="17"/>
  <c r="T15" i="17"/>
  <c r="U14" i="17"/>
  <c r="T14" i="17"/>
  <c r="U13" i="17"/>
  <c r="T13" i="17"/>
  <c r="U12" i="17"/>
  <c r="T12" i="17"/>
  <c r="U11" i="17"/>
  <c r="T11" i="17"/>
  <c r="U10" i="17"/>
  <c r="T10" i="17"/>
  <c r="U9" i="17"/>
  <c r="T9" i="17"/>
  <c r="U8" i="17"/>
  <c r="T8" i="17"/>
  <c r="U7" i="17"/>
  <c r="T7" i="17"/>
  <c r="U6" i="17"/>
  <c r="T6" i="17"/>
  <c r="U5" i="17"/>
  <c r="T5" i="17"/>
  <c r="U4" i="17"/>
  <c r="T4" i="17"/>
  <c r="U3" i="17"/>
  <c r="T3" i="17"/>
  <c r="U2" i="17"/>
  <c r="T2" i="17"/>
  <c r="F98" i="12"/>
  <c r="E98" i="12"/>
  <c r="F97" i="12"/>
  <c r="E97" i="12"/>
  <c r="F96" i="12"/>
  <c r="E96" i="12"/>
  <c r="F95" i="12"/>
  <c r="E95" i="12"/>
  <c r="F94" i="12"/>
  <c r="E94" i="12"/>
  <c r="F93" i="12"/>
  <c r="E93" i="12"/>
  <c r="F92" i="12"/>
  <c r="E92" i="12"/>
  <c r="F91" i="12"/>
  <c r="E91" i="12"/>
  <c r="F90" i="12"/>
  <c r="E90" i="12"/>
  <c r="F89" i="12"/>
  <c r="E89" i="12"/>
  <c r="F88" i="12"/>
  <c r="E88" i="12"/>
  <c r="F87" i="12"/>
  <c r="E87" i="12"/>
  <c r="F86" i="12"/>
  <c r="E86" i="12"/>
  <c r="F85" i="12"/>
  <c r="E85" i="12"/>
  <c r="F84" i="12"/>
  <c r="E84" i="12"/>
  <c r="F83" i="12"/>
  <c r="E83" i="12"/>
  <c r="F82" i="12"/>
  <c r="E82" i="12"/>
  <c r="F81" i="12"/>
  <c r="E81" i="12"/>
  <c r="F80" i="12"/>
  <c r="E80" i="12"/>
  <c r="F79" i="12"/>
  <c r="E79" i="12"/>
  <c r="F78" i="12"/>
  <c r="E78" i="12"/>
  <c r="F77" i="12"/>
  <c r="E77" i="12"/>
  <c r="F76" i="12"/>
  <c r="E76" i="12"/>
  <c r="F75" i="12"/>
  <c r="E75" i="12"/>
  <c r="F74" i="12"/>
  <c r="E74" i="12"/>
  <c r="F73" i="12"/>
  <c r="E73" i="12"/>
  <c r="F72" i="12"/>
  <c r="E72" i="12"/>
  <c r="F71" i="12"/>
  <c r="E71" i="12"/>
  <c r="F70" i="12"/>
  <c r="E70" i="12"/>
  <c r="F69" i="12"/>
  <c r="E69" i="12"/>
  <c r="F68" i="12"/>
  <c r="E68" i="12"/>
  <c r="F67" i="12"/>
  <c r="E67" i="12"/>
  <c r="F66" i="12"/>
  <c r="E66" i="12"/>
  <c r="F65" i="12"/>
  <c r="E65" i="12"/>
  <c r="F64" i="12"/>
  <c r="E64" i="12"/>
  <c r="F63" i="12"/>
  <c r="E63" i="12"/>
  <c r="F62" i="12"/>
  <c r="E62" i="12"/>
  <c r="F61" i="12"/>
  <c r="E61" i="12"/>
  <c r="F60" i="12"/>
  <c r="E60" i="12"/>
  <c r="F59" i="12"/>
  <c r="E59" i="12"/>
  <c r="F58" i="12"/>
  <c r="E58" i="12"/>
  <c r="F57" i="12"/>
  <c r="E57" i="12"/>
  <c r="F56" i="12"/>
  <c r="E56" i="12"/>
  <c r="F55" i="12"/>
  <c r="E55" i="12"/>
  <c r="F54" i="12"/>
  <c r="E54" i="12"/>
  <c r="F53" i="12"/>
  <c r="E53" i="12"/>
  <c r="F52" i="12"/>
  <c r="E52" i="12"/>
  <c r="F51" i="12"/>
  <c r="E51" i="12"/>
  <c r="F50" i="12"/>
  <c r="E50" i="12"/>
  <c r="F49" i="12"/>
  <c r="E49" i="12"/>
  <c r="F48" i="12"/>
  <c r="E48" i="12"/>
  <c r="F47" i="12"/>
  <c r="E47" i="12"/>
  <c r="F46" i="12"/>
  <c r="E46" i="12"/>
  <c r="F45" i="12"/>
  <c r="E45" i="12"/>
  <c r="F44" i="12"/>
  <c r="E44" i="12"/>
  <c r="F43" i="12"/>
  <c r="E43" i="12"/>
  <c r="F42" i="12"/>
  <c r="E42" i="12"/>
  <c r="F41" i="12"/>
  <c r="E41" i="12"/>
  <c r="F40" i="12"/>
  <c r="E40" i="12"/>
  <c r="F39" i="12"/>
  <c r="E39" i="12"/>
  <c r="F38" i="12"/>
  <c r="E38" i="12"/>
  <c r="F37" i="12"/>
  <c r="E37" i="12"/>
  <c r="F36" i="12"/>
  <c r="E36" i="12"/>
  <c r="F35" i="12"/>
  <c r="E35" i="12"/>
  <c r="F34" i="12"/>
  <c r="E34" i="12"/>
  <c r="F33" i="12"/>
  <c r="E33" i="12"/>
  <c r="F32" i="12"/>
  <c r="E32" i="12"/>
  <c r="F31" i="12"/>
  <c r="E31" i="12"/>
  <c r="F30" i="12"/>
  <c r="E30" i="12"/>
  <c r="F29" i="12"/>
  <c r="E29" i="12"/>
  <c r="F28" i="12"/>
  <c r="E28" i="12"/>
  <c r="F27" i="12"/>
  <c r="E27" i="12"/>
  <c r="F26" i="12"/>
  <c r="E26" i="12"/>
  <c r="F25" i="12"/>
  <c r="E25" i="12"/>
  <c r="F24" i="12"/>
  <c r="E24" i="12"/>
  <c r="F23" i="12"/>
  <c r="E23" i="12"/>
  <c r="F22" i="12"/>
  <c r="E22" i="12"/>
  <c r="F21" i="12"/>
  <c r="E21" i="12"/>
  <c r="F20" i="12"/>
  <c r="E20" i="12"/>
  <c r="F19" i="12"/>
  <c r="E19" i="12"/>
  <c r="F18" i="12"/>
  <c r="E18" i="12"/>
  <c r="F17" i="12"/>
  <c r="E17" i="12"/>
  <c r="F16" i="12"/>
  <c r="E16" i="12"/>
  <c r="F15" i="12"/>
  <c r="E15" i="12"/>
  <c r="F14" i="12"/>
  <c r="E14" i="12"/>
  <c r="F13" i="12"/>
  <c r="E13" i="12"/>
  <c r="F12" i="12"/>
  <c r="E12" i="12"/>
  <c r="F11" i="12"/>
  <c r="E11" i="12"/>
  <c r="F10" i="12"/>
  <c r="E10" i="12"/>
  <c r="F9" i="12"/>
  <c r="E9" i="12"/>
  <c r="F8" i="12"/>
  <c r="E8" i="12"/>
  <c r="F7" i="12"/>
  <c r="E7" i="12"/>
  <c r="F6" i="12"/>
  <c r="E6" i="12"/>
  <c r="F5" i="12"/>
  <c r="E5" i="12"/>
  <c r="F4" i="12"/>
  <c r="E4" i="12"/>
  <c r="F3" i="12"/>
  <c r="E3" i="12"/>
  <c r="F2" i="12"/>
  <c r="E2" i="12"/>
  <c r="V265" i="17"/>
  <c r="Y265" i="17"/>
  <c r="X265" i="17"/>
  <c r="V264" i="17"/>
  <c r="Y264" i="17"/>
  <c r="X264" i="17"/>
  <c r="V263" i="17"/>
  <c r="Y263" i="17"/>
  <c r="X263" i="17"/>
  <c r="V262" i="17"/>
  <c r="Y262" i="17"/>
  <c r="X262" i="17"/>
  <c r="V261" i="17"/>
  <c r="W261" i="17"/>
  <c r="Y261" i="17"/>
  <c r="X261" i="17"/>
  <c r="V260" i="17"/>
  <c r="W260" i="17"/>
  <c r="Y260" i="17"/>
  <c r="X260" i="17"/>
  <c r="V259" i="17"/>
  <c r="W259" i="17"/>
  <c r="Y259" i="17"/>
  <c r="X259" i="17"/>
  <c r="V258" i="17"/>
  <c r="Y258" i="17"/>
  <c r="X258" i="17"/>
  <c r="V257" i="17"/>
  <c r="W257" i="17"/>
  <c r="Y257" i="17"/>
  <c r="X257" i="17"/>
  <c r="V256" i="17"/>
  <c r="W256" i="17"/>
  <c r="Y256" i="17"/>
  <c r="X256" i="17"/>
  <c r="V255" i="17"/>
  <c r="W255" i="17"/>
  <c r="Y255" i="17"/>
  <c r="X255" i="17"/>
  <c r="V254" i="17"/>
  <c r="W254" i="17"/>
  <c r="Y254" i="17"/>
  <c r="X254" i="17"/>
  <c r="V253" i="17"/>
  <c r="W253" i="17"/>
  <c r="Y253" i="17"/>
  <c r="X253" i="17"/>
  <c r="V252" i="17"/>
  <c r="W252" i="17"/>
  <c r="Y252" i="17"/>
  <c r="X252" i="17"/>
  <c r="V251" i="17"/>
  <c r="W251" i="17"/>
  <c r="Y251" i="17"/>
  <c r="X251" i="17"/>
  <c r="V250" i="17"/>
  <c r="W250" i="17"/>
  <c r="Y250" i="17"/>
  <c r="X250" i="17"/>
  <c r="V249" i="17"/>
  <c r="W249" i="17"/>
  <c r="Y249" i="17"/>
  <c r="X249" i="17"/>
  <c r="V248" i="17"/>
  <c r="W248" i="17"/>
  <c r="Y248" i="17"/>
  <c r="X248" i="17"/>
  <c r="V247" i="17"/>
  <c r="W247" i="17"/>
  <c r="Y247" i="17"/>
  <c r="X247" i="17"/>
  <c r="V246" i="17"/>
  <c r="W246" i="17"/>
  <c r="Y246" i="17"/>
  <c r="X246" i="17"/>
  <c r="V245" i="17"/>
  <c r="W245" i="17"/>
  <c r="Y245" i="17"/>
  <c r="X245" i="17"/>
  <c r="V244" i="17"/>
  <c r="W244" i="17"/>
  <c r="Y244" i="17"/>
  <c r="X244" i="17"/>
  <c r="V243" i="17"/>
  <c r="W243" i="17"/>
  <c r="Y243" i="17"/>
  <c r="X243" i="17"/>
  <c r="V242" i="17"/>
  <c r="Y242" i="17"/>
  <c r="X242" i="17"/>
  <c r="V241" i="17"/>
  <c r="W241" i="17"/>
  <c r="Y241" i="17"/>
  <c r="X241" i="17"/>
  <c r="V240" i="17"/>
  <c r="W240" i="17"/>
  <c r="Y240" i="17"/>
  <c r="X240" i="17"/>
  <c r="V239" i="17"/>
  <c r="W239" i="17"/>
  <c r="Y239" i="17"/>
  <c r="X239" i="17"/>
  <c r="V238" i="17"/>
  <c r="W238" i="17"/>
  <c r="Y238" i="17"/>
  <c r="X238" i="17"/>
  <c r="V237" i="17"/>
  <c r="W237" i="17"/>
  <c r="Y237" i="17"/>
  <c r="X237" i="17"/>
  <c r="V236" i="17"/>
  <c r="W236" i="17"/>
  <c r="Y236" i="17"/>
  <c r="X236" i="17"/>
  <c r="V235" i="17"/>
  <c r="Y235" i="17"/>
  <c r="X235" i="17"/>
  <c r="V234" i="17"/>
  <c r="Y234" i="17"/>
  <c r="X234" i="17"/>
  <c r="V233" i="17"/>
  <c r="W233" i="17"/>
  <c r="Y233" i="17"/>
  <c r="X233" i="17"/>
  <c r="V232" i="17"/>
  <c r="Y232" i="17"/>
  <c r="X232" i="17"/>
  <c r="V231" i="17"/>
  <c r="W231" i="17"/>
  <c r="Y231" i="17"/>
  <c r="X231" i="17"/>
  <c r="V230" i="17"/>
  <c r="Y230" i="17"/>
  <c r="X230" i="17"/>
  <c r="V229" i="17"/>
  <c r="Y229" i="17"/>
  <c r="X229" i="17"/>
  <c r="V228" i="17"/>
  <c r="Y228" i="17"/>
  <c r="X228" i="17"/>
  <c r="V227" i="17"/>
  <c r="W227" i="17"/>
  <c r="Y227" i="17"/>
  <c r="X227" i="17"/>
  <c r="V226" i="17"/>
  <c r="W226" i="17"/>
  <c r="Y226" i="17"/>
  <c r="X226" i="17"/>
  <c r="V225" i="17"/>
  <c r="W225" i="17"/>
  <c r="Y225" i="17"/>
  <c r="X225" i="17"/>
  <c r="V224" i="17"/>
  <c r="Y224" i="17"/>
  <c r="X224" i="17"/>
  <c r="V223" i="17"/>
  <c r="Y223" i="17"/>
  <c r="X223" i="17"/>
  <c r="V222" i="17"/>
  <c r="W222" i="17"/>
  <c r="Y222" i="17"/>
  <c r="X222" i="17"/>
  <c r="V221" i="17"/>
  <c r="Y221" i="17"/>
  <c r="X221" i="17"/>
  <c r="V220" i="17"/>
  <c r="Y220" i="17"/>
  <c r="X220" i="17"/>
  <c r="V219" i="17"/>
  <c r="W219" i="17"/>
  <c r="Y219" i="17"/>
  <c r="X219" i="17"/>
  <c r="V218" i="17"/>
  <c r="W218" i="17"/>
  <c r="Y218" i="17"/>
  <c r="X218" i="17"/>
  <c r="V217" i="17"/>
  <c r="W217" i="17"/>
  <c r="Y217" i="17"/>
  <c r="X217" i="17"/>
  <c r="V216" i="17"/>
  <c r="W216" i="17"/>
  <c r="Y216" i="17"/>
  <c r="X216" i="17"/>
  <c r="V215" i="17"/>
  <c r="Y215" i="17"/>
  <c r="X215" i="17"/>
  <c r="V214" i="17"/>
  <c r="W214" i="17"/>
  <c r="Y214" i="17"/>
  <c r="X214" i="17"/>
  <c r="V213" i="17"/>
  <c r="W213" i="17"/>
  <c r="Y213" i="17"/>
  <c r="X213" i="17"/>
  <c r="V212" i="17"/>
  <c r="W212" i="17"/>
  <c r="Y212" i="17"/>
  <c r="X212" i="17"/>
  <c r="V211" i="17"/>
  <c r="Y211" i="17"/>
  <c r="X211" i="17"/>
  <c r="V210" i="17"/>
  <c r="W210" i="17"/>
  <c r="Y210" i="17"/>
  <c r="X210" i="17"/>
  <c r="V209" i="17"/>
  <c r="W209" i="17"/>
  <c r="Y209" i="17"/>
  <c r="X209" i="17"/>
  <c r="V208" i="17"/>
  <c r="W208" i="17"/>
  <c r="Y208" i="17"/>
  <c r="X208" i="17"/>
  <c r="V207" i="17"/>
  <c r="W207" i="17"/>
  <c r="Y207" i="17"/>
  <c r="X207" i="17"/>
  <c r="V206" i="17"/>
  <c r="W206" i="17"/>
  <c r="Y206" i="17"/>
  <c r="X206" i="17"/>
  <c r="V205" i="17"/>
  <c r="W205" i="17"/>
  <c r="Y205" i="17"/>
  <c r="X205" i="17"/>
  <c r="V204" i="17"/>
  <c r="W204" i="17"/>
  <c r="Y204" i="17"/>
  <c r="X204" i="17"/>
  <c r="V203" i="17"/>
  <c r="W203" i="17"/>
  <c r="Y203" i="17"/>
  <c r="X203" i="17"/>
  <c r="V202" i="17"/>
  <c r="W202" i="17"/>
  <c r="Y202" i="17"/>
  <c r="X202" i="17"/>
  <c r="V201" i="17"/>
  <c r="W201" i="17"/>
  <c r="Y201" i="17"/>
  <c r="X201" i="17"/>
  <c r="V200" i="17"/>
  <c r="W200" i="17"/>
  <c r="Y200" i="17"/>
  <c r="X200" i="17"/>
  <c r="V199" i="17"/>
  <c r="W199" i="17"/>
  <c r="Y199" i="17"/>
  <c r="X199" i="17"/>
  <c r="V198" i="17"/>
  <c r="W198" i="17"/>
  <c r="Y198" i="17"/>
  <c r="X198" i="17"/>
  <c r="V197" i="17"/>
  <c r="Y197" i="17"/>
  <c r="X197" i="17"/>
  <c r="V196" i="17"/>
  <c r="W196" i="17"/>
  <c r="Y196" i="17"/>
  <c r="X196" i="17"/>
  <c r="V195" i="17"/>
  <c r="W195" i="17"/>
  <c r="Y195" i="17"/>
  <c r="X195" i="17"/>
  <c r="V194" i="17"/>
  <c r="W194" i="17"/>
  <c r="Y194" i="17"/>
  <c r="X194" i="17"/>
  <c r="V193" i="17"/>
  <c r="W193" i="17"/>
  <c r="Y193" i="17"/>
  <c r="X193" i="17"/>
  <c r="V192" i="17"/>
  <c r="W192" i="17"/>
  <c r="Y192" i="17"/>
  <c r="X192" i="17"/>
  <c r="V191" i="17"/>
  <c r="W191" i="17"/>
  <c r="Y191" i="17"/>
  <c r="X191" i="17"/>
  <c r="V190" i="17"/>
  <c r="Y190" i="17"/>
  <c r="X190" i="17"/>
  <c r="V189" i="17"/>
  <c r="Y189" i="17"/>
  <c r="X189" i="17"/>
  <c r="V188" i="17"/>
  <c r="W188" i="17"/>
  <c r="Y188" i="17"/>
  <c r="X188" i="17"/>
  <c r="V187" i="17"/>
  <c r="W187" i="17"/>
  <c r="Y187" i="17"/>
  <c r="X187" i="17"/>
  <c r="V186" i="17"/>
  <c r="W186" i="17"/>
  <c r="Y186" i="17"/>
  <c r="X186" i="17"/>
  <c r="V185" i="17"/>
  <c r="Y185" i="17"/>
  <c r="X185" i="17"/>
  <c r="V184" i="17"/>
  <c r="W184" i="17"/>
  <c r="Y184" i="17"/>
  <c r="X184" i="17"/>
  <c r="V183" i="17"/>
  <c r="W183" i="17"/>
  <c r="Y183" i="17"/>
  <c r="X183" i="17"/>
  <c r="V182" i="17"/>
  <c r="W182" i="17"/>
  <c r="Y182" i="17"/>
  <c r="X182" i="17"/>
  <c r="V181" i="17"/>
  <c r="W181" i="17"/>
  <c r="Y181" i="17"/>
  <c r="X181" i="17"/>
  <c r="V180" i="17"/>
  <c r="W180" i="17"/>
  <c r="Y180" i="17"/>
  <c r="X180" i="17"/>
  <c r="V179" i="17"/>
  <c r="W179" i="17"/>
  <c r="Y179" i="17"/>
  <c r="X179" i="17"/>
  <c r="V178" i="17"/>
  <c r="W178" i="17"/>
  <c r="Y178" i="17"/>
  <c r="X178" i="17"/>
  <c r="V177" i="17"/>
  <c r="W177" i="17"/>
  <c r="Y177" i="17"/>
  <c r="X177" i="17"/>
  <c r="V176" i="17"/>
  <c r="W176" i="17"/>
  <c r="Y176" i="17"/>
  <c r="X176" i="17"/>
  <c r="V175" i="17"/>
  <c r="W175" i="17"/>
  <c r="Y175" i="17"/>
  <c r="X175" i="17"/>
  <c r="V174" i="17"/>
  <c r="W174" i="17"/>
  <c r="Y174" i="17"/>
  <c r="X174" i="17"/>
  <c r="V173" i="17"/>
  <c r="W173" i="17"/>
  <c r="Y173" i="17"/>
  <c r="X173" i="17"/>
  <c r="V172" i="17"/>
  <c r="W172" i="17"/>
  <c r="Y172" i="17"/>
  <c r="X172" i="17"/>
  <c r="V171" i="17"/>
  <c r="W171" i="17"/>
  <c r="Y171" i="17"/>
  <c r="X171" i="17"/>
  <c r="V170" i="17"/>
  <c r="W170" i="17"/>
  <c r="Y170" i="17"/>
  <c r="X170" i="17"/>
  <c r="V169" i="17"/>
  <c r="W169" i="17"/>
  <c r="Y169" i="17"/>
  <c r="X169" i="17"/>
  <c r="V168" i="17"/>
  <c r="W168" i="17"/>
  <c r="Y168" i="17"/>
  <c r="X168" i="17"/>
  <c r="V167" i="17"/>
  <c r="W167" i="17"/>
  <c r="Y167" i="17"/>
  <c r="X167" i="17"/>
  <c r="V166" i="17"/>
  <c r="W166" i="17"/>
  <c r="Y166" i="17"/>
  <c r="X166" i="17"/>
  <c r="V165" i="17"/>
  <c r="W165" i="17"/>
  <c r="Y165" i="17"/>
  <c r="X165" i="17"/>
  <c r="V164" i="17"/>
  <c r="W164" i="17"/>
  <c r="Y164" i="17"/>
  <c r="X164" i="17"/>
  <c r="V163" i="17"/>
  <c r="W163" i="17"/>
  <c r="Y163" i="17"/>
  <c r="X163" i="17"/>
  <c r="V162" i="17"/>
  <c r="W162" i="17"/>
  <c r="Y162" i="17"/>
  <c r="X162" i="17"/>
  <c r="V161" i="17"/>
  <c r="W161" i="17"/>
  <c r="Y161" i="17"/>
  <c r="X161" i="17"/>
  <c r="V160" i="17"/>
  <c r="Y160" i="17"/>
  <c r="X160" i="17"/>
  <c r="V159" i="17"/>
  <c r="Y159" i="17"/>
  <c r="X159" i="17"/>
  <c r="V158" i="17"/>
  <c r="W158" i="17"/>
  <c r="Y158" i="17"/>
  <c r="X158" i="17"/>
  <c r="V157" i="17"/>
  <c r="W157" i="17"/>
  <c r="Y157" i="17"/>
  <c r="X157" i="17"/>
  <c r="V156" i="17"/>
  <c r="W156" i="17"/>
  <c r="Y156" i="17"/>
  <c r="X156" i="17"/>
  <c r="V155" i="17"/>
  <c r="W155" i="17"/>
  <c r="Y155" i="17"/>
  <c r="X155" i="17"/>
  <c r="V154" i="17"/>
  <c r="W154" i="17"/>
  <c r="Y154" i="17"/>
  <c r="X154" i="17"/>
  <c r="V153" i="17"/>
  <c r="W153" i="17"/>
  <c r="Y153" i="17"/>
  <c r="X153" i="17"/>
  <c r="V152" i="17"/>
  <c r="W152" i="17"/>
  <c r="Y152" i="17"/>
  <c r="X152" i="17"/>
  <c r="V151" i="17"/>
  <c r="W151" i="17"/>
  <c r="Y151" i="17"/>
  <c r="X151" i="17"/>
  <c r="V150" i="17"/>
  <c r="W150" i="17"/>
  <c r="Y150" i="17"/>
  <c r="X150" i="17"/>
  <c r="V149" i="17"/>
  <c r="W149" i="17"/>
  <c r="Y149" i="17"/>
  <c r="X149" i="17"/>
  <c r="V148" i="17"/>
  <c r="W148" i="17"/>
  <c r="Y148" i="17"/>
  <c r="X148" i="17"/>
  <c r="V147" i="17"/>
  <c r="W147" i="17"/>
  <c r="Y147" i="17"/>
  <c r="X147" i="17"/>
  <c r="V146" i="17"/>
  <c r="W146" i="17"/>
  <c r="Y146" i="17"/>
  <c r="X146" i="17"/>
  <c r="V145" i="17"/>
  <c r="Y145" i="17"/>
  <c r="X145" i="17"/>
  <c r="V144" i="17"/>
  <c r="Y144" i="17"/>
  <c r="X144" i="17"/>
  <c r="V143" i="17"/>
  <c r="W143" i="17"/>
  <c r="Y143" i="17"/>
  <c r="X143" i="17"/>
  <c r="V142" i="17"/>
  <c r="Y142" i="17"/>
  <c r="X142" i="17"/>
  <c r="V141" i="17"/>
  <c r="W141" i="17"/>
  <c r="Y141" i="17"/>
  <c r="X141" i="17"/>
  <c r="V140" i="17"/>
  <c r="W140" i="17"/>
  <c r="Y140" i="17"/>
  <c r="X140" i="17"/>
  <c r="V139" i="17"/>
  <c r="W139" i="17"/>
  <c r="Y139" i="17"/>
  <c r="X139" i="17"/>
  <c r="V138" i="17"/>
  <c r="W138" i="17"/>
  <c r="Y138" i="17"/>
  <c r="X138" i="17"/>
  <c r="V137" i="17"/>
  <c r="W137" i="17"/>
  <c r="Y137" i="17"/>
  <c r="X137" i="17"/>
  <c r="V136" i="17"/>
  <c r="W136" i="17"/>
  <c r="Y136" i="17"/>
  <c r="X136" i="17"/>
  <c r="V135" i="17"/>
  <c r="W135" i="17"/>
  <c r="Y135" i="17"/>
  <c r="X135" i="17"/>
  <c r="V134" i="17"/>
  <c r="W134" i="17"/>
  <c r="Y134" i="17"/>
  <c r="X134" i="17"/>
  <c r="V133" i="17"/>
  <c r="W133" i="17"/>
  <c r="Y133" i="17"/>
  <c r="X133" i="17"/>
  <c r="V132" i="17"/>
  <c r="W132" i="17"/>
  <c r="Y132" i="17"/>
  <c r="X132" i="17"/>
  <c r="V131" i="17"/>
  <c r="W131" i="17"/>
  <c r="Y131" i="17"/>
  <c r="X131" i="17"/>
  <c r="V130" i="17"/>
  <c r="W130" i="17"/>
  <c r="Y130" i="17"/>
  <c r="X130" i="17"/>
  <c r="V129" i="17"/>
  <c r="W129" i="17"/>
  <c r="Y129" i="17"/>
  <c r="X129" i="17"/>
  <c r="V128" i="17"/>
  <c r="W128" i="17"/>
  <c r="Y128" i="17"/>
  <c r="X128" i="17"/>
  <c r="V127" i="17"/>
  <c r="W127" i="17"/>
  <c r="Y127" i="17"/>
  <c r="X127" i="17"/>
  <c r="V126" i="17"/>
  <c r="W126" i="17"/>
  <c r="Y126" i="17"/>
  <c r="X126" i="17"/>
  <c r="V125" i="17"/>
  <c r="Y125" i="17"/>
  <c r="X125" i="17"/>
  <c r="V124" i="17"/>
  <c r="W124" i="17"/>
  <c r="Y124" i="17"/>
  <c r="X124" i="17"/>
  <c r="V123" i="17"/>
  <c r="Y123" i="17"/>
  <c r="X123" i="17"/>
  <c r="V122" i="17"/>
  <c r="W122" i="17"/>
  <c r="Y122" i="17"/>
  <c r="X122" i="17"/>
  <c r="V121" i="17"/>
  <c r="W121" i="17"/>
  <c r="Y121" i="17"/>
  <c r="X121" i="17"/>
  <c r="V120" i="17"/>
  <c r="W120" i="17"/>
  <c r="Y120" i="17"/>
  <c r="X120" i="17"/>
  <c r="V119" i="17"/>
  <c r="W119" i="17"/>
  <c r="Y119" i="17"/>
  <c r="X119" i="17"/>
  <c r="V118" i="17"/>
  <c r="W118" i="17"/>
  <c r="Y118" i="17"/>
  <c r="X118" i="17"/>
  <c r="V117" i="17"/>
  <c r="W117" i="17"/>
  <c r="Y117" i="17"/>
  <c r="X117" i="17"/>
  <c r="V116" i="17"/>
  <c r="W116" i="17"/>
  <c r="Y116" i="17"/>
  <c r="X116" i="17"/>
  <c r="V115" i="17"/>
  <c r="W115" i="17"/>
  <c r="Y115" i="17"/>
  <c r="X115" i="17"/>
  <c r="V114" i="17"/>
  <c r="W114" i="17"/>
  <c r="Y114" i="17"/>
  <c r="X114" i="17"/>
  <c r="V113" i="17"/>
  <c r="W113" i="17"/>
  <c r="Y113" i="17"/>
  <c r="X113" i="17"/>
  <c r="V112" i="17"/>
  <c r="W112" i="17"/>
  <c r="Y112" i="17"/>
  <c r="X112" i="17"/>
  <c r="V111" i="17"/>
  <c r="W111" i="17"/>
  <c r="Y111" i="17"/>
  <c r="X111" i="17"/>
  <c r="V110" i="17"/>
  <c r="W110" i="17"/>
  <c r="Y110" i="17"/>
  <c r="X110" i="17"/>
  <c r="V109" i="17"/>
  <c r="W109" i="17"/>
  <c r="Y109" i="17"/>
  <c r="X109" i="17"/>
  <c r="V108" i="17"/>
  <c r="W108" i="17"/>
  <c r="Y108" i="17"/>
  <c r="X108" i="17"/>
  <c r="V107" i="17"/>
  <c r="W107" i="17"/>
  <c r="Y107" i="17"/>
  <c r="X107" i="17"/>
  <c r="V106" i="17"/>
  <c r="W106" i="17"/>
  <c r="Y106" i="17"/>
  <c r="X106" i="17"/>
  <c r="V105" i="17"/>
  <c r="W105" i="17"/>
  <c r="Y105" i="17"/>
  <c r="X105" i="17"/>
  <c r="V104" i="17"/>
  <c r="W104" i="17"/>
  <c r="Y104" i="17"/>
  <c r="X104" i="17"/>
  <c r="V103" i="17"/>
  <c r="W103" i="17"/>
  <c r="Y103" i="17"/>
  <c r="X103" i="17"/>
  <c r="V102" i="17"/>
  <c r="W102" i="17"/>
  <c r="Y102" i="17"/>
  <c r="X102" i="17"/>
  <c r="V101" i="17"/>
  <c r="W101" i="17"/>
  <c r="Y101" i="17"/>
  <c r="X101" i="17"/>
  <c r="V100" i="17"/>
  <c r="W100" i="17"/>
  <c r="Y100" i="17"/>
  <c r="X100" i="17"/>
  <c r="V99" i="17"/>
  <c r="W99" i="17"/>
  <c r="Y99" i="17"/>
  <c r="X99" i="17"/>
  <c r="V98" i="17"/>
  <c r="W98" i="17"/>
  <c r="Y98" i="17"/>
  <c r="X98" i="17"/>
  <c r="V97" i="17"/>
  <c r="W97" i="17"/>
  <c r="Y97" i="17"/>
  <c r="X97" i="17"/>
  <c r="V96" i="17"/>
  <c r="W96" i="17"/>
  <c r="Y96" i="17"/>
  <c r="X96" i="17"/>
  <c r="V95" i="17"/>
  <c r="W95" i="17"/>
  <c r="Y95" i="17"/>
  <c r="X95" i="17"/>
  <c r="V94" i="17"/>
  <c r="W94" i="17"/>
  <c r="Y94" i="17"/>
  <c r="X94" i="17"/>
  <c r="V93" i="17"/>
  <c r="W93" i="17"/>
  <c r="Y93" i="17"/>
  <c r="X93" i="17"/>
  <c r="V92" i="17"/>
  <c r="W92" i="17"/>
  <c r="Y92" i="17"/>
  <c r="X92" i="17"/>
  <c r="V91" i="17"/>
  <c r="W91" i="17"/>
  <c r="Y91" i="17"/>
  <c r="X91" i="17"/>
  <c r="V90" i="17"/>
  <c r="W90" i="17"/>
  <c r="Y90" i="17"/>
  <c r="X90" i="17"/>
  <c r="V89" i="17"/>
  <c r="W89" i="17"/>
  <c r="Y89" i="17"/>
  <c r="X89" i="17"/>
  <c r="V88" i="17"/>
  <c r="W88" i="17"/>
  <c r="Y88" i="17"/>
  <c r="X88" i="17"/>
  <c r="V87" i="17"/>
  <c r="W87" i="17"/>
  <c r="Y87" i="17"/>
  <c r="X87" i="17"/>
  <c r="V86" i="17"/>
  <c r="W86" i="17"/>
  <c r="Y86" i="17"/>
  <c r="X86" i="17"/>
  <c r="V85" i="17"/>
  <c r="W85" i="17"/>
  <c r="Y85" i="17"/>
  <c r="X85" i="17"/>
  <c r="V84" i="17"/>
  <c r="W84" i="17"/>
  <c r="Y84" i="17"/>
  <c r="X84" i="17"/>
  <c r="V83" i="17"/>
  <c r="W83" i="17"/>
  <c r="Y83" i="17"/>
  <c r="X83" i="17"/>
  <c r="V82" i="17"/>
  <c r="W82" i="17"/>
  <c r="Y82" i="17"/>
  <c r="X82" i="17"/>
  <c r="V81" i="17"/>
  <c r="W81" i="17"/>
  <c r="Y81" i="17"/>
  <c r="X81" i="17"/>
  <c r="V80" i="17"/>
  <c r="W80" i="17"/>
  <c r="Y80" i="17"/>
  <c r="X80" i="17"/>
  <c r="V79" i="17"/>
  <c r="W79" i="17"/>
  <c r="Y79" i="17"/>
  <c r="X79" i="17"/>
  <c r="V78" i="17"/>
  <c r="W78" i="17"/>
  <c r="Y78" i="17"/>
  <c r="X78" i="17"/>
  <c r="V77" i="17"/>
  <c r="W77" i="17"/>
  <c r="Y77" i="17"/>
  <c r="X77" i="17"/>
  <c r="V76" i="17"/>
  <c r="W76" i="17"/>
  <c r="Y76" i="17"/>
  <c r="X76" i="17"/>
  <c r="V75" i="17"/>
  <c r="W75" i="17"/>
  <c r="Y75" i="17"/>
  <c r="X75" i="17"/>
  <c r="V74" i="17"/>
  <c r="Y74" i="17"/>
  <c r="X74" i="17"/>
  <c r="V73" i="17"/>
  <c r="W73" i="17"/>
  <c r="Y73" i="17"/>
  <c r="X73" i="17"/>
  <c r="V72" i="17"/>
  <c r="W72" i="17"/>
  <c r="Y72" i="17"/>
  <c r="X72" i="17"/>
  <c r="V71" i="17"/>
  <c r="W71" i="17"/>
  <c r="Y71" i="17"/>
  <c r="X71" i="17"/>
  <c r="V70" i="17"/>
  <c r="Y70" i="17"/>
  <c r="X70" i="17"/>
  <c r="V69" i="17"/>
  <c r="W69" i="17"/>
  <c r="Y69" i="17"/>
  <c r="X69" i="17"/>
  <c r="V68" i="17"/>
  <c r="W68" i="17"/>
  <c r="Y68" i="17"/>
  <c r="X68" i="17"/>
  <c r="V67" i="17"/>
  <c r="W67" i="17"/>
  <c r="Y67" i="17"/>
  <c r="X67" i="17"/>
  <c r="V66" i="17"/>
  <c r="Y66" i="17"/>
  <c r="X66" i="17"/>
  <c r="V65" i="17"/>
  <c r="W65" i="17"/>
  <c r="Y65" i="17"/>
  <c r="X65" i="17"/>
  <c r="V64" i="17"/>
  <c r="W64" i="17"/>
  <c r="Y64" i="17"/>
  <c r="X64" i="17"/>
  <c r="V63" i="17"/>
  <c r="W63" i="17"/>
  <c r="Y63" i="17"/>
  <c r="X63" i="17"/>
  <c r="V62" i="17"/>
  <c r="W62" i="17"/>
  <c r="Y62" i="17"/>
  <c r="X62" i="17"/>
  <c r="V61" i="17"/>
  <c r="W61" i="17"/>
  <c r="Y61" i="17"/>
  <c r="X61" i="17"/>
  <c r="V60" i="17"/>
  <c r="W60" i="17"/>
  <c r="Y60" i="17"/>
  <c r="X60" i="17"/>
  <c r="V59" i="17"/>
  <c r="W59" i="17"/>
  <c r="Y59" i="17"/>
  <c r="X59" i="17"/>
  <c r="V58" i="17"/>
  <c r="W58" i="17"/>
  <c r="Y58" i="17"/>
  <c r="X58" i="17"/>
  <c r="V57" i="17"/>
  <c r="W57" i="17"/>
  <c r="Y57" i="17"/>
  <c r="X57" i="17"/>
  <c r="V56" i="17"/>
  <c r="W56" i="17"/>
  <c r="Y56" i="17"/>
  <c r="X56" i="17"/>
  <c r="V55" i="17"/>
  <c r="W55" i="17"/>
  <c r="Y55" i="17"/>
  <c r="X55" i="17"/>
  <c r="V54" i="17"/>
  <c r="W54" i="17"/>
  <c r="Y54" i="17"/>
  <c r="X54" i="17"/>
  <c r="V53" i="17"/>
  <c r="W53" i="17"/>
  <c r="Y53" i="17"/>
  <c r="X53" i="17"/>
  <c r="V52" i="17"/>
  <c r="W52" i="17"/>
  <c r="Y52" i="17"/>
  <c r="X52" i="17"/>
  <c r="V51" i="17"/>
  <c r="W51" i="17"/>
  <c r="Y51" i="17"/>
  <c r="X51" i="17"/>
  <c r="V50" i="17"/>
  <c r="W50" i="17"/>
  <c r="Y50" i="17"/>
  <c r="X50" i="17"/>
  <c r="V49" i="17"/>
  <c r="W49" i="17"/>
  <c r="Y49" i="17"/>
  <c r="X49" i="17"/>
  <c r="V48" i="17"/>
  <c r="Y48" i="17"/>
  <c r="X48" i="17"/>
  <c r="V47" i="17"/>
  <c r="W47" i="17"/>
  <c r="Y47" i="17"/>
  <c r="X47" i="17"/>
  <c r="V46" i="17"/>
  <c r="W46" i="17"/>
  <c r="Y46" i="17"/>
  <c r="X46" i="17"/>
  <c r="V45" i="17"/>
  <c r="W45" i="17"/>
  <c r="Y45" i="17"/>
  <c r="X45" i="17"/>
  <c r="V44" i="17"/>
  <c r="W44" i="17"/>
  <c r="Y44" i="17"/>
  <c r="X44" i="17"/>
  <c r="V43" i="17"/>
  <c r="W43" i="17"/>
  <c r="Y43" i="17"/>
  <c r="X43" i="17"/>
  <c r="V42" i="17"/>
  <c r="W42" i="17"/>
  <c r="Y42" i="17"/>
  <c r="X42" i="17"/>
  <c r="V41" i="17"/>
  <c r="Y41" i="17"/>
  <c r="X41" i="17"/>
  <c r="V40" i="17"/>
  <c r="Y40" i="17"/>
  <c r="X40" i="17"/>
  <c r="V39" i="17"/>
  <c r="W39" i="17"/>
  <c r="Y39" i="17"/>
  <c r="X39" i="17"/>
  <c r="V38" i="17"/>
  <c r="Y38" i="17"/>
  <c r="X38" i="17"/>
  <c r="V37" i="17"/>
  <c r="W37" i="17"/>
  <c r="Y37" i="17"/>
  <c r="X37" i="17"/>
  <c r="V36" i="17"/>
  <c r="Y36" i="17"/>
  <c r="X36" i="17"/>
  <c r="V35" i="17"/>
  <c r="W35" i="17"/>
  <c r="Y35" i="17"/>
  <c r="X35" i="17"/>
  <c r="V34" i="17"/>
  <c r="Y34" i="17"/>
  <c r="X34" i="17"/>
  <c r="V33" i="17"/>
  <c r="Y33" i="17"/>
  <c r="X33" i="17"/>
  <c r="V32" i="17"/>
  <c r="W32" i="17"/>
  <c r="Y32" i="17"/>
  <c r="X32" i="17"/>
  <c r="V31" i="17"/>
  <c r="W31" i="17"/>
  <c r="Y31" i="17"/>
  <c r="X31" i="17"/>
  <c r="V30" i="17"/>
  <c r="W30" i="17"/>
  <c r="Y30" i="17"/>
  <c r="X30" i="17"/>
  <c r="V29" i="17"/>
  <c r="W29" i="17"/>
  <c r="Y29" i="17"/>
  <c r="X29" i="17"/>
  <c r="V28" i="17"/>
  <c r="Y28" i="17"/>
  <c r="X28" i="17"/>
  <c r="V27" i="17"/>
  <c r="W27" i="17"/>
  <c r="Y27" i="17"/>
  <c r="X27" i="17"/>
  <c r="V26" i="17"/>
  <c r="W26" i="17"/>
  <c r="Y26" i="17"/>
  <c r="X26" i="17"/>
  <c r="V25" i="17"/>
  <c r="W25" i="17"/>
  <c r="Y25" i="17"/>
  <c r="X25" i="17"/>
  <c r="V24" i="17"/>
  <c r="W24" i="17"/>
  <c r="Y24" i="17"/>
  <c r="X24" i="17"/>
  <c r="V23" i="17"/>
  <c r="Y23" i="17"/>
  <c r="X23" i="17"/>
  <c r="V22" i="17"/>
  <c r="W22" i="17"/>
  <c r="Y22" i="17"/>
  <c r="X22" i="17"/>
  <c r="V21" i="17"/>
  <c r="Y21" i="17"/>
  <c r="X21" i="17"/>
  <c r="V20" i="17"/>
  <c r="Y20" i="17"/>
  <c r="X20" i="17"/>
  <c r="V19" i="17"/>
  <c r="Y19" i="17"/>
  <c r="X19" i="17"/>
  <c r="V18" i="17"/>
  <c r="Y18" i="17"/>
  <c r="X18" i="17"/>
  <c r="V17" i="17"/>
  <c r="W17" i="17"/>
  <c r="Y17" i="17"/>
  <c r="X17" i="17"/>
  <c r="V16" i="17"/>
  <c r="W16" i="17"/>
  <c r="Y16" i="17"/>
  <c r="X16" i="17"/>
  <c r="V15" i="17"/>
  <c r="W15" i="17"/>
  <c r="Y15" i="17"/>
  <c r="X15" i="17"/>
  <c r="V14" i="17"/>
  <c r="W14" i="17"/>
  <c r="Y14" i="17"/>
  <c r="X14" i="17"/>
  <c r="V13" i="17"/>
  <c r="W13" i="17"/>
  <c r="Y13" i="17"/>
  <c r="X13" i="17"/>
  <c r="V12" i="17"/>
  <c r="Y12" i="17"/>
  <c r="X12" i="17"/>
  <c r="V11" i="17"/>
  <c r="W11" i="17"/>
  <c r="Y11" i="17"/>
  <c r="X11" i="17"/>
  <c r="V10" i="17"/>
  <c r="Y10" i="17"/>
  <c r="X10" i="17"/>
  <c r="V9" i="17"/>
  <c r="W9" i="17"/>
  <c r="Y9" i="17"/>
  <c r="X9" i="17"/>
  <c r="V8" i="17"/>
  <c r="W8" i="17"/>
  <c r="Y8" i="17"/>
  <c r="X8" i="17"/>
  <c r="V7" i="17"/>
  <c r="W7" i="17"/>
  <c r="Y7" i="17"/>
  <c r="X7" i="17"/>
  <c r="V6" i="17"/>
  <c r="W6" i="17"/>
  <c r="Y6" i="17"/>
  <c r="X6" i="17"/>
  <c r="V5" i="17"/>
  <c r="W5" i="17"/>
  <c r="Y5" i="17"/>
  <c r="X5" i="17"/>
  <c r="V4" i="17"/>
  <c r="W4" i="17"/>
  <c r="Y4" i="17"/>
  <c r="X4" i="17"/>
  <c r="V3" i="17"/>
  <c r="Y3" i="17"/>
  <c r="X3" i="17"/>
  <c r="V2" i="17"/>
  <c r="W2" i="17"/>
  <c r="Y2" i="17"/>
  <c r="X2" i="17"/>
  <c r="W265" i="17"/>
  <c r="W264" i="17"/>
  <c r="W263" i="17"/>
  <c r="W262" i="17"/>
  <c r="W258" i="17"/>
  <c r="W242" i="17"/>
  <c r="W235" i="17"/>
  <c r="W234" i="17"/>
  <c r="W232" i="17"/>
  <c r="W230" i="17"/>
  <c r="W229" i="17"/>
  <c r="W228" i="17"/>
  <c r="W224" i="17"/>
  <c r="W223" i="17"/>
  <c r="W221" i="17"/>
  <c r="W220" i="17"/>
  <c r="W215" i="17"/>
  <c r="W211" i="17"/>
  <c r="W197" i="17"/>
  <c r="W190" i="17"/>
  <c r="W189" i="17"/>
  <c r="W185" i="17"/>
  <c r="W160" i="17"/>
  <c r="W159" i="17"/>
  <c r="W145" i="17"/>
  <c r="W144" i="17"/>
  <c r="W142" i="17"/>
  <c r="W125" i="17"/>
  <c r="W123" i="17"/>
  <c r="W74" i="17"/>
  <c r="W70" i="17"/>
  <c r="W66" i="17"/>
  <c r="W48" i="17"/>
  <c r="W41" i="17"/>
  <c r="W40" i="17"/>
  <c r="W38" i="17"/>
  <c r="W36" i="17"/>
  <c r="W34" i="17"/>
  <c r="W33" i="17"/>
  <c r="W28" i="17"/>
  <c r="W23" i="17"/>
  <c r="W21" i="17"/>
  <c r="W20" i="17"/>
  <c r="W19" i="17"/>
  <c r="W18" i="17"/>
  <c r="W12" i="17"/>
  <c r="W10" i="17"/>
  <c r="W3" i="17"/>
  <c r="Q265" i="17"/>
  <c r="O265" i="17"/>
  <c r="Q118" i="17"/>
  <c r="O118" i="17"/>
  <c r="Q207" i="17"/>
  <c r="O207" i="17"/>
  <c r="Q264" i="17"/>
  <c r="O264" i="17"/>
  <c r="Q117" i="17"/>
  <c r="O117" i="17"/>
  <c r="Q178" i="17"/>
  <c r="O178" i="17"/>
  <c r="Q177" i="17"/>
  <c r="O177" i="17"/>
  <c r="Q263" i="17"/>
  <c r="O263" i="17"/>
  <c r="Q116" i="17"/>
  <c r="O116" i="17"/>
  <c r="Q115" i="17"/>
  <c r="O115" i="17"/>
  <c r="Q114" i="17"/>
  <c r="O114" i="17"/>
  <c r="Q262" i="17"/>
  <c r="O262" i="17"/>
  <c r="Q176" i="17"/>
  <c r="O176" i="17"/>
  <c r="Q113" i="17"/>
  <c r="O113" i="17"/>
  <c r="Q112" i="17"/>
  <c r="O112" i="17"/>
  <c r="Q120" i="17"/>
  <c r="O120" i="17"/>
  <c r="M120" i="17"/>
  <c r="L120" i="17"/>
  <c r="G120" i="17"/>
  <c r="B120" i="17"/>
  <c r="Q51" i="17"/>
  <c r="O51" i="17"/>
  <c r="M51" i="17"/>
  <c r="L51" i="17"/>
  <c r="G51" i="17"/>
  <c r="B51" i="17"/>
  <c r="Q50" i="17"/>
  <c r="O50" i="17"/>
  <c r="M50" i="17"/>
  <c r="L50" i="17"/>
  <c r="G50" i="17"/>
  <c r="B50" i="17"/>
  <c r="Q49" i="17"/>
  <c r="O49" i="17"/>
  <c r="M49" i="17"/>
  <c r="L49" i="17"/>
  <c r="G49" i="17"/>
  <c r="B49" i="17"/>
  <c r="Q48" i="17"/>
  <c r="O48" i="17"/>
  <c r="M48" i="17"/>
  <c r="L48" i="17"/>
  <c r="G48" i="17"/>
  <c r="B48" i="17"/>
  <c r="Q47" i="17"/>
  <c r="O47" i="17"/>
  <c r="M47" i="17"/>
  <c r="L47" i="17"/>
  <c r="G47" i="17"/>
  <c r="B47" i="17"/>
  <c r="Q175" i="17"/>
  <c r="O175" i="17"/>
  <c r="M175" i="17"/>
  <c r="L175" i="17"/>
  <c r="G175" i="17"/>
  <c r="B175" i="17"/>
  <c r="Q174" i="17"/>
  <c r="O174" i="17"/>
  <c r="M174" i="17"/>
  <c r="L174" i="17"/>
  <c r="G174" i="17"/>
  <c r="B174" i="17"/>
  <c r="Q173" i="17"/>
  <c r="O173" i="17"/>
  <c r="M173" i="17"/>
  <c r="L173" i="17"/>
  <c r="G173" i="17"/>
  <c r="B173" i="17"/>
  <c r="Q172" i="17"/>
  <c r="O172" i="17"/>
  <c r="M172" i="17"/>
  <c r="L172" i="17"/>
  <c r="G172" i="17"/>
  <c r="B172" i="17"/>
  <c r="Q261" i="17"/>
  <c r="O261" i="17"/>
  <c r="M261" i="17"/>
  <c r="L261" i="17"/>
  <c r="G261" i="17"/>
  <c r="B261" i="17"/>
  <c r="Q111" i="17"/>
  <c r="O111" i="17"/>
  <c r="M111" i="17"/>
  <c r="L111" i="17"/>
  <c r="G111" i="17"/>
  <c r="B111" i="17"/>
  <c r="Q110" i="17"/>
  <c r="O110" i="17"/>
  <c r="M110" i="17"/>
  <c r="L110" i="17"/>
  <c r="G110" i="17"/>
  <c r="B110" i="17"/>
  <c r="Q206" i="17"/>
  <c r="O206" i="17"/>
  <c r="M206" i="17"/>
  <c r="L206" i="17"/>
  <c r="G206" i="17"/>
  <c r="B206" i="17"/>
  <c r="Q205" i="17"/>
  <c r="O205" i="17"/>
  <c r="M205" i="17"/>
  <c r="L205" i="17"/>
  <c r="G205" i="17"/>
  <c r="B205" i="17"/>
  <c r="Q204" i="17"/>
  <c r="O204" i="17"/>
  <c r="M204" i="17"/>
  <c r="L204" i="17"/>
  <c r="G204" i="17"/>
  <c r="B204" i="17"/>
  <c r="Q260" i="17"/>
  <c r="O260" i="17"/>
  <c r="M260" i="17"/>
  <c r="L260" i="17"/>
  <c r="G260" i="17"/>
  <c r="B260" i="17"/>
  <c r="Q203" i="17"/>
  <c r="O203" i="17"/>
  <c r="M203" i="17"/>
  <c r="L203" i="17"/>
  <c r="G203" i="17"/>
  <c r="B203" i="17"/>
  <c r="Q259" i="17"/>
  <c r="O259" i="17"/>
  <c r="M259" i="17"/>
  <c r="L259" i="17"/>
  <c r="G259" i="17"/>
  <c r="B259" i="17"/>
  <c r="Q258" i="17"/>
  <c r="O258" i="17"/>
  <c r="M258" i="17"/>
  <c r="L258" i="17"/>
  <c r="G258" i="17"/>
  <c r="B258" i="17"/>
  <c r="Q109" i="17"/>
  <c r="O109" i="17"/>
  <c r="M109" i="17"/>
  <c r="L109" i="17"/>
  <c r="G109" i="17"/>
  <c r="B109" i="17"/>
  <c r="Q108" i="17"/>
  <c r="O108" i="17"/>
  <c r="M108" i="17"/>
  <c r="L108" i="17"/>
  <c r="G108" i="17"/>
  <c r="B108" i="17"/>
  <c r="Q107" i="17"/>
  <c r="O107" i="17"/>
  <c r="M107" i="17"/>
  <c r="L107" i="17"/>
  <c r="G107" i="17"/>
  <c r="B107" i="17"/>
  <c r="Q46" i="17"/>
  <c r="O46" i="17"/>
  <c r="M46" i="17"/>
  <c r="L46" i="17"/>
  <c r="G46" i="17"/>
  <c r="B46" i="17"/>
  <c r="Q45" i="17"/>
  <c r="O45" i="17"/>
  <c r="M45" i="17"/>
  <c r="L45" i="17"/>
  <c r="G45" i="17"/>
  <c r="B45" i="17"/>
  <c r="Q44" i="17"/>
  <c r="O44" i="17"/>
  <c r="M44" i="17"/>
  <c r="L44" i="17"/>
  <c r="G44" i="17"/>
  <c r="B44" i="17"/>
  <c r="Q43" i="17"/>
  <c r="O43" i="17"/>
  <c r="M43" i="17"/>
  <c r="L43" i="17"/>
  <c r="G43" i="17"/>
  <c r="B43" i="17"/>
  <c r="Q171" i="17"/>
  <c r="O171" i="17"/>
  <c r="M171" i="17"/>
  <c r="L171" i="17"/>
  <c r="G171" i="17"/>
  <c r="B171" i="17"/>
  <c r="Q170" i="17"/>
  <c r="O170" i="17"/>
  <c r="M170" i="17"/>
  <c r="L170" i="17"/>
  <c r="G170" i="17"/>
  <c r="B170" i="17"/>
  <c r="Q169" i="17"/>
  <c r="O169" i="17"/>
  <c r="M169" i="17"/>
  <c r="L169" i="17"/>
  <c r="G169" i="17"/>
  <c r="B169" i="17"/>
  <c r="Q168" i="17"/>
  <c r="O168" i="17"/>
  <c r="M168" i="17"/>
  <c r="L168" i="17"/>
  <c r="G168" i="17"/>
  <c r="B168" i="17"/>
  <c r="Q257" i="17"/>
  <c r="O257" i="17"/>
  <c r="M257" i="17"/>
  <c r="L257" i="17"/>
  <c r="G257" i="17"/>
  <c r="B257" i="17"/>
  <c r="Q106" i="17"/>
  <c r="O106" i="17"/>
  <c r="M106" i="17"/>
  <c r="L106" i="17"/>
  <c r="G106" i="17"/>
  <c r="B106" i="17"/>
  <c r="Q105" i="17"/>
  <c r="O105" i="17"/>
  <c r="M105" i="17"/>
  <c r="L105" i="17"/>
  <c r="G105" i="17"/>
  <c r="B105" i="17"/>
  <c r="Q202" i="17"/>
  <c r="O202" i="17"/>
  <c r="M202" i="17"/>
  <c r="L202" i="17"/>
  <c r="G202" i="17"/>
  <c r="B202" i="17"/>
  <c r="Q201" i="17"/>
  <c r="O201" i="17"/>
  <c r="M201" i="17"/>
  <c r="L201" i="17"/>
  <c r="G201" i="17"/>
  <c r="B201" i="17"/>
  <c r="Q256" i="17"/>
  <c r="O256" i="17"/>
  <c r="M256" i="17"/>
  <c r="L256" i="17"/>
  <c r="G256" i="17"/>
  <c r="B256" i="17"/>
  <c r="Q255" i="17"/>
  <c r="O255" i="17"/>
  <c r="M255" i="17"/>
  <c r="L255" i="17"/>
  <c r="G255" i="17"/>
  <c r="B255" i="17"/>
  <c r="Q254" i="17"/>
  <c r="O254" i="17"/>
  <c r="M254" i="17"/>
  <c r="L254" i="17"/>
  <c r="G254" i="17"/>
  <c r="B254" i="17"/>
  <c r="Q104" i="17"/>
  <c r="O104" i="17"/>
  <c r="M104" i="17"/>
  <c r="L104" i="17"/>
  <c r="G104" i="17"/>
  <c r="B104" i="17"/>
  <c r="Q103" i="17"/>
  <c r="O103" i="17"/>
  <c r="M103" i="17"/>
  <c r="L103" i="17"/>
  <c r="G103" i="17"/>
  <c r="B103" i="17"/>
  <c r="Q102" i="17"/>
  <c r="O102" i="17"/>
  <c r="M102" i="17"/>
  <c r="L102" i="17"/>
  <c r="G102" i="17"/>
  <c r="B102" i="17"/>
  <c r="Q42" i="17"/>
  <c r="O42" i="17"/>
  <c r="M42" i="17"/>
  <c r="L42" i="17"/>
  <c r="G42" i="17"/>
  <c r="B42" i="17"/>
  <c r="Q41" i="17"/>
  <c r="O41" i="17"/>
  <c r="M41" i="17"/>
  <c r="L41" i="17"/>
  <c r="G41" i="17"/>
  <c r="B41" i="17"/>
  <c r="Q40" i="17"/>
  <c r="O40" i="17"/>
  <c r="M40" i="17"/>
  <c r="L40" i="17"/>
  <c r="G40" i="17"/>
  <c r="B40" i="17"/>
  <c r="Q39" i="17"/>
  <c r="O39" i="17"/>
  <c r="M39" i="17"/>
  <c r="L39" i="17"/>
  <c r="G39" i="17"/>
  <c r="B39" i="17"/>
  <c r="Q167" i="17"/>
  <c r="O167" i="17"/>
  <c r="M167" i="17"/>
  <c r="L167" i="17"/>
  <c r="G167" i="17"/>
  <c r="B167" i="17"/>
  <c r="Q166" i="17"/>
  <c r="O166" i="17"/>
  <c r="M166" i="17"/>
  <c r="L166" i="17"/>
  <c r="G166" i="17"/>
  <c r="B166" i="17"/>
  <c r="Q165" i="17"/>
  <c r="O165" i="17"/>
  <c r="M165" i="17"/>
  <c r="L165" i="17"/>
  <c r="G165" i="17"/>
  <c r="B165" i="17"/>
  <c r="Q164" i="17"/>
  <c r="O164" i="17"/>
  <c r="M164" i="17"/>
  <c r="L164" i="17"/>
  <c r="G164" i="17"/>
  <c r="B164" i="17"/>
  <c r="Q163" i="17"/>
  <c r="O163" i="17"/>
  <c r="M163" i="17"/>
  <c r="L163" i="17"/>
  <c r="G163" i="17"/>
  <c r="B163" i="17"/>
  <c r="Q253" i="17"/>
  <c r="O253" i="17"/>
  <c r="M253" i="17"/>
  <c r="L253" i="17"/>
  <c r="G253" i="17"/>
  <c r="B253" i="17"/>
  <c r="Q101" i="17"/>
  <c r="O101" i="17"/>
  <c r="M101" i="17"/>
  <c r="L101" i="17"/>
  <c r="G101" i="17"/>
  <c r="B101" i="17"/>
  <c r="Q100" i="17"/>
  <c r="O100" i="17"/>
  <c r="M100" i="17"/>
  <c r="L100" i="17"/>
  <c r="G100" i="17"/>
  <c r="B100" i="17"/>
  <c r="Q200" i="17"/>
  <c r="O200" i="17"/>
  <c r="M200" i="17"/>
  <c r="L200" i="17"/>
  <c r="G200" i="17"/>
  <c r="B200" i="17"/>
  <c r="Q199" i="17"/>
  <c r="O199" i="17"/>
  <c r="M199" i="17"/>
  <c r="L199" i="17"/>
  <c r="G199" i="17"/>
  <c r="B199" i="17"/>
  <c r="Q252" i="17"/>
  <c r="O252" i="17"/>
  <c r="M252" i="17"/>
  <c r="L252" i="17"/>
  <c r="G252" i="17"/>
  <c r="B252" i="17"/>
  <c r="Q251" i="17"/>
  <c r="O251" i="17"/>
  <c r="M251" i="17"/>
  <c r="L251" i="17"/>
  <c r="G251" i="17"/>
  <c r="B251" i="17"/>
  <c r="Q250" i="17"/>
  <c r="O250" i="17"/>
  <c r="M250" i="17"/>
  <c r="L250" i="17"/>
  <c r="G250" i="17"/>
  <c r="B250" i="17"/>
  <c r="Q99" i="17"/>
  <c r="O99" i="17"/>
  <c r="M99" i="17"/>
  <c r="L99" i="17"/>
  <c r="G99" i="17"/>
  <c r="B99" i="17"/>
  <c r="Q98" i="17"/>
  <c r="O98" i="17"/>
  <c r="M98" i="17"/>
  <c r="L98" i="17"/>
  <c r="G98" i="17"/>
  <c r="B98" i="17"/>
  <c r="Q97" i="17"/>
  <c r="O97" i="17"/>
  <c r="M97" i="17"/>
  <c r="L97" i="17"/>
  <c r="G97" i="17"/>
  <c r="B97" i="17"/>
  <c r="Q38" i="17"/>
  <c r="O38" i="17"/>
  <c r="M38" i="17"/>
  <c r="L38" i="17"/>
  <c r="G38" i="17"/>
  <c r="B38" i="17"/>
  <c r="Q37" i="17"/>
  <c r="O37" i="17"/>
  <c r="M37" i="17"/>
  <c r="L37" i="17"/>
  <c r="G37" i="17"/>
  <c r="B37" i="17"/>
  <c r="Q36" i="17"/>
  <c r="O36" i="17"/>
  <c r="M36" i="17"/>
  <c r="L36" i="17"/>
  <c r="G36" i="17"/>
  <c r="B36" i="17"/>
  <c r="Q35" i="17"/>
  <c r="O35" i="17"/>
  <c r="M35" i="17"/>
  <c r="L35" i="17"/>
  <c r="G35" i="17"/>
  <c r="B35" i="17"/>
  <c r="Q162" i="17"/>
  <c r="O162" i="17"/>
  <c r="M162" i="17"/>
  <c r="L162" i="17"/>
  <c r="G162" i="17"/>
  <c r="B162" i="17"/>
  <c r="Q161" i="17"/>
  <c r="O161" i="17"/>
  <c r="M161" i="17"/>
  <c r="L161" i="17"/>
  <c r="G161" i="17"/>
  <c r="B161" i="17"/>
  <c r="Q160" i="17"/>
  <c r="O160" i="17"/>
  <c r="M160" i="17"/>
  <c r="L160" i="17"/>
  <c r="G160" i="17"/>
  <c r="B160" i="17"/>
  <c r="Q159" i="17"/>
  <c r="O159" i="17"/>
  <c r="M159" i="17"/>
  <c r="L159" i="17"/>
  <c r="G159" i="17"/>
  <c r="B159" i="17"/>
  <c r="Q158" i="17"/>
  <c r="O158" i="17"/>
  <c r="M158" i="17"/>
  <c r="L158" i="17"/>
  <c r="G158" i="17"/>
  <c r="B158" i="17"/>
  <c r="Q249" i="17"/>
  <c r="O249" i="17"/>
  <c r="M249" i="17"/>
  <c r="L249" i="17"/>
  <c r="G249" i="17"/>
  <c r="B249" i="17"/>
  <c r="Q96" i="17"/>
  <c r="O96" i="17"/>
  <c r="M96" i="17"/>
  <c r="L96" i="17"/>
  <c r="G96" i="17"/>
  <c r="B96" i="17"/>
  <c r="Q95" i="17"/>
  <c r="O95" i="17"/>
  <c r="M95" i="17"/>
  <c r="L95" i="17"/>
  <c r="G95" i="17"/>
  <c r="B95" i="17"/>
  <c r="Q198" i="17"/>
  <c r="O198" i="17"/>
  <c r="M198" i="17"/>
  <c r="L198" i="17"/>
  <c r="G198" i="17"/>
  <c r="B198" i="17"/>
  <c r="Q197" i="17"/>
  <c r="O197" i="17"/>
  <c r="M197" i="17"/>
  <c r="L197" i="17"/>
  <c r="G197" i="17"/>
  <c r="B197" i="17"/>
  <c r="Q248" i="17"/>
  <c r="O248" i="17"/>
  <c r="M248" i="17"/>
  <c r="L248" i="17"/>
  <c r="G248" i="17"/>
  <c r="B248" i="17"/>
  <c r="Q247" i="17"/>
  <c r="O247" i="17"/>
  <c r="M247" i="17"/>
  <c r="L247" i="17"/>
  <c r="G247" i="17"/>
  <c r="B247" i="17"/>
  <c r="Q246" i="17"/>
  <c r="O246" i="17"/>
  <c r="M246" i="17"/>
  <c r="L246" i="17"/>
  <c r="G246" i="17"/>
  <c r="B246" i="17"/>
  <c r="Q94" i="17"/>
  <c r="O94" i="17"/>
  <c r="M94" i="17"/>
  <c r="L94" i="17"/>
  <c r="G94" i="17"/>
  <c r="B94" i="17"/>
  <c r="Q93" i="17"/>
  <c r="O93" i="17"/>
  <c r="M93" i="17"/>
  <c r="L93" i="17"/>
  <c r="G93" i="17"/>
  <c r="B93" i="17"/>
  <c r="Q92" i="17"/>
  <c r="O92" i="17"/>
  <c r="M92" i="17"/>
  <c r="L92" i="17"/>
  <c r="G92" i="17"/>
  <c r="B92" i="17"/>
  <c r="Q34" i="17"/>
  <c r="O34" i="17"/>
  <c r="M34" i="17"/>
  <c r="L34" i="17"/>
  <c r="G34" i="17"/>
  <c r="B34" i="17"/>
  <c r="Q33" i="17"/>
  <c r="O33" i="17"/>
  <c r="M33" i="17"/>
  <c r="L33" i="17"/>
  <c r="G33" i="17"/>
  <c r="B33" i="17"/>
  <c r="Q32" i="17"/>
  <c r="O32" i="17"/>
  <c r="M32" i="17"/>
  <c r="L32" i="17"/>
  <c r="G32" i="17"/>
  <c r="B32" i="17"/>
  <c r="Q31" i="17"/>
  <c r="O31" i="17"/>
  <c r="M31" i="17"/>
  <c r="L31" i="17"/>
  <c r="G31" i="17"/>
  <c r="B31" i="17"/>
  <c r="Q157" i="17"/>
  <c r="O157" i="17"/>
  <c r="M157" i="17"/>
  <c r="L157" i="17"/>
  <c r="G157" i="17"/>
  <c r="B157" i="17"/>
  <c r="Q156" i="17"/>
  <c r="O156" i="17"/>
  <c r="M156" i="17"/>
  <c r="L156" i="17"/>
  <c r="G156" i="17"/>
  <c r="B156" i="17"/>
  <c r="Q155" i="17"/>
  <c r="O155" i="17"/>
  <c r="M155" i="17"/>
  <c r="L155" i="17"/>
  <c r="G155" i="17"/>
  <c r="B155" i="17"/>
  <c r="Q154" i="17"/>
  <c r="O154" i="17"/>
  <c r="M154" i="17"/>
  <c r="L154" i="17"/>
  <c r="G154" i="17"/>
  <c r="B154" i="17"/>
  <c r="Q245" i="17"/>
  <c r="O245" i="17"/>
  <c r="M245" i="17"/>
  <c r="L245" i="17"/>
  <c r="G245" i="17"/>
  <c r="B245" i="17"/>
  <c r="Q91" i="17"/>
  <c r="O91" i="17"/>
  <c r="M91" i="17"/>
  <c r="L91" i="17"/>
  <c r="G91" i="17"/>
  <c r="B91" i="17"/>
  <c r="Q90" i="17"/>
  <c r="O90" i="17"/>
  <c r="M90" i="17"/>
  <c r="L90" i="17"/>
  <c r="G90" i="17"/>
  <c r="B90" i="17"/>
  <c r="Q196" i="17"/>
  <c r="O196" i="17"/>
  <c r="M196" i="17"/>
  <c r="L196" i="17"/>
  <c r="G196" i="17"/>
  <c r="B196" i="17"/>
  <c r="Q195" i="17"/>
  <c r="O195" i="17"/>
  <c r="M195" i="17"/>
  <c r="L195" i="17"/>
  <c r="G195" i="17"/>
  <c r="B195" i="17"/>
  <c r="Q244" i="17"/>
  <c r="O244" i="17"/>
  <c r="M244" i="17"/>
  <c r="L244" i="17"/>
  <c r="G244" i="17"/>
  <c r="B244" i="17"/>
  <c r="Q243" i="17"/>
  <c r="O243" i="17"/>
  <c r="M243" i="17"/>
  <c r="L243" i="17"/>
  <c r="G243" i="17"/>
  <c r="B243" i="17"/>
  <c r="Q242" i="17"/>
  <c r="O242" i="17"/>
  <c r="M242" i="17"/>
  <c r="L242" i="17"/>
  <c r="G242" i="17"/>
  <c r="B242" i="17"/>
  <c r="Q89" i="17"/>
  <c r="O89" i="17"/>
  <c r="M89" i="17"/>
  <c r="L89" i="17"/>
  <c r="G89" i="17"/>
  <c r="B89" i="17"/>
  <c r="Q88" i="17"/>
  <c r="O88" i="17"/>
  <c r="M88" i="17"/>
  <c r="L88" i="17"/>
  <c r="G88" i="17"/>
  <c r="B88" i="17"/>
  <c r="Q87" i="17"/>
  <c r="O87" i="17"/>
  <c r="M87" i="17"/>
  <c r="L87" i="17"/>
  <c r="G87" i="17"/>
  <c r="B87" i="17"/>
  <c r="Q30" i="17"/>
  <c r="O30" i="17"/>
  <c r="M30" i="17"/>
  <c r="L30" i="17"/>
  <c r="G30" i="17"/>
  <c r="B30" i="17"/>
  <c r="Q29" i="17"/>
  <c r="O29" i="17"/>
  <c r="M29" i="17"/>
  <c r="L29" i="17"/>
  <c r="G29" i="17"/>
  <c r="B29" i="17"/>
  <c r="Q28" i="17"/>
  <c r="O28" i="17"/>
  <c r="M28" i="17"/>
  <c r="L28" i="17"/>
  <c r="G28" i="17"/>
  <c r="B28" i="17"/>
  <c r="Q27" i="17"/>
  <c r="O27" i="17"/>
  <c r="M27" i="17"/>
  <c r="L27" i="17"/>
  <c r="G27" i="17"/>
  <c r="B27" i="17"/>
  <c r="Q153" i="17"/>
  <c r="O153" i="17"/>
  <c r="M153" i="17"/>
  <c r="L153" i="17"/>
  <c r="G153" i="17"/>
  <c r="B153" i="17"/>
  <c r="Q152" i="17"/>
  <c r="O152" i="17"/>
  <c r="M152" i="17"/>
  <c r="L152" i="17"/>
  <c r="G152" i="17"/>
  <c r="B152" i="17"/>
  <c r="Q151" i="17"/>
  <c r="O151" i="17"/>
  <c r="M151" i="17"/>
  <c r="L151" i="17"/>
  <c r="G151" i="17"/>
  <c r="B151" i="17"/>
  <c r="Q150" i="17"/>
  <c r="O150" i="17"/>
  <c r="M150" i="17"/>
  <c r="L150" i="17"/>
  <c r="G150" i="17"/>
  <c r="B150" i="17"/>
  <c r="Q241" i="17"/>
  <c r="O241" i="17"/>
  <c r="M241" i="17"/>
  <c r="L241" i="17"/>
  <c r="G241" i="17"/>
  <c r="B241" i="17"/>
  <c r="Q86" i="17"/>
  <c r="O86" i="17"/>
  <c r="M86" i="17"/>
  <c r="L86" i="17"/>
  <c r="G86" i="17"/>
  <c r="B86" i="17"/>
  <c r="Q85" i="17"/>
  <c r="O85" i="17"/>
  <c r="M85" i="17"/>
  <c r="L85" i="17"/>
  <c r="G85" i="17"/>
  <c r="B85" i="17"/>
  <c r="Q194" i="17"/>
  <c r="O194" i="17"/>
  <c r="M194" i="17"/>
  <c r="L194" i="17"/>
  <c r="G194" i="17"/>
  <c r="B194" i="17"/>
  <c r="Q193" i="17"/>
  <c r="O193" i="17"/>
  <c r="M193" i="17"/>
  <c r="L193" i="17"/>
  <c r="G193" i="17"/>
  <c r="B193" i="17"/>
  <c r="Q240" i="17"/>
  <c r="O240" i="17"/>
  <c r="M240" i="17"/>
  <c r="L240" i="17"/>
  <c r="G240" i="17"/>
  <c r="B240" i="17"/>
  <c r="Q239" i="17"/>
  <c r="O239" i="17"/>
  <c r="M239" i="17"/>
  <c r="L239" i="17"/>
  <c r="G239" i="17"/>
  <c r="B239" i="17"/>
  <c r="Q238" i="17"/>
  <c r="O238" i="17"/>
  <c r="M238" i="17"/>
  <c r="L238" i="17"/>
  <c r="G238" i="17"/>
  <c r="B238" i="17"/>
  <c r="Q84" i="17"/>
  <c r="O84" i="17"/>
  <c r="M84" i="17"/>
  <c r="L84" i="17"/>
  <c r="G84" i="17"/>
  <c r="B84" i="17"/>
  <c r="Q83" i="17"/>
  <c r="O83" i="17"/>
  <c r="M83" i="17"/>
  <c r="L83" i="17"/>
  <c r="G83" i="17"/>
  <c r="B83" i="17"/>
  <c r="Q82" i="17"/>
  <c r="O82" i="17"/>
  <c r="M82" i="17"/>
  <c r="L82" i="17"/>
  <c r="G82" i="17"/>
  <c r="B82" i="17"/>
  <c r="Q119" i="17"/>
  <c r="O119" i="17"/>
  <c r="M119" i="17"/>
  <c r="L119" i="17"/>
  <c r="G119" i="17"/>
  <c r="B119" i="17"/>
  <c r="Q26" i="17"/>
  <c r="O26" i="17"/>
  <c r="M26" i="17"/>
  <c r="L26" i="17"/>
  <c r="G26" i="17"/>
  <c r="B26" i="17"/>
  <c r="Q25" i="17"/>
  <c r="O25" i="17"/>
  <c r="M25" i="17"/>
  <c r="L25" i="17"/>
  <c r="G25" i="17"/>
  <c r="B25" i="17"/>
  <c r="Q24" i="17"/>
  <c r="O24" i="17"/>
  <c r="M24" i="17"/>
  <c r="L24" i="17"/>
  <c r="G24" i="17"/>
  <c r="B24" i="17"/>
  <c r="Q23" i="17"/>
  <c r="O23" i="17"/>
  <c r="M23" i="17"/>
  <c r="L23" i="17"/>
  <c r="G23" i="17"/>
  <c r="B23" i="17"/>
  <c r="Q22" i="17"/>
  <c r="O22" i="17"/>
  <c r="M22" i="17"/>
  <c r="L22" i="17"/>
  <c r="G22" i="17"/>
  <c r="B22" i="17"/>
  <c r="Q149" i="17"/>
  <c r="O149" i="17"/>
  <c r="M149" i="17"/>
  <c r="L149" i="17"/>
  <c r="G149" i="17"/>
  <c r="B149" i="17"/>
  <c r="Q148" i="17"/>
  <c r="O148" i="17"/>
  <c r="M148" i="17"/>
  <c r="L148" i="17"/>
  <c r="G148" i="17"/>
  <c r="B148" i="17"/>
  <c r="Q147" i="17"/>
  <c r="O147" i="17"/>
  <c r="M147" i="17"/>
  <c r="L147" i="17"/>
  <c r="G147" i="17"/>
  <c r="B147" i="17"/>
  <c r="Q146" i="17"/>
  <c r="O146" i="17"/>
  <c r="M146" i="17"/>
  <c r="L146" i="17"/>
  <c r="G146" i="17"/>
  <c r="B146" i="17"/>
  <c r="Q145" i="17"/>
  <c r="O145" i="17"/>
  <c r="M145" i="17"/>
  <c r="L145" i="17"/>
  <c r="G145" i="17"/>
  <c r="B145" i="17"/>
  <c r="Q237" i="17"/>
  <c r="O237" i="17"/>
  <c r="M237" i="17"/>
  <c r="L237" i="17"/>
  <c r="G237" i="17"/>
  <c r="B237" i="17"/>
  <c r="Q81" i="17"/>
  <c r="O81" i="17"/>
  <c r="M81" i="17"/>
  <c r="L81" i="17"/>
  <c r="G81" i="17"/>
  <c r="B81" i="17"/>
  <c r="Q80" i="17"/>
  <c r="O80" i="17"/>
  <c r="M80" i="17"/>
  <c r="L80" i="17"/>
  <c r="G80" i="17"/>
  <c r="B80" i="17"/>
  <c r="Q192" i="17"/>
  <c r="O192" i="17"/>
  <c r="M192" i="17"/>
  <c r="L192" i="17"/>
  <c r="G192" i="17"/>
  <c r="B192" i="17"/>
  <c r="Q191" i="17"/>
  <c r="O191" i="17"/>
  <c r="M191" i="17"/>
  <c r="L191" i="17"/>
  <c r="G191" i="17"/>
  <c r="B191" i="17"/>
  <c r="Q236" i="17"/>
  <c r="O236" i="17"/>
  <c r="M236" i="17"/>
  <c r="L236" i="17"/>
  <c r="G236" i="17"/>
  <c r="B236" i="17"/>
  <c r="Q235" i="17"/>
  <c r="O235" i="17"/>
  <c r="M235" i="17"/>
  <c r="L235" i="17"/>
  <c r="G235" i="17"/>
  <c r="B235" i="17"/>
  <c r="Q190" i="17"/>
  <c r="O190" i="17"/>
  <c r="M190" i="17"/>
  <c r="L190" i="17"/>
  <c r="G190" i="17"/>
  <c r="B190" i="17"/>
  <c r="Q234" i="17"/>
  <c r="O234" i="17"/>
  <c r="M234" i="17"/>
  <c r="L234" i="17"/>
  <c r="G234" i="17"/>
  <c r="B234" i="17"/>
  <c r="Q233" i="17"/>
  <c r="O233" i="17"/>
  <c r="M233" i="17"/>
  <c r="L233" i="17"/>
  <c r="G233" i="17"/>
  <c r="B233" i="17"/>
  <c r="Q79" i="17"/>
  <c r="O79" i="17"/>
  <c r="M79" i="17"/>
  <c r="L79" i="17"/>
  <c r="G79" i="17"/>
  <c r="B79" i="17"/>
  <c r="Q78" i="17"/>
  <c r="O78" i="17"/>
  <c r="M78" i="17"/>
  <c r="L78" i="17"/>
  <c r="G78" i="17"/>
  <c r="B78" i="17"/>
  <c r="Q77" i="17"/>
  <c r="O77" i="17"/>
  <c r="M77" i="17"/>
  <c r="L77" i="17"/>
  <c r="G77" i="17"/>
  <c r="B77" i="17"/>
  <c r="Q21" i="17"/>
  <c r="O21" i="17"/>
  <c r="M21" i="17"/>
  <c r="L21" i="17"/>
  <c r="G21" i="17"/>
  <c r="B21" i="17"/>
  <c r="Q20" i="17"/>
  <c r="O20" i="17"/>
  <c r="M20" i="17"/>
  <c r="L20" i="17"/>
  <c r="G20" i="17"/>
  <c r="B20" i="17"/>
  <c r="Q19" i="17"/>
  <c r="O19" i="17"/>
  <c r="M19" i="17"/>
  <c r="L19" i="17"/>
  <c r="G19" i="17"/>
  <c r="B19" i="17"/>
  <c r="Q18" i="17"/>
  <c r="O18" i="17"/>
  <c r="M18" i="17"/>
  <c r="L18" i="17"/>
  <c r="G18" i="17"/>
  <c r="B18" i="17"/>
  <c r="Q144" i="17"/>
  <c r="O144" i="17"/>
  <c r="M144" i="17"/>
  <c r="L144" i="17"/>
  <c r="G144" i="17"/>
  <c r="B144" i="17"/>
  <c r="Q143" i="17"/>
  <c r="O143" i="17"/>
  <c r="M143" i="17"/>
  <c r="L143" i="17"/>
  <c r="G143" i="17"/>
  <c r="B143" i="17"/>
  <c r="Q142" i="17"/>
  <c r="O142" i="17"/>
  <c r="M142" i="17"/>
  <c r="L142" i="17"/>
  <c r="G142" i="17"/>
  <c r="B142" i="17"/>
  <c r="Q141" i="17"/>
  <c r="O141" i="17"/>
  <c r="M141" i="17"/>
  <c r="L141" i="17"/>
  <c r="G141" i="17"/>
  <c r="B141" i="17"/>
  <c r="Q140" i="17"/>
  <c r="O140" i="17"/>
  <c r="M140" i="17"/>
  <c r="L140" i="17"/>
  <c r="G140" i="17"/>
  <c r="B140" i="17"/>
  <c r="Q232" i="17"/>
  <c r="O232" i="17"/>
  <c r="M232" i="17"/>
  <c r="L232" i="17"/>
  <c r="G232" i="17"/>
  <c r="B232" i="17"/>
  <c r="Q76" i="17"/>
  <c r="O76" i="17"/>
  <c r="M76" i="17"/>
  <c r="L76" i="17"/>
  <c r="G76" i="17"/>
  <c r="B76" i="17"/>
  <c r="Q75" i="17"/>
  <c r="O75" i="17"/>
  <c r="M75" i="17"/>
  <c r="L75" i="17"/>
  <c r="G75" i="17"/>
  <c r="B75" i="17"/>
  <c r="Q189" i="17"/>
  <c r="O189" i="17"/>
  <c r="M189" i="17"/>
  <c r="L189" i="17"/>
  <c r="G189" i="17"/>
  <c r="B189" i="17"/>
  <c r="Q188" i="17"/>
  <c r="O188" i="17"/>
  <c r="M188" i="17"/>
  <c r="L188" i="17"/>
  <c r="G188" i="17"/>
  <c r="B188" i="17"/>
  <c r="Q231" i="17"/>
  <c r="O231" i="17"/>
  <c r="M231" i="17"/>
  <c r="L231" i="17"/>
  <c r="G231" i="17"/>
  <c r="B231" i="17"/>
  <c r="Q230" i="17"/>
  <c r="O230" i="17"/>
  <c r="M230" i="17"/>
  <c r="L230" i="17"/>
  <c r="G230" i="17"/>
  <c r="B230" i="17"/>
  <c r="Q229" i="17"/>
  <c r="O229" i="17"/>
  <c r="M229" i="17"/>
  <c r="L229" i="17"/>
  <c r="G229" i="17"/>
  <c r="B229" i="17"/>
  <c r="Q228" i="17"/>
  <c r="O228" i="17"/>
  <c r="M228" i="17"/>
  <c r="L228" i="17"/>
  <c r="G228" i="17"/>
  <c r="B228" i="17"/>
  <c r="Q74" i="17"/>
  <c r="O74" i="17"/>
  <c r="M74" i="17"/>
  <c r="L74" i="17"/>
  <c r="G74" i="17"/>
  <c r="B74" i="17"/>
  <c r="Q73" i="17"/>
  <c r="O73" i="17"/>
  <c r="M73" i="17"/>
  <c r="L73" i="17"/>
  <c r="G73" i="17"/>
  <c r="B73" i="17"/>
  <c r="Q72" i="17"/>
  <c r="O72" i="17"/>
  <c r="M72" i="17"/>
  <c r="L72" i="17"/>
  <c r="G72" i="17"/>
  <c r="B72" i="17"/>
  <c r="Q17" i="17"/>
  <c r="O17" i="17"/>
  <c r="M17" i="17"/>
  <c r="L17" i="17"/>
  <c r="G17" i="17"/>
  <c r="B17" i="17"/>
  <c r="Q16" i="17"/>
  <c r="O16" i="17"/>
  <c r="M16" i="17"/>
  <c r="L16" i="17"/>
  <c r="G16" i="17"/>
  <c r="B16" i="17"/>
  <c r="Q15" i="17"/>
  <c r="O15" i="17"/>
  <c r="M15" i="17"/>
  <c r="L15" i="17"/>
  <c r="G15" i="17"/>
  <c r="B15" i="17"/>
  <c r="Q14" i="17"/>
  <c r="O14" i="17"/>
  <c r="M14" i="17"/>
  <c r="L14" i="17"/>
  <c r="G14" i="17"/>
  <c r="B14" i="17"/>
  <c r="Q139" i="17"/>
  <c r="O139" i="17"/>
  <c r="M139" i="17"/>
  <c r="L139" i="17"/>
  <c r="G139" i="17"/>
  <c r="B139" i="17"/>
  <c r="Q138" i="17"/>
  <c r="O138" i="17"/>
  <c r="M138" i="17"/>
  <c r="L138" i="17"/>
  <c r="G138" i="17"/>
  <c r="B138" i="17"/>
  <c r="Q137" i="17"/>
  <c r="O137" i="17"/>
  <c r="M137" i="17"/>
  <c r="L137" i="17"/>
  <c r="G137" i="17"/>
  <c r="B137" i="17"/>
  <c r="Q136" i="17"/>
  <c r="O136" i="17"/>
  <c r="M136" i="17"/>
  <c r="L136" i="17"/>
  <c r="G136" i="17"/>
  <c r="B136" i="17"/>
  <c r="Q135" i="17"/>
  <c r="O135" i="17"/>
  <c r="M135" i="17"/>
  <c r="L135" i="17"/>
  <c r="G135" i="17"/>
  <c r="B135" i="17"/>
  <c r="Q227" i="17"/>
  <c r="O227" i="17"/>
  <c r="M227" i="17"/>
  <c r="L227" i="17"/>
  <c r="G227" i="17"/>
  <c r="B227" i="17"/>
  <c r="Q71" i="17"/>
  <c r="O71" i="17"/>
  <c r="M71" i="17"/>
  <c r="L71" i="17"/>
  <c r="G71" i="17"/>
  <c r="B71" i="17"/>
  <c r="Q70" i="17"/>
  <c r="O70" i="17"/>
  <c r="M70" i="17"/>
  <c r="L70" i="17"/>
  <c r="G70" i="17"/>
  <c r="B70" i="17"/>
  <c r="Q187" i="17"/>
  <c r="O187" i="17"/>
  <c r="M187" i="17"/>
  <c r="L187" i="17"/>
  <c r="G187" i="17"/>
  <c r="B187" i="17"/>
  <c r="Q186" i="17"/>
  <c r="O186" i="17"/>
  <c r="M186" i="17"/>
  <c r="L186" i="17"/>
  <c r="G186" i="17"/>
  <c r="B186" i="17"/>
  <c r="Q226" i="17"/>
  <c r="O226" i="17"/>
  <c r="M226" i="17"/>
  <c r="L226" i="17"/>
  <c r="G226" i="17"/>
  <c r="B226" i="17"/>
  <c r="Q225" i="17"/>
  <c r="O225" i="17"/>
  <c r="M225" i="17"/>
  <c r="L225" i="17"/>
  <c r="G225" i="17"/>
  <c r="B225" i="17"/>
  <c r="Q224" i="17"/>
  <c r="O224" i="17"/>
  <c r="M224" i="17"/>
  <c r="L224" i="17"/>
  <c r="G224" i="17"/>
  <c r="B224" i="17"/>
  <c r="Q223" i="17"/>
  <c r="O223" i="17"/>
  <c r="M223" i="17"/>
  <c r="L223" i="17"/>
  <c r="G223" i="17"/>
  <c r="B223" i="17"/>
  <c r="Q69" i="17"/>
  <c r="O69" i="17"/>
  <c r="M69" i="17"/>
  <c r="L69" i="17"/>
  <c r="G69" i="17"/>
  <c r="B69" i="17"/>
  <c r="Q68" i="17"/>
  <c r="O68" i="17"/>
  <c r="M68" i="17"/>
  <c r="L68" i="17"/>
  <c r="G68" i="17"/>
  <c r="B68" i="17"/>
  <c r="Q67" i="17"/>
  <c r="O67" i="17"/>
  <c r="M67" i="17"/>
  <c r="L67" i="17"/>
  <c r="G67" i="17"/>
  <c r="B67" i="17"/>
  <c r="Q13" i="17"/>
  <c r="O13" i="17"/>
  <c r="M13" i="17"/>
  <c r="L13" i="17"/>
  <c r="G13" i="17"/>
  <c r="B13" i="17"/>
  <c r="Q12" i="17"/>
  <c r="O12" i="17"/>
  <c r="M12" i="17"/>
  <c r="L12" i="17"/>
  <c r="G12" i="17"/>
  <c r="B12" i="17"/>
  <c r="Q11" i="17"/>
  <c r="O11" i="17"/>
  <c r="M11" i="17"/>
  <c r="L11" i="17"/>
  <c r="G11" i="17"/>
  <c r="B11" i="17"/>
  <c r="Q10" i="17"/>
  <c r="O10" i="17"/>
  <c r="M10" i="17"/>
  <c r="L10" i="17"/>
  <c r="G10" i="17"/>
  <c r="B10" i="17"/>
  <c r="Q134" i="17"/>
  <c r="O134" i="17"/>
  <c r="M134" i="17"/>
  <c r="L134" i="17"/>
  <c r="G134" i="17"/>
  <c r="B134" i="17"/>
  <c r="Q133" i="17"/>
  <c r="O133" i="17"/>
  <c r="M133" i="17"/>
  <c r="L133" i="17"/>
  <c r="G133" i="17"/>
  <c r="B133" i="17"/>
  <c r="Q132" i="17"/>
  <c r="O132" i="17"/>
  <c r="M132" i="17"/>
  <c r="L132" i="17"/>
  <c r="G132" i="17"/>
  <c r="B132" i="17"/>
  <c r="Q131" i="17"/>
  <c r="O131" i="17"/>
  <c r="M131" i="17"/>
  <c r="L131" i="17"/>
  <c r="G131" i="17"/>
  <c r="B131" i="17"/>
  <c r="Q222" i="17"/>
  <c r="O222" i="17"/>
  <c r="M222" i="17"/>
  <c r="L222" i="17"/>
  <c r="G222" i="17"/>
  <c r="B222" i="17"/>
  <c r="Q66" i="17"/>
  <c r="O66" i="17"/>
  <c r="M66" i="17"/>
  <c r="L66" i="17"/>
  <c r="G66" i="17"/>
  <c r="B66" i="17"/>
  <c r="Q65" i="17"/>
  <c r="O65" i="17"/>
  <c r="M65" i="17"/>
  <c r="L65" i="17"/>
  <c r="G65" i="17"/>
  <c r="B65" i="17"/>
  <c r="Q185" i="17"/>
  <c r="O185" i="17"/>
  <c r="M185" i="17"/>
  <c r="L185" i="17"/>
  <c r="G185" i="17"/>
  <c r="B185" i="17"/>
  <c r="Q184" i="17"/>
  <c r="O184" i="17"/>
  <c r="M184" i="17"/>
  <c r="L184" i="17"/>
  <c r="G184" i="17"/>
  <c r="B184" i="17"/>
  <c r="Q183" i="17"/>
  <c r="O183" i="17"/>
  <c r="M183" i="17"/>
  <c r="L183" i="17"/>
  <c r="G183" i="17"/>
  <c r="B183" i="17"/>
  <c r="Q221" i="17"/>
  <c r="O221" i="17"/>
  <c r="M221" i="17"/>
  <c r="L221" i="17"/>
  <c r="G221" i="17"/>
  <c r="B221" i="17"/>
  <c r="Q220" i="17"/>
  <c r="O220" i="17"/>
  <c r="M220" i="17"/>
  <c r="L220" i="17"/>
  <c r="G220" i="17"/>
  <c r="B220" i="17"/>
  <c r="Q219" i="17"/>
  <c r="O219" i="17"/>
  <c r="M219" i="17"/>
  <c r="L219" i="17"/>
  <c r="G219" i="17"/>
  <c r="B219" i="17"/>
  <c r="Q218" i="17"/>
  <c r="O218" i="17"/>
  <c r="M218" i="17"/>
  <c r="L218" i="17"/>
  <c r="G218" i="17"/>
  <c r="B218" i="17"/>
  <c r="Q64" i="17"/>
  <c r="O64" i="17"/>
  <c r="M64" i="17"/>
  <c r="L64" i="17"/>
  <c r="G64" i="17"/>
  <c r="B64" i="17"/>
  <c r="Q63" i="17"/>
  <c r="O63" i="17"/>
  <c r="M63" i="17"/>
  <c r="L63" i="17"/>
  <c r="G63" i="17"/>
  <c r="B63" i="17"/>
  <c r="Q62" i="17"/>
  <c r="O62" i="17"/>
  <c r="M62" i="17"/>
  <c r="L62" i="17"/>
  <c r="G62" i="17"/>
  <c r="B62" i="17"/>
  <c r="Q9" i="17"/>
  <c r="O9" i="17"/>
  <c r="M9" i="17"/>
  <c r="L9" i="17"/>
  <c r="G9" i="17"/>
  <c r="B9" i="17"/>
  <c r="Q8" i="17"/>
  <c r="O8" i="17"/>
  <c r="M8" i="17"/>
  <c r="L8" i="17"/>
  <c r="G8" i="17"/>
  <c r="B8" i="17"/>
  <c r="Q7" i="17"/>
  <c r="O7" i="17"/>
  <c r="M7" i="17"/>
  <c r="L7" i="17"/>
  <c r="G7" i="17"/>
  <c r="B7" i="17"/>
  <c r="Q6" i="17"/>
  <c r="O6" i="17"/>
  <c r="M6" i="17"/>
  <c r="L6" i="17"/>
  <c r="G6" i="17"/>
  <c r="B6" i="17"/>
  <c r="Q130" i="17"/>
  <c r="O130" i="17"/>
  <c r="M130" i="17"/>
  <c r="L130" i="17"/>
  <c r="G130" i="17"/>
  <c r="B130" i="17"/>
  <c r="Q129" i="17"/>
  <c r="O129" i="17"/>
  <c r="M129" i="17"/>
  <c r="L129" i="17"/>
  <c r="G129" i="17"/>
  <c r="B129" i="17"/>
  <c r="Q128" i="17"/>
  <c r="O128" i="17"/>
  <c r="M128" i="17"/>
  <c r="L128" i="17"/>
  <c r="G128" i="17"/>
  <c r="B128" i="17"/>
  <c r="Q127" i="17"/>
  <c r="O127" i="17"/>
  <c r="M127" i="17"/>
  <c r="L127" i="17"/>
  <c r="G127" i="17"/>
  <c r="B127" i="17"/>
  <c r="Q217" i="17"/>
  <c r="O217" i="17"/>
  <c r="M217" i="17"/>
  <c r="L217" i="17"/>
  <c r="G217" i="17"/>
  <c r="B217" i="17"/>
  <c r="Q61" i="17"/>
  <c r="O61" i="17"/>
  <c r="M61" i="17"/>
  <c r="L61" i="17"/>
  <c r="G61" i="17"/>
  <c r="B61" i="17"/>
  <c r="Q60" i="17"/>
  <c r="O60" i="17"/>
  <c r="M60" i="17"/>
  <c r="L60" i="17"/>
  <c r="G60" i="17"/>
  <c r="B60" i="17"/>
  <c r="Q182" i="17"/>
  <c r="O182" i="17"/>
  <c r="M182" i="17"/>
  <c r="L182" i="17"/>
  <c r="G182" i="17"/>
  <c r="B182" i="17"/>
  <c r="Q181" i="17"/>
  <c r="O181" i="17"/>
  <c r="M181" i="17"/>
  <c r="L181" i="17"/>
  <c r="G181" i="17"/>
  <c r="B181" i="17"/>
  <c r="Q216" i="17"/>
  <c r="O216" i="17"/>
  <c r="M216" i="17"/>
  <c r="L216" i="17"/>
  <c r="G216" i="17"/>
  <c r="B216" i="17"/>
  <c r="Q215" i="17"/>
  <c r="O215" i="17"/>
  <c r="M215" i="17"/>
  <c r="L215" i="17"/>
  <c r="G215" i="17"/>
  <c r="B215" i="17"/>
  <c r="Q214" i="17"/>
  <c r="O214" i="17"/>
  <c r="M214" i="17"/>
  <c r="L214" i="17"/>
  <c r="G214" i="17"/>
  <c r="B214" i="17"/>
  <c r="Q213" i="17"/>
  <c r="O213" i="17"/>
  <c r="M213" i="17"/>
  <c r="L213" i="17"/>
  <c r="G213" i="17"/>
  <c r="B213" i="17"/>
  <c r="Q59" i="17"/>
  <c r="O59" i="17"/>
  <c r="M59" i="17"/>
  <c r="L59" i="17"/>
  <c r="G59" i="17"/>
  <c r="B59" i="17"/>
  <c r="Q58" i="17"/>
  <c r="O58" i="17"/>
  <c r="M58" i="17"/>
  <c r="L58" i="17"/>
  <c r="G58" i="17"/>
  <c r="B58" i="17"/>
  <c r="Q57" i="17"/>
  <c r="O57" i="17"/>
  <c r="M57" i="17"/>
  <c r="L57" i="17"/>
  <c r="G57" i="17"/>
  <c r="B57" i="17"/>
  <c r="Q5" i="17"/>
  <c r="O5" i="17"/>
  <c r="M5" i="17"/>
  <c r="L5" i="17"/>
  <c r="G5" i="17"/>
  <c r="B5" i="17"/>
  <c r="Q4" i="17"/>
  <c r="O4" i="17"/>
  <c r="M4" i="17"/>
  <c r="L4" i="17"/>
  <c r="G4" i="17"/>
  <c r="B4" i="17"/>
  <c r="Q3" i="17"/>
  <c r="O3" i="17"/>
  <c r="M3" i="17"/>
  <c r="L3" i="17"/>
  <c r="G3" i="17"/>
  <c r="B3" i="17"/>
  <c r="Q2" i="17"/>
  <c r="O2" i="17"/>
  <c r="M2" i="17"/>
  <c r="L2" i="17"/>
  <c r="G2" i="17"/>
  <c r="B2" i="17"/>
  <c r="Q126" i="17"/>
  <c r="O126" i="17"/>
  <c r="M126" i="17"/>
  <c r="L126" i="17"/>
  <c r="G126" i="17"/>
  <c r="B126" i="17"/>
  <c r="Q125" i="17"/>
  <c r="O125" i="17"/>
  <c r="M125" i="17"/>
  <c r="L125" i="17"/>
  <c r="G125" i="17"/>
  <c r="B125" i="17"/>
  <c r="Q124" i="17"/>
  <c r="O124" i="17"/>
  <c r="M124" i="17"/>
  <c r="L124" i="17"/>
  <c r="G124" i="17"/>
  <c r="B124" i="17"/>
  <c r="Q123" i="17"/>
  <c r="O123" i="17"/>
  <c r="M123" i="17"/>
  <c r="L123" i="17"/>
  <c r="G123" i="17"/>
  <c r="B123" i="17"/>
  <c r="Q122" i="17"/>
  <c r="O122" i="17"/>
  <c r="M122" i="17"/>
  <c r="L122" i="17"/>
  <c r="G122" i="17"/>
  <c r="B122" i="17"/>
  <c r="Q121" i="17"/>
  <c r="O121" i="17"/>
  <c r="M121" i="17"/>
  <c r="L121" i="17"/>
  <c r="G121" i="17"/>
  <c r="B121" i="17"/>
  <c r="Q212" i="17"/>
  <c r="O212" i="17"/>
  <c r="M212" i="17"/>
  <c r="L212" i="17"/>
  <c r="G212" i="17"/>
  <c r="B212" i="17"/>
  <c r="Q56" i="17"/>
  <c r="O56" i="17"/>
  <c r="M56" i="17"/>
  <c r="L56" i="17"/>
  <c r="G56" i="17"/>
  <c r="B56" i="17"/>
  <c r="Q55" i="17"/>
  <c r="O55" i="17"/>
  <c r="M55" i="17"/>
  <c r="L55" i="17"/>
  <c r="G55" i="17"/>
  <c r="B55" i="17"/>
  <c r="Q180" i="17"/>
  <c r="O180" i="17"/>
  <c r="M180" i="17"/>
  <c r="L180" i="17"/>
  <c r="G180" i="17"/>
  <c r="B180" i="17"/>
  <c r="Q179" i="17"/>
  <c r="O179" i="17"/>
  <c r="M179" i="17"/>
  <c r="L179" i="17"/>
  <c r="G179" i="17"/>
  <c r="B179" i="17"/>
  <c r="Q211" i="17"/>
  <c r="O211" i="17"/>
  <c r="M211" i="17"/>
  <c r="L211" i="17"/>
  <c r="G211" i="17"/>
  <c r="B211" i="17"/>
  <c r="Q210" i="17"/>
  <c r="O210" i="17"/>
  <c r="M210" i="17"/>
  <c r="L210" i="17"/>
  <c r="G210" i="17"/>
  <c r="B210" i="17"/>
  <c r="Q209" i="17"/>
  <c r="O209" i="17"/>
  <c r="M209" i="17"/>
  <c r="L209" i="17"/>
  <c r="G209" i="17"/>
  <c r="B209" i="17"/>
  <c r="Q208" i="17"/>
  <c r="O208" i="17"/>
  <c r="M208" i="17"/>
  <c r="L208" i="17"/>
  <c r="G208" i="17"/>
  <c r="B208" i="17"/>
  <c r="Q54" i="17"/>
  <c r="O54" i="17"/>
  <c r="M54" i="17"/>
  <c r="L54" i="17"/>
  <c r="G54" i="17"/>
  <c r="B54" i="17"/>
  <c r="Q53" i="17"/>
  <c r="O53" i="17"/>
  <c r="M53" i="17"/>
  <c r="L53" i="17"/>
  <c r="G53" i="17"/>
  <c r="B53" i="17"/>
  <c r="Q52" i="17"/>
  <c r="O52" i="17"/>
  <c r="M52" i="17"/>
  <c r="L52" i="17"/>
  <c r="B52" i="17"/>
  <c r="Q265" i="3"/>
  <c r="Q264" i="3"/>
  <c r="Q263" i="3"/>
  <c r="Q262" i="3"/>
  <c r="Q261" i="3"/>
  <c r="Q260" i="3"/>
  <c r="Q259" i="3"/>
  <c r="Q258" i="3"/>
  <c r="Q257" i="3"/>
  <c r="Q256" i="3"/>
  <c r="Q255" i="3"/>
  <c r="Q254" i="3"/>
  <c r="Q253" i="3"/>
  <c r="Q252" i="3"/>
  <c r="Q251" i="3"/>
  <c r="Q250" i="3"/>
  <c r="Q249" i="3"/>
  <c r="Q248" i="3"/>
  <c r="Q247" i="3"/>
  <c r="Q246" i="3"/>
  <c r="Q245" i="3"/>
  <c r="Q244" i="3"/>
  <c r="Q243" i="3"/>
  <c r="Q242" i="3"/>
  <c r="Q241" i="3"/>
  <c r="Q240" i="3"/>
  <c r="Q239" i="3"/>
  <c r="Q238" i="3"/>
  <c r="Q237" i="3"/>
  <c r="Q236" i="3"/>
  <c r="Q235" i="3"/>
  <c r="Q234" i="3"/>
  <c r="Q233" i="3"/>
  <c r="Q232" i="3"/>
  <c r="Q231" i="3"/>
  <c r="Q230" i="3"/>
  <c r="Q229" i="3"/>
  <c r="Q228" i="3"/>
  <c r="Q227" i="3"/>
  <c r="Q226" i="3"/>
  <c r="Q225" i="3"/>
  <c r="Q224" i="3"/>
  <c r="Q223" i="3"/>
  <c r="Q222" i="3"/>
  <c r="Q221" i="3"/>
  <c r="Q220" i="3"/>
  <c r="Q219" i="3"/>
  <c r="Q218" i="3"/>
  <c r="Q217" i="3"/>
  <c r="Q216" i="3"/>
  <c r="Q215" i="3"/>
  <c r="Q214" i="3"/>
  <c r="Q213" i="3"/>
  <c r="Q212" i="3"/>
  <c r="Q211" i="3"/>
  <c r="Q210" i="3"/>
  <c r="Q209" i="3"/>
  <c r="Q208" i="3"/>
  <c r="Q207" i="3"/>
  <c r="Q206" i="3"/>
  <c r="Q205" i="3"/>
  <c r="Q204" i="3"/>
  <c r="Q203" i="3"/>
  <c r="Q202" i="3"/>
  <c r="Q201" i="3"/>
  <c r="Q200" i="3"/>
  <c r="Q199" i="3"/>
  <c r="Q198" i="3"/>
  <c r="Q197" i="3"/>
  <c r="Q196" i="3"/>
  <c r="Q195" i="3"/>
  <c r="Q194" i="3"/>
  <c r="Q193" i="3"/>
  <c r="Q192" i="3"/>
  <c r="Q191" i="3"/>
  <c r="Q190" i="3"/>
  <c r="Q189" i="3"/>
  <c r="Q188" i="3"/>
  <c r="Q187" i="3"/>
  <c r="Q186" i="3"/>
  <c r="Q185" i="3"/>
  <c r="Q184" i="3"/>
  <c r="Q183" i="3"/>
  <c r="Q182" i="3"/>
  <c r="Q181" i="3"/>
  <c r="Q180" i="3"/>
  <c r="Q179" i="3"/>
  <c r="Q178" i="3"/>
  <c r="Q177" i="3"/>
  <c r="Q176" i="3"/>
  <c r="Q175" i="3"/>
  <c r="Q174" i="3"/>
  <c r="Q173" i="3"/>
  <c r="Q172" i="3"/>
  <c r="Q171" i="3"/>
  <c r="Q170" i="3"/>
  <c r="Q169" i="3"/>
  <c r="Q168" i="3"/>
  <c r="Q167" i="3"/>
  <c r="Q166" i="3"/>
  <c r="Q165" i="3"/>
  <c r="Q164" i="3"/>
  <c r="Q163" i="3"/>
  <c r="Q162" i="3"/>
  <c r="Q161" i="3"/>
  <c r="Q160" i="3"/>
  <c r="Q159" i="3"/>
  <c r="Q158" i="3"/>
  <c r="Q157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Q140" i="3"/>
  <c r="Q139" i="3"/>
  <c r="Q138" i="3"/>
  <c r="Q137" i="3"/>
  <c r="Q136" i="3"/>
  <c r="Q135" i="3"/>
  <c r="Q134" i="3"/>
  <c r="Q133" i="3"/>
  <c r="Q132" i="3"/>
  <c r="Q131" i="3"/>
  <c r="Q130" i="3"/>
  <c r="Q129" i="3"/>
  <c r="Q128" i="3"/>
  <c r="Q127" i="3"/>
  <c r="Q126" i="3"/>
  <c r="Q125" i="3"/>
  <c r="Q124" i="3"/>
  <c r="Q123" i="3"/>
  <c r="Q122" i="3"/>
  <c r="Q121" i="3"/>
  <c r="Q120" i="3"/>
  <c r="Q119" i="3"/>
  <c r="Q118" i="3"/>
  <c r="Q117" i="3"/>
  <c r="Q116" i="3"/>
  <c r="Q115" i="3"/>
  <c r="Q114" i="3"/>
  <c r="Q113" i="3"/>
  <c r="Q112" i="3"/>
  <c r="Q111" i="3"/>
  <c r="Q110" i="3"/>
  <c r="Q109" i="3"/>
  <c r="Q108" i="3"/>
  <c r="Q107" i="3"/>
  <c r="Q106" i="3"/>
  <c r="Q105" i="3"/>
  <c r="Q104" i="3"/>
  <c r="Q103" i="3"/>
  <c r="Q102" i="3"/>
  <c r="Q101" i="3"/>
  <c r="Q100" i="3"/>
  <c r="Q99" i="3"/>
  <c r="Q98" i="3"/>
  <c r="Q97" i="3"/>
  <c r="Q96" i="3"/>
  <c r="Q95" i="3"/>
  <c r="Q94" i="3"/>
  <c r="Q93" i="3"/>
  <c r="Q92" i="3"/>
  <c r="Q91" i="3"/>
  <c r="Q90" i="3"/>
  <c r="Q89" i="3"/>
  <c r="Q88" i="3"/>
  <c r="Q87" i="3"/>
  <c r="Q86" i="3"/>
  <c r="Q85" i="3"/>
  <c r="Q84" i="3"/>
  <c r="Q83" i="3"/>
  <c r="Q82" i="3"/>
  <c r="Q81" i="3"/>
  <c r="Q80" i="3"/>
  <c r="Q79" i="3"/>
  <c r="Q78" i="3"/>
  <c r="Q77" i="3"/>
  <c r="Q76" i="3"/>
  <c r="Q75" i="3"/>
  <c r="Q74" i="3"/>
  <c r="Q73" i="3"/>
  <c r="Q72" i="3"/>
  <c r="Q71" i="3"/>
  <c r="Q70" i="3"/>
  <c r="Q69" i="3"/>
  <c r="Q68" i="3"/>
  <c r="Q67" i="3"/>
  <c r="Q66" i="3"/>
  <c r="Q65" i="3"/>
  <c r="Q64" i="3"/>
  <c r="Q63" i="3"/>
  <c r="Q62" i="3"/>
  <c r="Q61" i="3"/>
  <c r="Q60" i="3"/>
  <c r="Q59" i="3"/>
  <c r="Q58" i="3"/>
  <c r="Q57" i="3"/>
  <c r="Q56" i="3"/>
  <c r="Q55" i="3"/>
  <c r="Q54" i="3"/>
  <c r="Q53" i="3"/>
  <c r="Q52" i="3"/>
  <c r="Q51" i="3"/>
  <c r="Q50" i="3"/>
  <c r="Q49" i="3"/>
  <c r="Q48" i="3"/>
  <c r="Q47" i="3"/>
  <c r="Q46" i="3"/>
  <c r="Q45" i="3"/>
  <c r="Q44" i="3"/>
  <c r="Q43" i="3"/>
  <c r="Q42" i="3"/>
  <c r="Q41" i="3"/>
  <c r="Q40" i="3"/>
  <c r="Q39" i="3"/>
  <c r="Q38" i="3"/>
  <c r="Q37" i="3"/>
  <c r="Q36" i="3"/>
  <c r="Q35" i="3"/>
  <c r="Q34" i="3"/>
  <c r="Q33" i="3"/>
  <c r="Q32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D64" i="12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T265" i="3"/>
  <c r="T264" i="3"/>
  <c r="T263" i="3"/>
  <c r="T262" i="3"/>
  <c r="T261" i="3"/>
  <c r="T260" i="3"/>
  <c r="T259" i="3"/>
  <c r="T258" i="3"/>
  <c r="T257" i="3"/>
  <c r="T256" i="3"/>
  <c r="T255" i="3"/>
  <c r="T254" i="3"/>
  <c r="T253" i="3"/>
  <c r="T252" i="3"/>
  <c r="T251" i="3"/>
  <c r="T250" i="3"/>
  <c r="T249" i="3"/>
  <c r="T248" i="3"/>
  <c r="T247" i="3"/>
  <c r="T246" i="3"/>
  <c r="T245" i="3"/>
  <c r="T244" i="3"/>
  <c r="T243" i="3"/>
  <c r="T242" i="3"/>
  <c r="T241" i="3"/>
  <c r="T240" i="3"/>
  <c r="T239" i="3"/>
  <c r="T238" i="3"/>
  <c r="T237" i="3"/>
  <c r="T236" i="3"/>
  <c r="T235" i="3"/>
  <c r="T234" i="3"/>
  <c r="T233" i="3"/>
  <c r="T232" i="3"/>
  <c r="T231" i="3"/>
  <c r="T230" i="3"/>
  <c r="T229" i="3"/>
  <c r="T228" i="3"/>
  <c r="T227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T210" i="3"/>
  <c r="T209" i="3"/>
  <c r="T208" i="3"/>
  <c r="T207" i="3"/>
  <c r="T206" i="3"/>
  <c r="T205" i="3"/>
  <c r="T204" i="3"/>
  <c r="T203" i="3"/>
  <c r="T202" i="3"/>
  <c r="T201" i="3"/>
  <c r="T200" i="3"/>
  <c r="T199" i="3"/>
  <c r="T198" i="3"/>
  <c r="T197" i="3"/>
  <c r="T196" i="3"/>
  <c r="T195" i="3"/>
  <c r="T194" i="3"/>
  <c r="T193" i="3"/>
  <c r="T192" i="3"/>
  <c r="T191" i="3"/>
  <c r="T190" i="3"/>
  <c r="T189" i="3"/>
  <c r="T188" i="3"/>
  <c r="T187" i="3"/>
  <c r="T186" i="3"/>
  <c r="T185" i="3"/>
  <c r="T184" i="3"/>
  <c r="T183" i="3"/>
  <c r="T182" i="3"/>
  <c r="T181" i="3"/>
  <c r="T180" i="3"/>
  <c r="T179" i="3"/>
  <c r="T178" i="3"/>
  <c r="T177" i="3"/>
  <c r="T176" i="3"/>
  <c r="T175" i="3"/>
  <c r="T174" i="3"/>
  <c r="T173" i="3"/>
  <c r="T172" i="3"/>
  <c r="T171" i="3"/>
  <c r="T170" i="3"/>
  <c r="T169" i="3"/>
  <c r="T168" i="3"/>
  <c r="T167" i="3"/>
  <c r="T166" i="3"/>
  <c r="T165" i="3"/>
  <c r="T164" i="3"/>
  <c r="T163" i="3"/>
  <c r="T162" i="3"/>
  <c r="T161" i="3"/>
  <c r="T160" i="3"/>
  <c r="T159" i="3"/>
  <c r="T158" i="3"/>
  <c r="T157" i="3"/>
  <c r="T156" i="3"/>
  <c r="T155" i="3"/>
  <c r="T154" i="3"/>
  <c r="T153" i="3"/>
  <c r="T152" i="3"/>
  <c r="T151" i="3"/>
  <c r="T150" i="3"/>
  <c r="T149" i="3"/>
  <c r="T148" i="3"/>
  <c r="T147" i="3"/>
  <c r="T146" i="3"/>
  <c r="T145" i="3"/>
  <c r="T144" i="3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T130" i="3"/>
  <c r="T129" i="3"/>
  <c r="T128" i="3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T98" i="3"/>
  <c r="T97" i="3"/>
  <c r="T96" i="3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4" i="3"/>
  <c r="T3" i="3"/>
  <c r="T2" i="3"/>
  <c r="D98" i="12"/>
  <c r="D97" i="12"/>
  <c r="D96" i="12"/>
  <c r="D95" i="12"/>
  <c r="D94" i="12"/>
  <c r="D93" i="12"/>
  <c r="D92" i="12"/>
  <c r="D91" i="12"/>
  <c r="D90" i="12"/>
  <c r="D89" i="12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" i="3"/>
  <c r="C10" i="10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C8" i="10"/>
  <c r="P159" i="14"/>
  <c r="F159" i="14"/>
  <c r="B159" i="14"/>
  <c r="P158" i="14"/>
  <c r="J158" i="14"/>
  <c r="F158" i="14"/>
  <c r="B158" i="14"/>
  <c r="P188" i="14"/>
  <c r="F188" i="14"/>
  <c r="B188" i="14"/>
  <c r="P200" i="14"/>
  <c r="J200" i="14"/>
  <c r="F200" i="14"/>
  <c r="B200" i="14"/>
  <c r="P156" i="14"/>
  <c r="J156" i="14"/>
  <c r="F156" i="14"/>
  <c r="B156" i="14"/>
  <c r="P238" i="14"/>
  <c r="J238" i="14"/>
  <c r="F238" i="14"/>
  <c r="B238" i="14"/>
  <c r="P226" i="14"/>
  <c r="J226" i="14"/>
  <c r="F226" i="14"/>
  <c r="B226" i="14"/>
  <c r="P176" i="14"/>
  <c r="J176" i="14"/>
  <c r="F176" i="14"/>
  <c r="B176" i="14"/>
  <c r="P250" i="14"/>
  <c r="F250" i="14"/>
  <c r="B250" i="14"/>
  <c r="P212" i="14"/>
  <c r="J212" i="14"/>
  <c r="F212" i="14"/>
  <c r="B212" i="14"/>
  <c r="P125" i="14"/>
  <c r="J125" i="14"/>
  <c r="F125" i="14"/>
  <c r="B125" i="14"/>
  <c r="P113" i="14"/>
  <c r="J113" i="14"/>
  <c r="F113" i="14"/>
  <c r="B113" i="14"/>
  <c r="P101" i="14"/>
  <c r="J101" i="14"/>
  <c r="F101" i="14"/>
  <c r="B101" i="14"/>
  <c r="P65" i="14"/>
  <c r="F65" i="14"/>
  <c r="B65" i="14"/>
  <c r="P15" i="14"/>
  <c r="J15" i="14"/>
  <c r="F15" i="14"/>
  <c r="B15" i="14"/>
  <c r="P14" i="14"/>
  <c r="F14" i="14"/>
  <c r="B14" i="14"/>
  <c r="P77" i="14"/>
  <c r="F77" i="14"/>
  <c r="B77" i="14"/>
  <c r="P40" i="14"/>
  <c r="F40" i="14"/>
  <c r="B40" i="14"/>
  <c r="P36" i="14"/>
  <c r="F36" i="14"/>
  <c r="B36" i="14"/>
  <c r="P143" i="14"/>
  <c r="J143" i="14"/>
  <c r="F143" i="14"/>
  <c r="B143" i="14"/>
  <c r="P89" i="14"/>
  <c r="F89" i="14"/>
  <c r="B89" i="14"/>
  <c r="P52" i="14"/>
  <c r="F52" i="14"/>
  <c r="B52" i="14"/>
  <c r="P13" i="14"/>
  <c r="F13" i="14"/>
  <c r="B13" i="14"/>
  <c r="P187" i="14"/>
  <c r="F187" i="14"/>
  <c r="B187" i="14"/>
  <c r="P199" i="14"/>
  <c r="J199" i="14"/>
  <c r="F199" i="14"/>
  <c r="B199" i="14"/>
  <c r="P155" i="14"/>
  <c r="J155" i="14"/>
  <c r="F155" i="14"/>
  <c r="B155" i="14"/>
  <c r="P237" i="14"/>
  <c r="J237" i="14"/>
  <c r="F237" i="14"/>
  <c r="B237" i="14"/>
  <c r="P225" i="14"/>
  <c r="F225" i="14"/>
  <c r="B225" i="14"/>
  <c r="P175" i="14"/>
  <c r="J175" i="14"/>
  <c r="F175" i="14"/>
  <c r="B175" i="14"/>
  <c r="P249" i="14"/>
  <c r="J249" i="14"/>
  <c r="F249" i="14"/>
  <c r="B249" i="14"/>
  <c r="P211" i="14"/>
  <c r="F211" i="14"/>
  <c r="B211" i="14"/>
  <c r="P124" i="14"/>
  <c r="F124" i="14"/>
  <c r="B124" i="14"/>
  <c r="P112" i="14"/>
  <c r="J112" i="14"/>
  <c r="F112" i="14"/>
  <c r="B112" i="14"/>
  <c r="P100" i="14"/>
  <c r="J100" i="14"/>
  <c r="F100" i="14"/>
  <c r="B100" i="14"/>
  <c r="P64" i="14"/>
  <c r="J64" i="14"/>
  <c r="F64" i="14"/>
  <c r="B64" i="14"/>
  <c r="P18" i="14"/>
  <c r="J18" i="14"/>
  <c r="F18" i="14"/>
  <c r="B18" i="14"/>
  <c r="P76" i="14"/>
  <c r="F76" i="14"/>
  <c r="B76" i="14"/>
  <c r="P39" i="14"/>
  <c r="F39" i="14"/>
  <c r="B39" i="14"/>
  <c r="P142" i="14"/>
  <c r="F142" i="14"/>
  <c r="B142" i="14"/>
  <c r="P88" i="14"/>
  <c r="J88" i="14"/>
  <c r="F88" i="14"/>
  <c r="B88" i="14"/>
  <c r="P51" i="14"/>
  <c r="F51" i="14"/>
  <c r="B51" i="14"/>
  <c r="P12" i="14"/>
  <c r="F12" i="14"/>
  <c r="B12" i="14"/>
  <c r="P186" i="14"/>
  <c r="J186" i="14"/>
  <c r="F186" i="14"/>
  <c r="B186" i="14"/>
  <c r="P198" i="14"/>
  <c r="F198" i="14"/>
  <c r="B198" i="14"/>
  <c r="P154" i="14"/>
  <c r="J154" i="14"/>
  <c r="F154" i="14"/>
  <c r="B154" i="14"/>
  <c r="P236" i="14"/>
  <c r="J236" i="14"/>
  <c r="F236" i="14"/>
  <c r="B236" i="14"/>
  <c r="P224" i="14"/>
  <c r="J224" i="14"/>
  <c r="F224" i="14"/>
  <c r="B224" i="14"/>
  <c r="P223" i="14"/>
  <c r="J223" i="14"/>
  <c r="F223" i="14"/>
  <c r="B223" i="14"/>
  <c r="P174" i="14"/>
  <c r="F174" i="14"/>
  <c r="B174" i="14"/>
  <c r="P248" i="14"/>
  <c r="J248" i="14"/>
  <c r="F248" i="14"/>
  <c r="B248" i="14"/>
  <c r="P210" i="14"/>
  <c r="J210" i="14"/>
  <c r="F210" i="14"/>
  <c r="B210" i="14"/>
  <c r="P123" i="14"/>
  <c r="F123" i="14"/>
  <c r="B123" i="14"/>
  <c r="P111" i="14"/>
  <c r="J111" i="14"/>
  <c r="F111" i="14"/>
  <c r="B111" i="14"/>
  <c r="P99" i="14"/>
  <c r="F99" i="14"/>
  <c r="B99" i="14"/>
  <c r="P63" i="14"/>
  <c r="F63" i="14"/>
  <c r="B63" i="14"/>
  <c r="P19" i="14"/>
  <c r="F19" i="14"/>
  <c r="B19" i="14"/>
  <c r="P75" i="14"/>
  <c r="F75" i="14"/>
  <c r="B75" i="14"/>
  <c r="P34" i="14"/>
  <c r="F34" i="14"/>
  <c r="B34" i="14"/>
  <c r="P141" i="14"/>
  <c r="F141" i="14"/>
  <c r="B141" i="14"/>
  <c r="P87" i="14"/>
  <c r="F87" i="14"/>
  <c r="B87" i="14"/>
  <c r="P50" i="14"/>
  <c r="F50" i="14"/>
  <c r="B50" i="14"/>
  <c r="P11" i="14"/>
  <c r="F11" i="14"/>
  <c r="B11" i="14"/>
  <c r="P185" i="14"/>
  <c r="F185" i="14"/>
  <c r="B185" i="14"/>
  <c r="P197" i="14"/>
  <c r="J197" i="14"/>
  <c r="F197" i="14"/>
  <c r="B197" i="14"/>
  <c r="P153" i="14"/>
  <c r="J153" i="14"/>
  <c r="F153" i="14"/>
  <c r="B153" i="14"/>
  <c r="P235" i="14"/>
  <c r="F235" i="14"/>
  <c r="B235" i="14"/>
  <c r="P222" i="14"/>
  <c r="J222" i="14"/>
  <c r="F222" i="14"/>
  <c r="B222" i="14"/>
  <c r="P173" i="14"/>
  <c r="F173" i="14"/>
  <c r="B173" i="14"/>
  <c r="P172" i="14"/>
  <c r="J172" i="14"/>
  <c r="F172" i="14"/>
  <c r="B172" i="14"/>
  <c r="P247" i="14"/>
  <c r="J247" i="14"/>
  <c r="F247" i="14"/>
  <c r="B247" i="14"/>
  <c r="P209" i="14"/>
  <c r="F209" i="14"/>
  <c r="B209" i="14"/>
  <c r="P122" i="14"/>
  <c r="J122" i="14"/>
  <c r="F122" i="14"/>
  <c r="B122" i="14"/>
  <c r="P110" i="14"/>
  <c r="J110" i="14"/>
  <c r="F110" i="14"/>
  <c r="B110" i="14"/>
  <c r="P98" i="14"/>
  <c r="J98" i="14"/>
  <c r="F98" i="14"/>
  <c r="B98" i="14"/>
  <c r="P62" i="14"/>
  <c r="J62" i="14"/>
  <c r="F62" i="14"/>
  <c r="B62" i="14"/>
  <c r="P20" i="14"/>
  <c r="F20" i="14"/>
  <c r="B20" i="14"/>
  <c r="P74" i="14"/>
  <c r="J74" i="14"/>
  <c r="F74" i="14"/>
  <c r="B74" i="14"/>
  <c r="P32" i="14"/>
  <c r="F32" i="14"/>
  <c r="B32" i="14"/>
  <c r="P140" i="14"/>
  <c r="F140" i="14"/>
  <c r="B140" i="14"/>
  <c r="P86" i="14"/>
  <c r="F86" i="14"/>
  <c r="B86" i="14"/>
  <c r="P49" i="14"/>
  <c r="F49" i="14"/>
  <c r="B49" i="14"/>
  <c r="P10" i="14"/>
  <c r="J10" i="14"/>
  <c r="F10" i="14"/>
  <c r="B10" i="14"/>
  <c r="P184" i="14"/>
  <c r="J184" i="14"/>
  <c r="F184" i="14"/>
  <c r="B184" i="14"/>
  <c r="P196" i="14"/>
  <c r="J196" i="14"/>
  <c r="F196" i="14"/>
  <c r="B196" i="14"/>
  <c r="P152" i="14"/>
  <c r="J152" i="14"/>
  <c r="F152" i="14"/>
  <c r="B152" i="14"/>
  <c r="P234" i="14"/>
  <c r="J234" i="14"/>
  <c r="F234" i="14"/>
  <c r="B234" i="14"/>
  <c r="P221" i="14"/>
  <c r="J221" i="14"/>
  <c r="F221" i="14"/>
  <c r="B221" i="14"/>
  <c r="P171" i="14"/>
  <c r="J171" i="14"/>
  <c r="F171" i="14"/>
  <c r="B171" i="14"/>
  <c r="P246" i="14"/>
  <c r="J246" i="14"/>
  <c r="F246" i="14"/>
  <c r="B246" i="14"/>
  <c r="P208" i="14"/>
  <c r="J208" i="14"/>
  <c r="F208" i="14"/>
  <c r="B208" i="14"/>
  <c r="P121" i="14"/>
  <c r="J121" i="14"/>
  <c r="F121" i="14"/>
  <c r="B121" i="14"/>
  <c r="P109" i="14"/>
  <c r="J109" i="14"/>
  <c r="F109" i="14"/>
  <c r="B109" i="14"/>
  <c r="P97" i="14"/>
  <c r="J97" i="14"/>
  <c r="F97" i="14"/>
  <c r="B97" i="14"/>
  <c r="P61" i="14"/>
  <c r="F61" i="14"/>
  <c r="B61" i="14"/>
  <c r="P17" i="14"/>
  <c r="J17" i="14"/>
  <c r="F17" i="14"/>
  <c r="B17" i="14"/>
  <c r="P73" i="14"/>
  <c r="F73" i="14"/>
  <c r="B73" i="14"/>
  <c r="P35" i="14"/>
  <c r="F35" i="14"/>
  <c r="B35" i="14"/>
  <c r="P139" i="14"/>
  <c r="J139" i="14"/>
  <c r="F139" i="14"/>
  <c r="B139" i="14"/>
  <c r="P85" i="14"/>
  <c r="J85" i="14"/>
  <c r="F85" i="14"/>
  <c r="B85" i="14"/>
  <c r="P48" i="14"/>
  <c r="F48" i="14"/>
  <c r="B48" i="14"/>
  <c r="P9" i="14"/>
  <c r="J9" i="14"/>
  <c r="F9" i="14"/>
  <c r="B9" i="14"/>
  <c r="P183" i="14"/>
  <c r="J183" i="14"/>
  <c r="F183" i="14"/>
  <c r="B183" i="14"/>
  <c r="P195" i="14"/>
  <c r="F195" i="14"/>
  <c r="B195" i="14"/>
  <c r="P151" i="14"/>
  <c r="J151" i="14"/>
  <c r="F151" i="14"/>
  <c r="B151" i="14"/>
  <c r="P233" i="14"/>
  <c r="J233" i="14"/>
  <c r="F233" i="14"/>
  <c r="B233" i="14"/>
  <c r="P220" i="14"/>
  <c r="J220" i="14"/>
  <c r="F220" i="14"/>
  <c r="B220" i="14"/>
  <c r="P170" i="14"/>
  <c r="F170" i="14"/>
  <c r="B170" i="14"/>
  <c r="P245" i="14"/>
  <c r="J245" i="14"/>
  <c r="F245" i="14"/>
  <c r="B245" i="14"/>
  <c r="P207" i="14"/>
  <c r="F207" i="14"/>
  <c r="B207" i="14"/>
  <c r="P120" i="14"/>
  <c r="J120" i="14"/>
  <c r="F120" i="14"/>
  <c r="B120" i="14"/>
  <c r="P108" i="14"/>
  <c r="J108" i="14"/>
  <c r="F108" i="14"/>
  <c r="B108" i="14"/>
  <c r="P96" i="14"/>
  <c r="J96" i="14"/>
  <c r="F96" i="14"/>
  <c r="B96" i="14"/>
  <c r="P60" i="14"/>
  <c r="F60" i="14"/>
  <c r="B60" i="14"/>
  <c r="P16" i="14"/>
  <c r="F16" i="14"/>
  <c r="B16" i="14"/>
  <c r="P72" i="14"/>
  <c r="J72" i="14"/>
  <c r="F72" i="14"/>
  <c r="B72" i="14"/>
  <c r="P30" i="14"/>
  <c r="F30" i="14"/>
  <c r="B30" i="14"/>
  <c r="P138" i="14"/>
  <c r="F138" i="14"/>
  <c r="B138" i="14"/>
  <c r="P84" i="14"/>
  <c r="J84" i="14"/>
  <c r="F84" i="14"/>
  <c r="B84" i="14"/>
  <c r="P47" i="14"/>
  <c r="J47" i="14"/>
  <c r="F47" i="14"/>
  <c r="B47" i="14"/>
  <c r="P8" i="14"/>
  <c r="J8" i="14"/>
  <c r="F8" i="14"/>
  <c r="B8" i="14"/>
  <c r="P144" i="14"/>
  <c r="F144" i="14"/>
  <c r="B144" i="14"/>
  <c r="P157" i="14"/>
  <c r="F157" i="14"/>
  <c r="B157" i="14"/>
  <c r="P182" i="14"/>
  <c r="F182" i="14"/>
  <c r="B182" i="14"/>
  <c r="P194" i="14"/>
  <c r="F194" i="14"/>
  <c r="B194" i="14"/>
  <c r="P150" i="14"/>
  <c r="F150" i="14"/>
  <c r="B150" i="14"/>
  <c r="P232" i="14"/>
  <c r="J232" i="14"/>
  <c r="F232" i="14"/>
  <c r="B232" i="14"/>
  <c r="P219" i="14"/>
  <c r="F219" i="14"/>
  <c r="B219" i="14"/>
  <c r="P169" i="14"/>
  <c r="F169" i="14"/>
  <c r="B169" i="14"/>
  <c r="P168" i="14"/>
  <c r="F168" i="14"/>
  <c r="B168" i="14"/>
  <c r="P244" i="14"/>
  <c r="F244" i="14"/>
  <c r="B244" i="14"/>
  <c r="P206" i="14"/>
  <c r="J206" i="14"/>
  <c r="F206" i="14"/>
  <c r="B206" i="14"/>
  <c r="P119" i="14"/>
  <c r="J119" i="14"/>
  <c r="F119" i="14"/>
  <c r="B119" i="14"/>
  <c r="P107" i="14"/>
  <c r="F107" i="14"/>
  <c r="B107" i="14"/>
  <c r="P95" i="14"/>
  <c r="J95" i="14"/>
  <c r="F95" i="14"/>
  <c r="B95" i="14"/>
  <c r="P59" i="14"/>
  <c r="F59" i="14"/>
  <c r="B59" i="14"/>
  <c r="P27" i="14"/>
  <c r="F27" i="14"/>
  <c r="B27" i="14"/>
  <c r="P131" i="14"/>
  <c r="F131" i="14"/>
  <c r="B131" i="14"/>
  <c r="P71" i="14"/>
  <c r="F71" i="14"/>
  <c r="B71" i="14"/>
  <c r="P53" i="14"/>
  <c r="F53" i="14"/>
  <c r="B53" i="14"/>
  <c r="P38" i="14"/>
  <c r="F38" i="14"/>
  <c r="B38" i="14"/>
  <c r="P137" i="14"/>
  <c r="F137" i="14"/>
  <c r="B137" i="14"/>
  <c r="P83" i="14"/>
  <c r="F83" i="14"/>
  <c r="B83" i="14"/>
  <c r="P46" i="14"/>
  <c r="F46" i="14"/>
  <c r="B46" i="14"/>
  <c r="P7" i="14"/>
  <c r="J7" i="14"/>
  <c r="F7" i="14"/>
  <c r="B7" i="14"/>
  <c r="P181" i="14"/>
  <c r="F181" i="14"/>
  <c r="B181" i="14"/>
  <c r="P193" i="14"/>
  <c r="F193" i="14"/>
  <c r="B193" i="14"/>
  <c r="P149" i="14"/>
  <c r="F149" i="14"/>
  <c r="B149" i="14"/>
  <c r="P231" i="14"/>
  <c r="F231" i="14"/>
  <c r="B231" i="14"/>
  <c r="P218" i="14"/>
  <c r="F218" i="14"/>
  <c r="B218" i="14"/>
  <c r="P167" i="14"/>
  <c r="F167" i="14"/>
  <c r="B167" i="14"/>
  <c r="P166" i="14"/>
  <c r="F166" i="14"/>
  <c r="B166" i="14"/>
  <c r="P243" i="14"/>
  <c r="F243" i="14"/>
  <c r="B243" i="14"/>
  <c r="P205" i="14"/>
  <c r="J205" i="14"/>
  <c r="F205" i="14"/>
  <c r="B205" i="14"/>
  <c r="P118" i="14"/>
  <c r="J118" i="14"/>
  <c r="F118" i="14"/>
  <c r="B118" i="14"/>
  <c r="P106" i="14"/>
  <c r="F106" i="14"/>
  <c r="B106" i="14"/>
  <c r="P94" i="14"/>
  <c r="J94" i="14"/>
  <c r="F94" i="14"/>
  <c r="B94" i="14"/>
  <c r="P58" i="14"/>
  <c r="F58" i="14"/>
  <c r="B58" i="14"/>
  <c r="P26" i="14"/>
  <c r="J26" i="14"/>
  <c r="F26" i="14"/>
  <c r="B26" i="14"/>
  <c r="P130" i="14"/>
  <c r="J130" i="14"/>
  <c r="F130" i="14"/>
  <c r="B130" i="14"/>
  <c r="P70" i="14"/>
  <c r="F70" i="14"/>
  <c r="B70" i="14"/>
  <c r="P33" i="14"/>
  <c r="F33" i="14"/>
  <c r="B33" i="14"/>
  <c r="P136" i="14"/>
  <c r="F136" i="14"/>
  <c r="B136" i="14"/>
  <c r="P82" i="14"/>
  <c r="F82" i="14"/>
  <c r="B82" i="14"/>
  <c r="P45" i="14"/>
  <c r="F45" i="14"/>
  <c r="B45" i="14"/>
  <c r="P6" i="14"/>
  <c r="F6" i="14"/>
  <c r="B6" i="14"/>
  <c r="P180" i="14"/>
  <c r="J180" i="14"/>
  <c r="F180" i="14"/>
  <c r="B180" i="14"/>
  <c r="P192" i="14"/>
  <c r="F192" i="14"/>
  <c r="B192" i="14"/>
  <c r="P148" i="14"/>
  <c r="F148" i="14"/>
  <c r="B148" i="14"/>
  <c r="P230" i="14"/>
  <c r="J230" i="14"/>
  <c r="F230" i="14"/>
  <c r="B230" i="14"/>
  <c r="P217" i="14"/>
  <c r="F217" i="14"/>
  <c r="B217" i="14"/>
  <c r="P216" i="14"/>
  <c r="F216" i="14"/>
  <c r="B216" i="14"/>
  <c r="P165" i="14"/>
  <c r="F165" i="14"/>
  <c r="B165" i="14"/>
  <c r="P242" i="14"/>
  <c r="F242" i="14"/>
  <c r="B242" i="14"/>
  <c r="P204" i="14"/>
  <c r="F204" i="14"/>
  <c r="B204" i="14"/>
  <c r="P117" i="14"/>
  <c r="F117" i="14"/>
  <c r="B117" i="14"/>
  <c r="P105" i="14"/>
  <c r="F105" i="14"/>
  <c r="B105" i="14"/>
  <c r="P93" i="14"/>
  <c r="J93" i="14"/>
  <c r="F93" i="14"/>
  <c r="B93" i="14"/>
  <c r="P57" i="14"/>
  <c r="F57" i="14"/>
  <c r="B57" i="14"/>
  <c r="P25" i="14"/>
  <c r="F25" i="14"/>
  <c r="B25" i="14"/>
  <c r="P129" i="14"/>
  <c r="J129" i="14"/>
  <c r="F129" i="14"/>
  <c r="B129" i="14"/>
  <c r="P69" i="14"/>
  <c r="J69" i="14"/>
  <c r="F69" i="14"/>
  <c r="B69" i="14"/>
  <c r="P29" i="14"/>
  <c r="J29" i="14"/>
  <c r="F29" i="14"/>
  <c r="B29" i="14"/>
  <c r="P135" i="14"/>
  <c r="F135" i="14"/>
  <c r="B135" i="14"/>
  <c r="P81" i="14"/>
  <c r="F81" i="14"/>
  <c r="B81" i="14"/>
  <c r="P44" i="14"/>
  <c r="F44" i="14"/>
  <c r="B44" i="14"/>
  <c r="P5" i="14"/>
  <c r="F5" i="14"/>
  <c r="B5" i="14"/>
  <c r="P179" i="14"/>
  <c r="F179" i="14"/>
  <c r="B179" i="14"/>
  <c r="P191" i="14"/>
  <c r="J191" i="14"/>
  <c r="F191" i="14"/>
  <c r="B191" i="14"/>
  <c r="P147" i="14"/>
  <c r="J147" i="14"/>
  <c r="F147" i="14"/>
  <c r="B147" i="14"/>
  <c r="P229" i="14"/>
  <c r="J229" i="14"/>
  <c r="F229" i="14"/>
  <c r="B229" i="14"/>
  <c r="P215" i="14"/>
  <c r="F215" i="14"/>
  <c r="B215" i="14"/>
  <c r="P164" i="14"/>
  <c r="J164" i="14"/>
  <c r="F164" i="14"/>
  <c r="B164" i="14"/>
  <c r="P241" i="14"/>
  <c r="F241" i="14"/>
  <c r="B241" i="14"/>
  <c r="P203" i="14"/>
  <c r="J203" i="14"/>
  <c r="F203" i="14"/>
  <c r="B203" i="14"/>
  <c r="P116" i="14"/>
  <c r="J116" i="14"/>
  <c r="F116" i="14"/>
  <c r="B116" i="14"/>
  <c r="P104" i="14"/>
  <c r="F104" i="14"/>
  <c r="B104" i="14"/>
  <c r="P92" i="14"/>
  <c r="J92" i="14"/>
  <c r="F92" i="14"/>
  <c r="B92" i="14"/>
  <c r="P56" i="14"/>
  <c r="F56" i="14"/>
  <c r="B56" i="14"/>
  <c r="P24" i="14"/>
  <c r="J24" i="14"/>
  <c r="F24" i="14"/>
  <c r="B24" i="14"/>
  <c r="P23" i="14"/>
  <c r="F23" i="14"/>
  <c r="B23" i="14"/>
  <c r="P128" i="14"/>
  <c r="F128" i="14"/>
  <c r="B128" i="14"/>
  <c r="P68" i="14"/>
  <c r="J68" i="14"/>
  <c r="F68" i="14"/>
  <c r="B68" i="14"/>
  <c r="P28" i="14"/>
  <c r="J28" i="14"/>
  <c r="F28" i="14"/>
  <c r="B28" i="14"/>
  <c r="P134" i="14"/>
  <c r="F134" i="14"/>
  <c r="B134" i="14"/>
  <c r="P80" i="14"/>
  <c r="F80" i="14"/>
  <c r="B80" i="14"/>
  <c r="P43" i="14"/>
  <c r="F43" i="14"/>
  <c r="B43" i="14"/>
  <c r="P4" i="14"/>
  <c r="J4" i="14"/>
  <c r="F4" i="14"/>
  <c r="B4" i="14"/>
  <c r="P178" i="14"/>
  <c r="F178" i="14"/>
  <c r="B178" i="14"/>
  <c r="P190" i="14"/>
  <c r="J190" i="14"/>
  <c r="F190" i="14"/>
  <c r="B190" i="14"/>
  <c r="P146" i="14"/>
  <c r="J146" i="14"/>
  <c r="F146" i="14"/>
  <c r="B146" i="14"/>
  <c r="P228" i="14"/>
  <c r="F228" i="14"/>
  <c r="B228" i="14"/>
  <c r="P214" i="14"/>
  <c r="F214" i="14"/>
  <c r="B214" i="14"/>
  <c r="P163" i="14"/>
  <c r="F163" i="14"/>
  <c r="B163" i="14"/>
  <c r="P240" i="14"/>
  <c r="F240" i="14"/>
  <c r="B240" i="14"/>
  <c r="P202" i="14"/>
  <c r="J202" i="14"/>
  <c r="F202" i="14"/>
  <c r="B202" i="14"/>
  <c r="P115" i="14"/>
  <c r="J115" i="14"/>
  <c r="F115" i="14"/>
  <c r="B115" i="14"/>
  <c r="P103" i="14"/>
  <c r="F103" i="14"/>
  <c r="B103" i="14"/>
  <c r="P91" i="14"/>
  <c r="J91" i="14"/>
  <c r="F91" i="14"/>
  <c r="B91" i="14"/>
  <c r="P55" i="14"/>
  <c r="J55" i="14"/>
  <c r="F55" i="14"/>
  <c r="B55" i="14"/>
  <c r="P22" i="14"/>
  <c r="F22" i="14"/>
  <c r="B22" i="14"/>
  <c r="P127" i="14"/>
  <c r="F127" i="14"/>
  <c r="B127" i="14"/>
  <c r="P67" i="14"/>
  <c r="F67" i="14"/>
  <c r="B67" i="14"/>
  <c r="P31" i="14"/>
  <c r="F31" i="14"/>
  <c r="B31" i="14"/>
  <c r="P133" i="14"/>
  <c r="F133" i="14"/>
  <c r="B133" i="14"/>
  <c r="P79" i="14"/>
  <c r="F79" i="14"/>
  <c r="B79" i="14"/>
  <c r="P42" i="14"/>
  <c r="J42" i="14"/>
  <c r="F42" i="14"/>
  <c r="B42" i="14"/>
  <c r="P3" i="14"/>
  <c r="J3" i="14"/>
  <c r="F3" i="14"/>
  <c r="B3" i="14"/>
  <c r="P177" i="14"/>
  <c r="J177" i="14"/>
  <c r="F177" i="14"/>
  <c r="B177" i="14"/>
  <c r="P189" i="14"/>
  <c r="F189" i="14"/>
  <c r="B189" i="14"/>
  <c r="P145" i="14"/>
  <c r="J145" i="14"/>
  <c r="F145" i="14"/>
  <c r="B145" i="14"/>
  <c r="P227" i="14"/>
  <c r="J227" i="14"/>
  <c r="F227" i="14"/>
  <c r="B227" i="14"/>
  <c r="P213" i="14"/>
  <c r="F213" i="14"/>
  <c r="B213" i="14"/>
  <c r="P162" i="14"/>
  <c r="F162" i="14"/>
  <c r="B162" i="14"/>
  <c r="P161" i="14"/>
  <c r="F161" i="14"/>
  <c r="B161" i="14"/>
  <c r="P160" i="14"/>
  <c r="F160" i="14"/>
  <c r="B160" i="14"/>
  <c r="P239" i="14"/>
  <c r="F239" i="14"/>
  <c r="B239" i="14"/>
  <c r="P201" i="14"/>
  <c r="F201" i="14"/>
  <c r="B201" i="14"/>
  <c r="P114" i="14"/>
  <c r="J114" i="14"/>
  <c r="F114" i="14"/>
  <c r="B114" i="14"/>
  <c r="P102" i="14"/>
  <c r="F102" i="14"/>
  <c r="B102" i="14"/>
  <c r="P90" i="14"/>
  <c r="J90" i="14"/>
  <c r="F90" i="14"/>
  <c r="B90" i="14"/>
  <c r="P54" i="14"/>
  <c r="F54" i="14"/>
  <c r="B54" i="14"/>
  <c r="P21" i="14"/>
  <c r="F21" i="14"/>
  <c r="B21" i="14"/>
  <c r="P126" i="14"/>
  <c r="F126" i="14"/>
  <c r="B126" i="14"/>
  <c r="P66" i="14"/>
  <c r="F66" i="14"/>
  <c r="B66" i="14"/>
  <c r="P37" i="14"/>
  <c r="F37" i="14"/>
  <c r="B37" i="14"/>
  <c r="P132" i="14"/>
  <c r="F132" i="14"/>
  <c r="B132" i="14"/>
  <c r="P78" i="14"/>
  <c r="F78" i="14"/>
  <c r="B78" i="14"/>
  <c r="P41" i="14"/>
  <c r="F41" i="14"/>
  <c r="B41" i="14"/>
  <c r="P2" i="14"/>
  <c r="B2" i="14"/>
  <c r="P142" i="13"/>
  <c r="F142" i="13"/>
  <c r="B142" i="13"/>
  <c r="P21" i="13"/>
  <c r="J21" i="13"/>
  <c r="F21" i="13"/>
  <c r="B21" i="13"/>
  <c r="P70" i="13"/>
  <c r="F70" i="13"/>
  <c r="B70" i="13"/>
  <c r="P162" i="13"/>
  <c r="J162" i="13"/>
  <c r="F162" i="13"/>
  <c r="B162" i="13"/>
  <c r="P158" i="13"/>
  <c r="J158" i="13"/>
  <c r="F158" i="13"/>
  <c r="B158" i="13"/>
  <c r="P179" i="13"/>
  <c r="J179" i="13"/>
  <c r="F179" i="13"/>
  <c r="B179" i="13"/>
  <c r="P217" i="13"/>
  <c r="J217" i="13"/>
  <c r="F217" i="13"/>
  <c r="B217" i="13"/>
  <c r="P35" i="13"/>
  <c r="J35" i="13"/>
  <c r="F35" i="13"/>
  <c r="B35" i="13"/>
  <c r="P212" i="13"/>
  <c r="F212" i="13"/>
  <c r="B212" i="13"/>
  <c r="P23" i="13"/>
  <c r="J23" i="13"/>
  <c r="F23" i="13"/>
  <c r="B23" i="13"/>
  <c r="P61" i="13"/>
  <c r="J61" i="13"/>
  <c r="F61" i="13"/>
  <c r="B61" i="13"/>
  <c r="P239" i="13"/>
  <c r="J239" i="13"/>
  <c r="F239" i="13"/>
  <c r="B239" i="13"/>
  <c r="P34" i="13"/>
  <c r="J34" i="13"/>
  <c r="F34" i="13"/>
  <c r="B34" i="13"/>
  <c r="P141" i="13"/>
  <c r="F141" i="13"/>
  <c r="B141" i="13"/>
  <c r="P33" i="13"/>
  <c r="J33" i="13"/>
  <c r="F33" i="13"/>
  <c r="B33" i="13"/>
  <c r="P140" i="13"/>
  <c r="F140" i="13"/>
  <c r="B140" i="13"/>
  <c r="P178" i="13"/>
  <c r="F178" i="13"/>
  <c r="B178" i="13"/>
  <c r="P244" i="13"/>
  <c r="F244" i="13"/>
  <c r="B244" i="13"/>
  <c r="P139" i="13"/>
  <c r="F139" i="13"/>
  <c r="B139" i="13"/>
  <c r="P199" i="13"/>
  <c r="J199" i="13"/>
  <c r="F199" i="13"/>
  <c r="B199" i="13"/>
  <c r="P138" i="13"/>
  <c r="F138" i="13"/>
  <c r="B138" i="13"/>
  <c r="P211" i="13"/>
  <c r="F211" i="13"/>
  <c r="B211" i="13"/>
  <c r="P137" i="13"/>
  <c r="F137" i="13"/>
  <c r="B137" i="13"/>
  <c r="P250" i="13"/>
  <c r="F250" i="13"/>
  <c r="B250" i="13"/>
  <c r="P156" i="13"/>
  <c r="J156" i="13"/>
  <c r="F156" i="13"/>
  <c r="B156" i="13"/>
  <c r="P155" i="13"/>
  <c r="J155" i="13"/>
  <c r="F155" i="13"/>
  <c r="B155" i="13"/>
  <c r="P20" i="13"/>
  <c r="J20" i="13"/>
  <c r="F20" i="13"/>
  <c r="B20" i="13"/>
  <c r="P41" i="13"/>
  <c r="F41" i="13"/>
  <c r="B41" i="13"/>
  <c r="P19" i="13"/>
  <c r="J19" i="13"/>
  <c r="F19" i="13"/>
  <c r="B19" i="13"/>
  <c r="P18" i="13"/>
  <c r="J18" i="13"/>
  <c r="F18" i="13"/>
  <c r="B18" i="13"/>
  <c r="P210" i="13"/>
  <c r="F210" i="13"/>
  <c r="B210" i="13"/>
  <c r="P44" i="13"/>
  <c r="F44" i="13"/>
  <c r="B44" i="13"/>
  <c r="P17" i="13"/>
  <c r="J17" i="13"/>
  <c r="F17" i="13"/>
  <c r="B17" i="13"/>
  <c r="P16" i="13"/>
  <c r="J16" i="13"/>
  <c r="F16" i="13"/>
  <c r="B16" i="13"/>
  <c r="P15" i="13"/>
  <c r="J15" i="13"/>
  <c r="F15" i="13"/>
  <c r="B15" i="13"/>
  <c r="P14" i="13"/>
  <c r="J14" i="13"/>
  <c r="F14" i="13"/>
  <c r="B14" i="13"/>
  <c r="P43" i="13"/>
  <c r="F43" i="13"/>
  <c r="B43" i="13"/>
  <c r="P42" i="13"/>
  <c r="F42" i="13"/>
  <c r="B42" i="13"/>
  <c r="P209" i="13"/>
  <c r="F209" i="13"/>
  <c r="B209" i="13"/>
  <c r="P13" i="13"/>
  <c r="J13" i="13"/>
  <c r="F13" i="13"/>
  <c r="B13" i="13"/>
  <c r="P208" i="13"/>
  <c r="F208" i="13"/>
  <c r="B208" i="13"/>
  <c r="P207" i="13"/>
  <c r="F207" i="13"/>
  <c r="B207" i="13"/>
  <c r="P52" i="13"/>
  <c r="J52" i="13"/>
  <c r="F52" i="13"/>
  <c r="B52" i="13"/>
  <c r="P89" i="13"/>
  <c r="F89" i="13"/>
  <c r="B89" i="13"/>
  <c r="P93" i="13"/>
  <c r="J93" i="13"/>
  <c r="F93" i="13"/>
  <c r="B93" i="13"/>
  <c r="P150" i="13"/>
  <c r="J150" i="13"/>
  <c r="F150" i="13"/>
  <c r="B150" i="13"/>
  <c r="P188" i="13"/>
  <c r="J188" i="13"/>
  <c r="F188" i="13"/>
  <c r="B188" i="13"/>
  <c r="P22" i="13"/>
  <c r="J22" i="13"/>
  <c r="F22" i="13"/>
  <c r="B22" i="13"/>
  <c r="P249" i="13"/>
  <c r="F249" i="13"/>
  <c r="B249" i="13"/>
  <c r="P238" i="13"/>
  <c r="J238" i="13"/>
  <c r="F238" i="13"/>
  <c r="B238" i="13"/>
  <c r="P91" i="13"/>
  <c r="J91" i="13"/>
  <c r="F91" i="13"/>
  <c r="B91" i="13"/>
  <c r="P136" i="13"/>
  <c r="F136" i="13"/>
  <c r="B136" i="13"/>
  <c r="P237" i="13"/>
  <c r="J237" i="13"/>
  <c r="F237" i="13"/>
  <c r="B237" i="13"/>
  <c r="P88" i="13"/>
  <c r="F88" i="13"/>
  <c r="B88" i="13"/>
  <c r="P135" i="13"/>
  <c r="F135" i="13"/>
  <c r="B135" i="13"/>
  <c r="P134" i="13"/>
  <c r="F134" i="13"/>
  <c r="B134" i="13"/>
  <c r="P39" i="13"/>
  <c r="F39" i="13"/>
  <c r="B39" i="13"/>
  <c r="P133" i="13"/>
  <c r="F133" i="13"/>
  <c r="B133" i="13"/>
  <c r="P132" i="13"/>
  <c r="F132" i="13"/>
  <c r="B132" i="13"/>
  <c r="P131" i="13"/>
  <c r="F131" i="13"/>
  <c r="B131" i="13"/>
  <c r="P130" i="13"/>
  <c r="F130" i="13"/>
  <c r="B130" i="13"/>
  <c r="P243" i="13"/>
  <c r="F243" i="13"/>
  <c r="B243" i="13"/>
  <c r="P190" i="13"/>
  <c r="F190" i="13"/>
  <c r="B190" i="13"/>
  <c r="P187" i="13"/>
  <c r="J187" i="13"/>
  <c r="F187" i="13"/>
  <c r="B187" i="13"/>
  <c r="P180" i="13"/>
  <c r="J180" i="13"/>
  <c r="F180" i="13"/>
  <c r="B180" i="13"/>
  <c r="P129" i="13"/>
  <c r="F129" i="13"/>
  <c r="B129" i="13"/>
  <c r="P216" i="13"/>
  <c r="J216" i="13"/>
  <c r="F216" i="13"/>
  <c r="B216" i="13"/>
  <c r="P101" i="13"/>
  <c r="F101" i="13"/>
  <c r="B101" i="13"/>
  <c r="P143" i="13"/>
  <c r="J143" i="13"/>
  <c r="F143" i="13"/>
  <c r="B143" i="13"/>
  <c r="P53" i="13"/>
  <c r="J53" i="13"/>
  <c r="F53" i="13"/>
  <c r="B53" i="13"/>
  <c r="P27" i="13"/>
  <c r="F27" i="13"/>
  <c r="B27" i="13"/>
  <c r="P186" i="13"/>
  <c r="J186" i="13"/>
  <c r="F186" i="13"/>
  <c r="B186" i="13"/>
  <c r="P185" i="13"/>
  <c r="J185" i="13"/>
  <c r="F185" i="13"/>
  <c r="B185" i="13"/>
  <c r="P12" i="13"/>
  <c r="J12" i="13"/>
  <c r="F12" i="13"/>
  <c r="B12" i="13"/>
  <c r="P184" i="13"/>
  <c r="J184" i="13"/>
  <c r="F184" i="13"/>
  <c r="B184" i="13"/>
  <c r="P128" i="13"/>
  <c r="F128" i="13"/>
  <c r="B128" i="13"/>
  <c r="P183" i="13"/>
  <c r="J183" i="13"/>
  <c r="F183" i="13"/>
  <c r="B183" i="13"/>
  <c r="P206" i="13"/>
  <c r="F206" i="13"/>
  <c r="B206" i="13"/>
  <c r="P205" i="13"/>
  <c r="F205" i="13"/>
  <c r="B205" i="13"/>
  <c r="P127" i="13"/>
  <c r="F127" i="13"/>
  <c r="B127" i="13"/>
  <c r="P126" i="13"/>
  <c r="F126" i="13"/>
  <c r="B126" i="13"/>
  <c r="P11" i="13"/>
  <c r="J11" i="13"/>
  <c r="F11" i="13"/>
  <c r="B11" i="13"/>
  <c r="P105" i="13"/>
  <c r="J105" i="13"/>
  <c r="F105" i="13"/>
  <c r="B105" i="13"/>
  <c r="P163" i="13"/>
  <c r="J163" i="13"/>
  <c r="F163" i="13"/>
  <c r="B163" i="13"/>
  <c r="P177" i="13"/>
  <c r="J177" i="13"/>
  <c r="F177" i="13"/>
  <c r="B177" i="13"/>
  <c r="P176" i="13"/>
  <c r="J176" i="13"/>
  <c r="F176" i="13"/>
  <c r="B176" i="13"/>
  <c r="P145" i="13"/>
  <c r="J145" i="13"/>
  <c r="F145" i="13"/>
  <c r="B145" i="13"/>
  <c r="P100" i="13"/>
  <c r="J100" i="13"/>
  <c r="F100" i="13"/>
  <c r="B100" i="13"/>
  <c r="P48" i="13"/>
  <c r="J48" i="13"/>
  <c r="F48" i="13"/>
  <c r="B48" i="13"/>
  <c r="P32" i="13"/>
  <c r="J32" i="13"/>
  <c r="F32" i="13"/>
  <c r="B32" i="13"/>
  <c r="P60" i="13"/>
  <c r="J60" i="13"/>
  <c r="F60" i="13"/>
  <c r="B60" i="13"/>
  <c r="P161" i="13"/>
  <c r="J161" i="13"/>
  <c r="F161" i="13"/>
  <c r="B161" i="13"/>
  <c r="P31" i="13"/>
  <c r="J31" i="13"/>
  <c r="F31" i="13"/>
  <c r="B31" i="13"/>
  <c r="P204" i="13"/>
  <c r="F204" i="13"/>
  <c r="B204" i="13"/>
  <c r="P47" i="13"/>
  <c r="J47" i="13"/>
  <c r="F47" i="13"/>
  <c r="B47" i="13"/>
  <c r="P202" i="13"/>
  <c r="F202" i="13"/>
  <c r="B202" i="13"/>
  <c r="P201" i="13"/>
  <c r="F201" i="13"/>
  <c r="B201" i="13"/>
  <c r="P189" i="13"/>
  <c r="J189" i="13"/>
  <c r="F189" i="13"/>
  <c r="B189" i="13"/>
  <c r="P72" i="13"/>
  <c r="J72" i="13"/>
  <c r="F72" i="13"/>
  <c r="B72" i="13"/>
  <c r="P87" i="13"/>
  <c r="F87" i="13"/>
  <c r="B87" i="13"/>
  <c r="P110" i="13"/>
  <c r="J110" i="13"/>
  <c r="F110" i="13"/>
  <c r="B110" i="13"/>
  <c r="P149" i="13"/>
  <c r="J149" i="13"/>
  <c r="F149" i="13"/>
  <c r="B149" i="13"/>
  <c r="P57" i="13"/>
  <c r="F57" i="13"/>
  <c r="B57" i="13"/>
  <c r="P144" i="13"/>
  <c r="J144" i="13"/>
  <c r="F144" i="13"/>
  <c r="B144" i="13"/>
  <c r="P236" i="13"/>
  <c r="J236" i="13"/>
  <c r="F236" i="13"/>
  <c r="B236" i="13"/>
  <c r="P38" i="13"/>
  <c r="J38" i="13"/>
  <c r="F38" i="13"/>
  <c r="B38" i="13"/>
  <c r="P193" i="13"/>
  <c r="F193" i="13"/>
  <c r="B193" i="13"/>
  <c r="P50" i="13"/>
  <c r="J50" i="13"/>
  <c r="F50" i="13"/>
  <c r="B50" i="13"/>
  <c r="P125" i="13"/>
  <c r="F125" i="13"/>
  <c r="B125" i="13"/>
  <c r="P160" i="13"/>
  <c r="J160" i="13"/>
  <c r="F160" i="13"/>
  <c r="B160" i="13"/>
  <c r="P235" i="13"/>
  <c r="J235" i="13"/>
  <c r="F235" i="13"/>
  <c r="B235" i="13"/>
  <c r="P234" i="13"/>
  <c r="J234" i="13"/>
  <c r="F234" i="13"/>
  <c r="B234" i="13"/>
  <c r="P124" i="13"/>
  <c r="F124" i="13"/>
  <c r="B124" i="13"/>
  <c r="P123" i="13"/>
  <c r="F123" i="13"/>
  <c r="B123" i="13"/>
  <c r="P167" i="13"/>
  <c r="J167" i="13"/>
  <c r="F167" i="13"/>
  <c r="B167" i="13"/>
  <c r="P56" i="13"/>
  <c r="F56" i="13"/>
  <c r="B56" i="13"/>
  <c r="P122" i="13"/>
  <c r="F122" i="13"/>
  <c r="B122" i="13"/>
  <c r="P59" i="13"/>
  <c r="J59" i="13"/>
  <c r="F59" i="13"/>
  <c r="B59" i="13"/>
  <c r="P71" i="13"/>
  <c r="J71" i="13"/>
  <c r="F71" i="13"/>
  <c r="B71" i="13"/>
  <c r="P233" i="13"/>
  <c r="J233" i="13"/>
  <c r="F233" i="13"/>
  <c r="B233" i="13"/>
  <c r="P99" i="13"/>
  <c r="F99" i="13"/>
  <c r="B99" i="13"/>
  <c r="P248" i="13"/>
  <c r="F248" i="13"/>
  <c r="B248" i="13"/>
  <c r="P109" i="13"/>
  <c r="F109" i="13"/>
  <c r="B109" i="13"/>
  <c r="P69" i="13"/>
  <c r="F69" i="13"/>
  <c r="B69" i="13"/>
  <c r="P242" i="13"/>
  <c r="F242" i="13"/>
  <c r="B242" i="13"/>
  <c r="P171" i="13"/>
  <c r="J171" i="13"/>
  <c r="F171" i="13"/>
  <c r="B171" i="13"/>
  <c r="P175" i="13"/>
  <c r="F175" i="13"/>
  <c r="B175" i="13"/>
  <c r="P86" i="13"/>
  <c r="F86" i="13"/>
  <c r="B86" i="13"/>
  <c r="P121" i="13"/>
  <c r="F121" i="13"/>
  <c r="B121" i="13"/>
  <c r="P85" i="13"/>
  <c r="F85" i="13"/>
  <c r="B85" i="13"/>
  <c r="P214" i="13"/>
  <c r="J214" i="13"/>
  <c r="F214" i="13"/>
  <c r="B214" i="13"/>
  <c r="P166" i="13"/>
  <c r="J166" i="13"/>
  <c r="F166" i="13"/>
  <c r="B166" i="13"/>
  <c r="P84" i="13"/>
  <c r="F84" i="13"/>
  <c r="B84" i="13"/>
  <c r="P232" i="13"/>
  <c r="J232" i="13"/>
  <c r="F232" i="13"/>
  <c r="B232" i="13"/>
  <c r="P120" i="13"/>
  <c r="F120" i="13"/>
  <c r="B120" i="13"/>
  <c r="P198" i="13"/>
  <c r="F198" i="13"/>
  <c r="B198" i="13"/>
  <c r="P222" i="13"/>
  <c r="F222" i="13"/>
  <c r="B222" i="13"/>
  <c r="P104" i="13"/>
  <c r="F104" i="13"/>
  <c r="B104" i="13"/>
  <c r="P203" i="13"/>
  <c r="F203" i="13"/>
  <c r="B203" i="13"/>
  <c r="P151" i="13"/>
  <c r="F151" i="13"/>
  <c r="B151" i="13"/>
  <c r="P200" i="13"/>
  <c r="F200" i="13"/>
  <c r="B200" i="13"/>
  <c r="P83" i="13"/>
  <c r="F83" i="13"/>
  <c r="B83" i="13"/>
  <c r="P119" i="13"/>
  <c r="F119" i="13"/>
  <c r="B119" i="13"/>
  <c r="P46" i="13"/>
  <c r="J46" i="13"/>
  <c r="F46" i="13"/>
  <c r="B46" i="13"/>
  <c r="P103" i="13"/>
  <c r="F103" i="13"/>
  <c r="B103" i="13"/>
  <c r="P92" i="13"/>
  <c r="F92" i="13"/>
  <c r="B92" i="13"/>
  <c r="P94" i="13"/>
  <c r="F94" i="13"/>
  <c r="B94" i="13"/>
  <c r="P62" i="13"/>
  <c r="F62" i="13"/>
  <c r="B62" i="13"/>
  <c r="P227" i="13"/>
  <c r="F227" i="13"/>
  <c r="B227" i="13"/>
  <c r="P247" i="13"/>
  <c r="F247" i="13"/>
  <c r="B247" i="13"/>
  <c r="P182" i="13"/>
  <c r="F182" i="13"/>
  <c r="B182" i="13"/>
  <c r="P26" i="13"/>
  <c r="F26" i="13"/>
  <c r="B26" i="13"/>
  <c r="P10" i="13"/>
  <c r="J10" i="13"/>
  <c r="F10" i="13"/>
  <c r="B10" i="13"/>
  <c r="P153" i="13"/>
  <c r="J153" i="13"/>
  <c r="F153" i="13"/>
  <c r="B153" i="13"/>
  <c r="P82" i="13"/>
  <c r="F82" i="13"/>
  <c r="B82" i="13"/>
  <c r="P9" i="13"/>
  <c r="J9" i="13"/>
  <c r="F9" i="13"/>
  <c r="B9" i="13"/>
  <c r="P28" i="13"/>
  <c r="F28" i="13"/>
  <c r="B28" i="13"/>
  <c r="P154" i="13"/>
  <c r="J154" i="13"/>
  <c r="F154" i="13"/>
  <c r="B154" i="13"/>
  <c r="P64" i="13"/>
  <c r="J64" i="13"/>
  <c r="F64" i="13"/>
  <c r="B64" i="13"/>
  <c r="P194" i="13"/>
  <c r="F194" i="13"/>
  <c r="B194" i="13"/>
  <c r="P157" i="13"/>
  <c r="F157" i="13"/>
  <c r="B157" i="13"/>
  <c r="P24" i="13"/>
  <c r="F24" i="13"/>
  <c r="B24" i="13"/>
  <c r="P81" i="13"/>
  <c r="F81" i="13"/>
  <c r="B81" i="13"/>
  <c r="P80" i="13"/>
  <c r="F80" i="13"/>
  <c r="B80" i="13"/>
  <c r="P79" i="13"/>
  <c r="F79" i="13"/>
  <c r="B79" i="13"/>
  <c r="P148" i="13"/>
  <c r="J148" i="13"/>
  <c r="F148" i="13"/>
  <c r="B148" i="13"/>
  <c r="P68" i="13"/>
  <c r="F68" i="13"/>
  <c r="B68" i="13"/>
  <c r="P246" i="13"/>
  <c r="F246" i="13"/>
  <c r="B246" i="13"/>
  <c r="P147" i="13"/>
  <c r="J147" i="13"/>
  <c r="F147" i="13"/>
  <c r="B147" i="13"/>
  <c r="P245" i="13"/>
  <c r="F245" i="13"/>
  <c r="B245" i="13"/>
  <c r="P226" i="13"/>
  <c r="F226" i="13"/>
  <c r="B226" i="13"/>
  <c r="P118" i="13"/>
  <c r="F118" i="13"/>
  <c r="B118" i="13"/>
  <c r="P117" i="13"/>
  <c r="F117" i="13"/>
  <c r="B117" i="13"/>
  <c r="P225" i="13"/>
  <c r="F225" i="13"/>
  <c r="B225" i="13"/>
  <c r="P192" i="13"/>
  <c r="F192" i="13"/>
  <c r="B192" i="13"/>
  <c r="P25" i="13"/>
  <c r="F25" i="13"/>
  <c r="B25" i="13"/>
  <c r="P223" i="13"/>
  <c r="J223" i="13"/>
  <c r="F223" i="13"/>
  <c r="B223" i="13"/>
  <c r="P67" i="13"/>
  <c r="F67" i="13"/>
  <c r="B67" i="13"/>
  <c r="P116" i="13"/>
  <c r="F116" i="13"/>
  <c r="B116" i="13"/>
  <c r="P4" i="13"/>
  <c r="J4" i="13"/>
  <c r="F4" i="13"/>
  <c r="B4" i="13"/>
  <c r="P37" i="13"/>
  <c r="J37" i="13"/>
  <c r="F37" i="13"/>
  <c r="B37" i="13"/>
  <c r="P111" i="13"/>
  <c r="J111" i="13"/>
  <c r="F111" i="13"/>
  <c r="B111" i="13"/>
  <c r="P191" i="13"/>
  <c r="F191" i="13"/>
  <c r="B191" i="13"/>
  <c r="P78" i="13"/>
  <c r="F78" i="13"/>
  <c r="B78" i="13"/>
  <c r="P115" i="13"/>
  <c r="F115" i="13"/>
  <c r="B115" i="13"/>
  <c r="P114" i="13"/>
  <c r="F114" i="13"/>
  <c r="B114" i="13"/>
  <c r="P108" i="13"/>
  <c r="F108" i="13"/>
  <c r="B108" i="13"/>
  <c r="P146" i="13"/>
  <c r="J146" i="13"/>
  <c r="F146" i="13"/>
  <c r="B146" i="13"/>
  <c r="P170" i="13"/>
  <c r="J170" i="13"/>
  <c r="F170" i="13"/>
  <c r="B170" i="13"/>
  <c r="P102" i="13"/>
  <c r="J102" i="13"/>
  <c r="F102" i="13"/>
  <c r="B102" i="13"/>
  <c r="P224" i="13"/>
  <c r="F224" i="13"/>
  <c r="B224" i="13"/>
  <c r="P8" i="13"/>
  <c r="J8" i="13"/>
  <c r="F8" i="13"/>
  <c r="B8" i="13"/>
  <c r="P98" i="13"/>
  <c r="F98" i="13"/>
  <c r="B98" i="13"/>
  <c r="P7" i="13"/>
  <c r="J7" i="13"/>
  <c r="F7" i="13"/>
  <c r="B7" i="13"/>
  <c r="P215" i="13"/>
  <c r="J215" i="13"/>
  <c r="F215" i="13"/>
  <c r="B215" i="13"/>
  <c r="P2" i="13"/>
  <c r="F2" i="13"/>
  <c r="B2" i="13"/>
  <c r="P6" i="13"/>
  <c r="J6" i="13"/>
  <c r="F6" i="13"/>
  <c r="B6" i="13"/>
  <c r="P240" i="13"/>
  <c r="F240" i="13"/>
  <c r="B240" i="13"/>
  <c r="P3" i="13"/>
  <c r="J3" i="13"/>
  <c r="F3" i="13"/>
  <c r="B3" i="13"/>
  <c r="P40" i="13"/>
  <c r="F40" i="13"/>
  <c r="B40" i="13"/>
  <c r="P181" i="13"/>
  <c r="F181" i="13"/>
  <c r="B181" i="13"/>
  <c r="P241" i="13"/>
  <c r="J241" i="13"/>
  <c r="F241" i="13"/>
  <c r="B241" i="13"/>
  <c r="P63" i="13"/>
  <c r="J63" i="13"/>
  <c r="F63" i="13"/>
  <c r="B63" i="13"/>
  <c r="P97" i="13"/>
  <c r="F97" i="13"/>
  <c r="B97" i="13"/>
  <c r="P77" i="13"/>
  <c r="F77" i="13"/>
  <c r="B77" i="13"/>
  <c r="P76" i="13"/>
  <c r="F76" i="13"/>
  <c r="B76" i="13"/>
  <c r="P5" i="13"/>
  <c r="J5" i="13"/>
  <c r="F5" i="13"/>
  <c r="B5" i="13"/>
  <c r="P107" i="13"/>
  <c r="F107" i="13"/>
  <c r="B107" i="13"/>
  <c r="P30" i="13"/>
  <c r="J30" i="13"/>
  <c r="F30" i="13"/>
  <c r="B30" i="13"/>
  <c r="P96" i="13"/>
  <c r="J96" i="13"/>
  <c r="F96" i="13"/>
  <c r="B96" i="13"/>
  <c r="P75" i="13"/>
  <c r="F75" i="13"/>
  <c r="B75" i="13"/>
  <c r="P174" i="13"/>
  <c r="F174" i="13"/>
  <c r="B174" i="13"/>
  <c r="P74" i="13"/>
  <c r="F74" i="13"/>
  <c r="B74" i="13"/>
  <c r="P73" i="13"/>
  <c r="F73" i="13"/>
  <c r="B73" i="13"/>
  <c r="P95" i="13"/>
  <c r="J95" i="13"/>
  <c r="F95" i="13"/>
  <c r="B95" i="13"/>
  <c r="P165" i="13"/>
  <c r="J165" i="13"/>
  <c r="F165" i="13"/>
  <c r="B165" i="13"/>
  <c r="P221" i="13"/>
  <c r="F221" i="13"/>
  <c r="B221" i="13"/>
  <c r="P106" i="13"/>
  <c r="J106" i="13"/>
  <c r="F106" i="13"/>
  <c r="B106" i="13"/>
  <c r="P164" i="13"/>
  <c r="J164" i="13"/>
  <c r="F164" i="13"/>
  <c r="B164" i="13"/>
  <c r="P152" i="13"/>
  <c r="F152" i="13"/>
  <c r="B152" i="13"/>
  <c r="P173" i="13"/>
  <c r="F173" i="13"/>
  <c r="B173" i="13"/>
  <c r="P55" i="13"/>
  <c r="F55" i="13"/>
  <c r="B55" i="13"/>
  <c r="P220" i="13"/>
  <c r="F220" i="13"/>
  <c r="B220" i="13"/>
  <c r="P113" i="13"/>
  <c r="F113" i="13"/>
  <c r="B113" i="13"/>
  <c r="P219" i="13"/>
  <c r="F219" i="13"/>
  <c r="B219" i="13"/>
  <c r="P29" i="13"/>
  <c r="J29" i="13"/>
  <c r="F29" i="13"/>
  <c r="B29" i="13"/>
  <c r="P45" i="13"/>
  <c r="J45" i="13"/>
  <c r="F45" i="13"/>
  <c r="B45" i="13"/>
  <c r="P49" i="13"/>
  <c r="J49" i="13"/>
  <c r="F49" i="13"/>
  <c r="B49" i="13"/>
  <c r="P66" i="13"/>
  <c r="F66" i="13"/>
  <c r="B66" i="13"/>
  <c r="P58" i="13"/>
  <c r="J58" i="13"/>
  <c r="F58" i="13"/>
  <c r="B58" i="13"/>
  <c r="P169" i="13"/>
  <c r="J169" i="13"/>
  <c r="F169" i="13"/>
  <c r="B169" i="13"/>
  <c r="P51" i="13"/>
  <c r="F51" i="13"/>
  <c r="B51" i="13"/>
  <c r="P213" i="13"/>
  <c r="F213" i="13"/>
  <c r="B213" i="13"/>
  <c r="P168" i="13"/>
  <c r="F168" i="13"/>
  <c r="B168" i="13"/>
  <c r="P172" i="13"/>
  <c r="F172" i="13"/>
  <c r="B172" i="13"/>
  <c r="P112" i="13"/>
  <c r="F112" i="13"/>
  <c r="B112" i="13"/>
  <c r="P65" i="13"/>
  <c r="F65" i="13"/>
  <c r="B65" i="13"/>
  <c r="P159" i="13"/>
  <c r="J159" i="13"/>
  <c r="F159" i="13"/>
  <c r="B159" i="13"/>
  <c r="P218" i="13"/>
  <c r="F218" i="13"/>
  <c r="B218" i="13"/>
  <c r="P231" i="13"/>
  <c r="J231" i="13"/>
  <c r="F231" i="13"/>
  <c r="B231" i="13"/>
  <c r="P197" i="13"/>
  <c r="F197" i="13"/>
  <c r="B197" i="13"/>
  <c r="P196" i="13"/>
  <c r="F196" i="13"/>
  <c r="B196" i="13"/>
  <c r="P54" i="13"/>
  <c r="F54" i="13"/>
  <c r="B54" i="13"/>
  <c r="P36" i="13"/>
  <c r="F36" i="13"/>
  <c r="B36" i="13"/>
  <c r="P229" i="13"/>
  <c r="F229" i="13"/>
  <c r="B229" i="13"/>
  <c r="P228" i="13"/>
  <c r="F228" i="13"/>
  <c r="B228" i="13"/>
  <c r="P90" i="13"/>
  <c r="F90" i="13"/>
  <c r="B90" i="13"/>
  <c r="P230" i="13"/>
  <c r="F230" i="13"/>
  <c r="B230" i="13"/>
  <c r="P195" i="13"/>
  <c r="B195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2" i="12"/>
  <c r="C7" i="10"/>
  <c r="C6" i="10"/>
  <c r="C5" i="10"/>
  <c r="C4" i="10"/>
  <c r="C3" i="10"/>
  <c r="C2" i="10"/>
  <c r="E39" i="2"/>
  <c r="A39" i="2"/>
  <c r="E38" i="2"/>
  <c r="A38" i="2"/>
  <c r="E37" i="2"/>
  <c r="A37" i="2"/>
  <c r="E36" i="2"/>
  <c r="A36" i="2"/>
  <c r="E35" i="2"/>
  <c r="A35" i="2"/>
  <c r="E34" i="2"/>
  <c r="A34" i="2"/>
  <c r="E33" i="2"/>
  <c r="A33" i="2"/>
  <c r="E32" i="2"/>
  <c r="A32" i="2"/>
  <c r="E31" i="2"/>
  <c r="A31" i="2"/>
  <c r="E30" i="2"/>
  <c r="A30" i="2"/>
  <c r="E29" i="2"/>
  <c r="A29" i="2"/>
  <c r="E28" i="2"/>
  <c r="A28" i="2"/>
  <c r="E27" i="2"/>
  <c r="A27" i="2"/>
  <c r="E26" i="2"/>
  <c r="A26" i="2"/>
  <c r="E25" i="2"/>
  <c r="A25" i="2"/>
  <c r="E24" i="2"/>
  <c r="A24" i="2"/>
  <c r="E23" i="2"/>
  <c r="A23" i="2"/>
  <c r="E22" i="2"/>
  <c r="A22" i="2"/>
  <c r="E21" i="2"/>
  <c r="A21" i="2"/>
  <c r="E20" i="2"/>
  <c r="A20" i="2"/>
  <c r="E19" i="2"/>
  <c r="A19" i="2"/>
  <c r="E18" i="2"/>
  <c r="A18" i="2"/>
  <c r="E17" i="2"/>
  <c r="A17" i="2"/>
  <c r="E16" i="2"/>
  <c r="A16" i="2"/>
  <c r="E15" i="2"/>
  <c r="A15" i="2"/>
  <c r="E14" i="2"/>
  <c r="A14" i="2"/>
  <c r="E13" i="2"/>
  <c r="A13" i="2"/>
  <c r="E12" i="2"/>
  <c r="A12" i="2"/>
  <c r="E11" i="2"/>
  <c r="A11" i="2"/>
  <c r="E10" i="2"/>
  <c r="A10" i="2"/>
  <c r="E9" i="2"/>
  <c r="E8" i="2"/>
  <c r="E7" i="2"/>
  <c r="A7" i="2"/>
  <c r="E6" i="2"/>
  <c r="A6" i="2"/>
  <c r="E5" i="2"/>
  <c r="A5" i="2"/>
  <c r="E4" i="2"/>
  <c r="A4" i="2"/>
  <c r="E3" i="2"/>
  <c r="A3" i="2"/>
  <c r="E2" i="2"/>
  <c r="A2" i="2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</calcChain>
</file>

<file path=xl/sharedStrings.xml><?xml version="1.0" encoding="utf-8"?>
<sst xmlns="http://schemas.openxmlformats.org/spreadsheetml/2006/main" count="11939" uniqueCount="855">
  <si>
    <t>Event</t>
  </si>
  <si>
    <t>100m</t>
  </si>
  <si>
    <t>200m</t>
  </si>
  <si>
    <t>400m</t>
  </si>
  <si>
    <t>800m</t>
  </si>
  <si>
    <t>1600m</t>
  </si>
  <si>
    <t>3200m</t>
  </si>
  <si>
    <t>5000m</t>
  </si>
  <si>
    <t>4x100m</t>
  </si>
  <si>
    <t>4x400m</t>
  </si>
  <si>
    <t>4x800m</t>
  </si>
  <si>
    <t>Long Jump</t>
  </si>
  <si>
    <t>Triple Jump</t>
  </si>
  <si>
    <t>High Jump</t>
  </si>
  <si>
    <t>Pole Vault</t>
  </si>
  <si>
    <t>Shot Put</t>
  </si>
  <si>
    <t>Track</t>
  </si>
  <si>
    <t>Relay</t>
  </si>
  <si>
    <t>Field</t>
  </si>
  <si>
    <t>Sprint</t>
  </si>
  <si>
    <t>Distance</t>
  </si>
  <si>
    <t>Hurdles</t>
  </si>
  <si>
    <t>Jumps</t>
  </si>
  <si>
    <t>Throws</t>
  </si>
  <si>
    <t>Gender</t>
  </si>
  <si>
    <t>Season</t>
  </si>
  <si>
    <t>Outdoor</t>
  </si>
  <si>
    <t>State</t>
  </si>
  <si>
    <t>LL</t>
  </si>
  <si>
    <t>L</t>
  </si>
  <si>
    <t>M</t>
  </si>
  <si>
    <t>MM</t>
  </si>
  <si>
    <t>S</t>
  </si>
  <si>
    <t>Date</t>
  </si>
  <si>
    <t>Conference</t>
  </si>
  <si>
    <t>ECC</t>
  </si>
  <si>
    <t>NVL</t>
  </si>
  <si>
    <t>SWC</t>
  </si>
  <si>
    <t>Invitational</t>
  </si>
  <si>
    <t>Bloomfield</t>
  </si>
  <si>
    <t>Dan O'Connell</t>
  </si>
  <si>
    <t>Greater Bristol</t>
  </si>
  <si>
    <t>Irv Black</t>
  </si>
  <si>
    <t>Ledyard</t>
  </si>
  <si>
    <t>Middletown</t>
  </si>
  <si>
    <t>Panther</t>
  </si>
  <si>
    <t>Randy Smith Journal Inquirer</t>
  </si>
  <si>
    <t>Torrington Alumni Club</t>
  </si>
  <si>
    <t>Open</t>
  </si>
  <si>
    <t>Relays</t>
  </si>
  <si>
    <t>O'Grady</t>
  </si>
  <si>
    <t>State Open</t>
  </si>
  <si>
    <t>Class L Championship</t>
  </si>
  <si>
    <t>School</t>
  </si>
  <si>
    <t>Town</t>
  </si>
  <si>
    <t>ZIP</t>
  </si>
  <si>
    <t>NA</t>
  </si>
  <si>
    <t>Middletown, CT</t>
  </si>
  <si>
    <t>New Britain, CT</t>
  </si>
  <si>
    <t>Class LL Championship</t>
  </si>
  <si>
    <t>East Hartford, CT</t>
  </si>
  <si>
    <t>Manchester, CT</t>
  </si>
  <si>
    <t>Danbury, CT</t>
  </si>
  <si>
    <t>Class M Championship</t>
  </si>
  <si>
    <t>West Hartford, CT</t>
  </si>
  <si>
    <t>Class MM Championship</t>
  </si>
  <si>
    <t>Class S Championship</t>
  </si>
  <si>
    <t>Hammer Throw</t>
  </si>
  <si>
    <t>Decathalon</t>
  </si>
  <si>
    <t>Windham, CT</t>
  </si>
  <si>
    <t>Year</t>
  </si>
  <si>
    <t>Tony Ortiz</t>
  </si>
  <si>
    <t>Daniel Jamieson</t>
  </si>
  <si>
    <t>Windsor</t>
  </si>
  <si>
    <t>Bill Oliverson</t>
  </si>
  <si>
    <t>Killingly</t>
  </si>
  <si>
    <t>Spencer Brown</t>
  </si>
  <si>
    <t>Wilton</t>
  </si>
  <si>
    <t>Alex Ostberg</t>
  </si>
  <si>
    <t>Darien</t>
  </si>
  <si>
    <t>Jeff Harding</t>
  </si>
  <si>
    <t>Kahlin Bolden, Tikuan Johnson, Julio Medina, Montrelle Murphy</t>
  </si>
  <si>
    <t>Dane Lonsdale, Brendon Criatobal, Will Caffery, Remi Ray</t>
  </si>
  <si>
    <t>Kellen Quigley, Peter Prial, Marty Gennusa, Patrick Moffat</t>
  </si>
  <si>
    <t>Ridgefield</t>
  </si>
  <si>
    <t>Dante Ross</t>
  </si>
  <si>
    <t>Bob Woods</t>
  </si>
  <si>
    <t>Bill Shinsky</t>
  </si>
  <si>
    <t>Rippowam</t>
  </si>
  <si>
    <t>Justin Adams</t>
  </si>
  <si>
    <t>South Windsor</t>
  </si>
  <si>
    <t>Matthew Jeune</t>
  </si>
  <si>
    <t>Notre Dame</t>
  </si>
  <si>
    <t>Jordan Thull</t>
  </si>
  <si>
    <t>East Lyme</t>
  </si>
  <si>
    <t>Andre Reid</t>
  </si>
  <si>
    <t>Dan Hardiman</t>
  </si>
  <si>
    <t>Farmington</t>
  </si>
  <si>
    <t>Ben Latham</t>
  </si>
  <si>
    <t>Brian Chaput</t>
  </si>
  <si>
    <t>East Haven</t>
  </si>
  <si>
    <t>Crosby</t>
  </si>
  <si>
    <t>Waterbury</t>
  </si>
  <si>
    <t>Fairfield Ludlowe</t>
  </si>
  <si>
    <t>Fairfield</t>
  </si>
  <si>
    <t>Staples</t>
  </si>
  <si>
    <t>Fitch</t>
  </si>
  <si>
    <t>Groton</t>
  </si>
  <si>
    <t>Hillhouse</t>
  </si>
  <si>
    <t>New Haven</t>
  </si>
  <si>
    <t>Stamford</t>
  </si>
  <si>
    <t>West Haven</t>
  </si>
  <si>
    <t>06705</t>
  </si>
  <si>
    <t>06095</t>
  </si>
  <si>
    <t>06241</t>
  </si>
  <si>
    <t>06897</t>
  </si>
  <si>
    <t>06820</t>
  </si>
  <si>
    <t>06880</t>
  </si>
  <si>
    <t>06877</t>
  </si>
  <si>
    <t>06340</t>
  </si>
  <si>
    <t>06511</t>
  </si>
  <si>
    <t>06905</t>
  </si>
  <si>
    <t>06333</t>
  </si>
  <si>
    <t>06074</t>
  </si>
  <si>
    <t>06032</t>
  </si>
  <si>
    <t>06824</t>
  </si>
  <si>
    <t>06516</t>
  </si>
  <si>
    <t>06513</t>
  </si>
  <si>
    <t xml:space="preserve">Sheldon Simpson </t>
  </si>
  <si>
    <t>East Hartford</t>
  </si>
  <si>
    <t>Michael Lorick</t>
  </si>
  <si>
    <t>Danbury</t>
  </si>
  <si>
    <t>Raphael-Andre Ray</t>
  </si>
  <si>
    <t>Cas Loxsom</t>
  </si>
  <si>
    <t>Christian Alvarado</t>
  </si>
  <si>
    <t>Fairfield Prep</t>
  </si>
  <si>
    <t xml:space="preserve">Kevin King </t>
  </si>
  <si>
    <t>Myles Bradley</t>
  </si>
  <si>
    <t>Norwich Free Academy</t>
  </si>
  <si>
    <t xml:space="preserve">Brent Majors </t>
  </si>
  <si>
    <t>Simsbury</t>
  </si>
  <si>
    <t>Malique Jones, Zachary Andrews, Juan Usuga, Basil Niccolls</t>
  </si>
  <si>
    <t>New Britain</t>
  </si>
  <si>
    <t>Sean Gallagher, Jonathan Heil, Maxwell Hoberman, Walker Marsh</t>
  </si>
  <si>
    <t>Joel Kirk, Kyle Heubner, Jefferson Wilkes, Kevin Stanko</t>
  </si>
  <si>
    <t>Michael Hartfield</t>
  </si>
  <si>
    <t>Manchester</t>
  </si>
  <si>
    <t xml:space="preserve">Omari Braswell </t>
  </si>
  <si>
    <t>Hartford Public</t>
  </si>
  <si>
    <t>Matt Deluca</t>
  </si>
  <si>
    <t xml:space="preserve">Melmoth Taylor </t>
  </si>
  <si>
    <t xml:space="preserve">Brian Brophy </t>
  </si>
  <si>
    <t>Stephen Simalchik</t>
  </si>
  <si>
    <t xml:space="preserve">Jack Hall </t>
  </si>
  <si>
    <t>Westport</t>
  </si>
  <si>
    <t>Wilbur Cross</t>
  </si>
  <si>
    <t>Westhill</t>
  </si>
  <si>
    <t>Norwich</t>
  </si>
  <si>
    <t>Hartford</t>
  </si>
  <si>
    <t>Pulaski</t>
  </si>
  <si>
    <t>06118</t>
  </si>
  <si>
    <t>06811</t>
  </si>
  <si>
    <t>06902</t>
  </si>
  <si>
    <t>06360</t>
  </si>
  <si>
    <t>06070</t>
  </si>
  <si>
    <t>06051</t>
  </si>
  <si>
    <t>06040</t>
  </si>
  <si>
    <t>06105</t>
  </si>
  <si>
    <t>06053</t>
  </si>
  <si>
    <t>Kenneth Walker</t>
  </si>
  <si>
    <t>Jerome Young</t>
  </si>
  <si>
    <t>Reed Kochanek</t>
  </si>
  <si>
    <t>Gavin Coombs</t>
  </si>
  <si>
    <t>Griswold</t>
  </si>
  <si>
    <t>Christopher Bendtsen</t>
  </si>
  <si>
    <t>Wolcott</t>
  </si>
  <si>
    <t>Jay O'Keefe</t>
  </si>
  <si>
    <t>R. Marshall</t>
  </si>
  <si>
    <t>Schneider</t>
  </si>
  <si>
    <t>Valley Regional</t>
  </si>
  <si>
    <t>Bethel</t>
  </si>
  <si>
    <t>Dan Santella</t>
  </si>
  <si>
    <t>NW Regional</t>
  </si>
  <si>
    <t>Dwayne Stewart, Trevon Cheatem, Marcus Cooper, Marcus Campbell</t>
  </si>
  <si>
    <t>Nick LaPerriere, John Alarcon, Tim Madormo, Eric Dietz</t>
  </si>
  <si>
    <t>Woodland Regional</t>
  </si>
  <si>
    <t>Ryan Gilmore, James Bloom, Stephen Vento, Steven Piscatelli</t>
  </si>
  <si>
    <t>Weston</t>
  </si>
  <si>
    <t>Dwight Anderson</t>
  </si>
  <si>
    <t>Rudy Mendes</t>
  </si>
  <si>
    <t>Demario Gray</t>
  </si>
  <si>
    <t>Joseph Fogarasi</t>
  </si>
  <si>
    <t>Windham</t>
  </si>
  <si>
    <t>Jeff Ward</t>
  </si>
  <si>
    <t>Rich White</t>
  </si>
  <si>
    <t>Robert Lasko</t>
  </si>
  <si>
    <t>North Branford</t>
  </si>
  <si>
    <t>Sonny Hall</t>
  </si>
  <si>
    <t>Prince Tech</t>
  </si>
  <si>
    <t>East Catholic</t>
  </si>
  <si>
    <t>EO Smith</t>
  </si>
  <si>
    <t>06471</t>
  </si>
  <si>
    <t>08</t>
  </si>
  <si>
    <t>09</t>
  </si>
  <si>
    <t>02.5</t>
  </si>
  <si>
    <t>01</t>
  </si>
  <si>
    <t>06</t>
  </si>
  <si>
    <t>05</t>
  </si>
  <si>
    <t>00.25</t>
  </si>
  <si>
    <t>01.5</t>
  </si>
  <si>
    <t>03</t>
  </si>
  <si>
    <t>04.75</t>
  </si>
  <si>
    <t>06002</t>
  </si>
  <si>
    <t>06106</t>
  </si>
  <si>
    <t>06042</t>
  </si>
  <si>
    <t>06351</t>
  </si>
  <si>
    <t>06716</t>
  </si>
  <si>
    <t>Storrs</t>
  </si>
  <si>
    <t>06268</t>
  </si>
  <si>
    <t>Deep River</t>
  </si>
  <si>
    <t>06417</t>
  </si>
  <si>
    <t>06801</t>
  </si>
  <si>
    <t>Winsted</t>
  </si>
  <si>
    <t>06098</t>
  </si>
  <si>
    <t>Beacon Falls</t>
  </si>
  <si>
    <t>06403</t>
  </si>
  <si>
    <t>06883</t>
  </si>
  <si>
    <t>06226</t>
  </si>
  <si>
    <t>Willimantic</t>
  </si>
  <si>
    <t>06457</t>
  </si>
  <si>
    <t>Terrell Wilks</t>
  </si>
  <si>
    <t>Daundre Barnaby</t>
  </si>
  <si>
    <t>Thomas Lupoli</t>
  </si>
  <si>
    <t>John Raneri</t>
  </si>
  <si>
    <t>New Fairfield</t>
  </si>
  <si>
    <t>Chase Pizzonia</t>
  </si>
  <si>
    <t>Kevin Kargle</t>
  </si>
  <si>
    <t>Tashomo Sinclair</t>
  </si>
  <si>
    <t>Tyler Lathan</t>
  </si>
  <si>
    <t>Paul Cavalieri, Justin Scricca, Persis Oware, Justin Harris</t>
  </si>
  <si>
    <t>Wethersfield</t>
  </si>
  <si>
    <t>Ryan Govoni, Joseph Albani, Dionis White, Nolan McNair</t>
  </si>
  <si>
    <t>Tim Clark, Matt Cumings, Zak Ibozrar, Matt Pasquariello</t>
  </si>
  <si>
    <t>Lyman Hall</t>
  </si>
  <si>
    <t>Evan Rouse</t>
  </si>
  <si>
    <t>Rayford Sutton</t>
  </si>
  <si>
    <t>Shamont Hamer</t>
  </si>
  <si>
    <t>John Kaczowski</t>
  </si>
  <si>
    <t>Nelson Laskowski</t>
  </si>
  <si>
    <t>Wayne Mumford</t>
  </si>
  <si>
    <t>North Haven</t>
  </si>
  <si>
    <t>Jeff Barrette</t>
  </si>
  <si>
    <t>Woodstock</t>
  </si>
  <si>
    <t>Ken Krell</t>
  </si>
  <si>
    <t>0</t>
  </si>
  <si>
    <t>10.69</t>
  </si>
  <si>
    <t>21.45</t>
  </si>
  <si>
    <t>46.31</t>
  </si>
  <si>
    <t>1</t>
  </si>
  <si>
    <t>54.29</t>
  </si>
  <si>
    <t>4</t>
  </si>
  <si>
    <t>16.95</t>
  </si>
  <si>
    <t>9</t>
  </si>
  <si>
    <t>23.33</t>
  </si>
  <si>
    <t>15</t>
  </si>
  <si>
    <t>20</t>
  </si>
  <si>
    <t>14.41</t>
  </si>
  <si>
    <t>41.98</t>
  </si>
  <si>
    <t>13.83</t>
  </si>
  <si>
    <t>38.43</t>
  </si>
  <si>
    <t>14.17</t>
  </si>
  <si>
    <t>37.54</t>
  </si>
  <si>
    <t>42.2</t>
  </si>
  <si>
    <t>38.68</t>
  </si>
  <si>
    <t>42.24</t>
  </si>
  <si>
    <t>3</t>
  </si>
  <si>
    <t>21.48</t>
  </si>
  <si>
    <t>8</t>
  </si>
  <si>
    <t>02.66</t>
  </si>
  <si>
    <t>06.67</t>
  </si>
  <si>
    <t>23</t>
  </si>
  <si>
    <t>09.5</t>
  </si>
  <si>
    <t>47</t>
  </si>
  <si>
    <t>06.5</t>
  </si>
  <si>
    <t>6</t>
  </si>
  <si>
    <t>10</t>
  </si>
  <si>
    <t>60</t>
  </si>
  <si>
    <t>178</t>
  </si>
  <si>
    <t>00</t>
  </si>
  <si>
    <t>202</t>
  </si>
  <si>
    <t>220</t>
  </si>
  <si>
    <t>Weaver</t>
  </si>
  <si>
    <t>Sheehan</t>
  </si>
  <si>
    <t>Wallingford</t>
  </si>
  <si>
    <t>Bacon Academy</t>
  </si>
  <si>
    <t>Colchester</t>
  </si>
  <si>
    <t>Woodstock Academy</t>
  </si>
  <si>
    <t>06112</t>
  </si>
  <si>
    <t>06492</t>
  </si>
  <si>
    <t>06812</t>
  </si>
  <si>
    <t>06109</t>
  </si>
  <si>
    <t>06415</t>
  </si>
  <si>
    <t>06281</t>
  </si>
  <si>
    <t>06473</t>
  </si>
  <si>
    <t>10.57</t>
  </si>
  <si>
    <t>21.34</t>
  </si>
  <si>
    <t>48.42</t>
  </si>
  <si>
    <t>54.95</t>
  </si>
  <si>
    <t>19.3</t>
  </si>
  <si>
    <t>20.51</t>
  </si>
  <si>
    <t>39.22</t>
  </si>
  <si>
    <t>14</t>
  </si>
  <si>
    <t>14.65</t>
  </si>
  <si>
    <t>38.72</t>
  </si>
  <si>
    <t>23.15</t>
  </si>
  <si>
    <t>03.22</t>
  </si>
  <si>
    <t>02</t>
  </si>
  <si>
    <t>54</t>
  </si>
  <si>
    <t>04</t>
  </si>
  <si>
    <t>163</t>
  </si>
  <si>
    <t>11</t>
  </si>
  <si>
    <t>194</t>
  </si>
  <si>
    <t>195</t>
  </si>
  <si>
    <t>42.16</t>
  </si>
  <si>
    <t>Mark Doyley</t>
  </si>
  <si>
    <t>Chris Rose</t>
  </si>
  <si>
    <t>Brian Gendron</t>
  </si>
  <si>
    <t>Morgan-Clinton</t>
  </si>
  <si>
    <t>Cameron Swift</t>
  </si>
  <si>
    <t>Oxford</t>
  </si>
  <si>
    <t>Sean Parker</t>
  </si>
  <si>
    <t>Matt Pappuga</t>
  </si>
  <si>
    <t>Rodrigo Souza</t>
  </si>
  <si>
    <t>Old Saybrook</t>
  </si>
  <si>
    <t>Keith Wilson</t>
  </si>
  <si>
    <t>Canton</t>
  </si>
  <si>
    <t>Zaheem Anderson, Thomas Norman, Maurice Savage, Russell Thompson-Bishop</t>
  </si>
  <si>
    <t>Jonathan Mitchell, David Robinson, Kenroy Sergent, Jerome Young</t>
  </si>
  <si>
    <t>Patrick Wilczynski, VJ Marafito, Nick Walker, Jeff Davis</t>
  </si>
  <si>
    <t>Old Lyme</t>
  </si>
  <si>
    <t>Zaheem Anderson</t>
  </si>
  <si>
    <t>Ben Davis</t>
  </si>
  <si>
    <t>S. Seney</t>
  </si>
  <si>
    <t>Joe Patrone</t>
  </si>
  <si>
    <t>Tourtellotte</t>
  </si>
  <si>
    <t>Matthew Alexander</t>
  </si>
  <si>
    <t>Windham Tech</t>
  </si>
  <si>
    <t>Brian Tarbox</t>
  </si>
  <si>
    <t>Granby Memorial</t>
  </si>
  <si>
    <t>Prescott Fulton</t>
  </si>
  <si>
    <t>Wamogo</t>
  </si>
  <si>
    <t>Miles Snelgrove</t>
  </si>
  <si>
    <t>Mark Wyzykowski</t>
  </si>
  <si>
    <t>Classical Magnet</t>
  </si>
  <si>
    <t>Clinton</t>
  </si>
  <si>
    <t>Shepaug Valley</t>
  </si>
  <si>
    <t>Washington</t>
  </si>
  <si>
    <t>Lebanon</t>
  </si>
  <si>
    <t>Lyman Memorial</t>
  </si>
  <si>
    <t>Vinal Tech</t>
  </si>
  <si>
    <t>06255</t>
  </si>
  <si>
    <t>Thompson</t>
  </si>
  <si>
    <t>Granby</t>
  </si>
  <si>
    <t>06035</t>
  </si>
  <si>
    <t>Litchfield</t>
  </si>
  <si>
    <t>06759</t>
  </si>
  <si>
    <t>06413</t>
  </si>
  <si>
    <t>06478</t>
  </si>
  <si>
    <t>06793</t>
  </si>
  <si>
    <t>06475</t>
  </si>
  <si>
    <t>Collinsville</t>
  </si>
  <si>
    <t>06249</t>
  </si>
  <si>
    <t>06019</t>
  </si>
  <si>
    <t>06371</t>
  </si>
  <si>
    <t>10.58</t>
  </si>
  <si>
    <t>21.31</t>
  </si>
  <si>
    <t>47.83</t>
  </si>
  <si>
    <t>55.57</t>
  </si>
  <si>
    <t>16.60</t>
  </si>
  <si>
    <t>24.68</t>
  </si>
  <si>
    <t>31.66</t>
  </si>
  <si>
    <t>14.54</t>
  </si>
  <si>
    <t>39.00</t>
  </si>
  <si>
    <t>41.74</t>
  </si>
  <si>
    <t>22.67</t>
  </si>
  <si>
    <t>06.79</t>
  </si>
  <si>
    <t>09.25</t>
  </si>
  <si>
    <t>07.25</t>
  </si>
  <si>
    <t>63</t>
  </si>
  <si>
    <t>170</t>
  </si>
  <si>
    <t>199</t>
  </si>
  <si>
    <t>191</t>
  </si>
  <si>
    <t>Henry Wynne</t>
  </si>
  <si>
    <t>Sheldon Simpson</t>
  </si>
  <si>
    <t>Glenn McFadden</t>
  </si>
  <si>
    <t>Eric van der Els</t>
  </si>
  <si>
    <t>Everett Hackett</t>
  </si>
  <si>
    <t>Adam Vess</t>
  </si>
  <si>
    <t>Sonny Mascolini</t>
  </si>
  <si>
    <t>Aaron Haynes</t>
  </si>
  <si>
    <t>Sherrod Peay, Kahlin Bolden, Brian Sappleton, Tikuan Johnson</t>
  </si>
  <si>
    <t>Charles Beckford</t>
  </si>
  <si>
    <t>Omari Braswell</t>
  </si>
  <si>
    <t>Chris Rough</t>
  </si>
  <si>
    <t>Pete Dreissigacker</t>
  </si>
  <si>
    <t>Jack Hall</t>
  </si>
  <si>
    <t>AJ Guerra</t>
  </si>
  <si>
    <t>Mark Fournier</t>
  </si>
  <si>
    <t>Wesport</t>
  </si>
  <si>
    <t>Brien McMahon</t>
  </si>
  <si>
    <t>Norwalk</t>
  </si>
  <si>
    <t>Wiliam Hall</t>
  </si>
  <si>
    <t>West Hartford</t>
  </si>
  <si>
    <t>Xavier</t>
  </si>
  <si>
    <t>Amity</t>
  </si>
  <si>
    <t>Woodbridge</t>
  </si>
  <si>
    <t>06854</t>
  </si>
  <si>
    <t>06117</t>
  </si>
  <si>
    <t>06525</t>
  </si>
  <si>
    <t>10.55</t>
  </si>
  <si>
    <t>20.86</t>
  </si>
  <si>
    <t>46.59</t>
  </si>
  <si>
    <t>50.63</t>
  </si>
  <si>
    <t>08.42</t>
  </si>
  <si>
    <t>25.64</t>
  </si>
  <si>
    <t>00.20</t>
  </si>
  <si>
    <t>58.05</t>
  </si>
  <si>
    <t>14.15</t>
  </si>
  <si>
    <t>37.63</t>
  </si>
  <si>
    <t>41.62</t>
  </si>
  <si>
    <t>17.30</t>
  </si>
  <si>
    <t>7</t>
  </si>
  <si>
    <t>51.30</t>
  </si>
  <si>
    <t>24</t>
  </si>
  <si>
    <t>04.5</t>
  </si>
  <si>
    <t>50</t>
  </si>
  <si>
    <t>16</t>
  </si>
  <si>
    <t>61</t>
  </si>
  <si>
    <t>182</t>
  </si>
  <si>
    <t>204</t>
  </si>
  <si>
    <t>228</t>
  </si>
  <si>
    <t>201</t>
  </si>
  <si>
    <t>7106</t>
  </si>
  <si>
    <t>Jiana Baker</t>
  </si>
  <si>
    <t>Brenda Calhoun</t>
  </si>
  <si>
    <t>Hamden</t>
  </si>
  <si>
    <t>Jeremy Edmonds</t>
  </si>
  <si>
    <t>Glastonbury</t>
  </si>
  <si>
    <t>Danae Rivers</t>
  </si>
  <si>
    <t>Meg Ryan</t>
  </si>
  <si>
    <t>Fairfield Warde</t>
  </si>
  <si>
    <t>Sarah Mattison</t>
  </si>
  <si>
    <t>Gabriella Curtis</t>
  </si>
  <si>
    <t>Camille McHenry, Sashana Hinds, Erika Hightower, Jiana Baker</t>
  </si>
  <si>
    <t>Brianna Allen, Ashley Graves, Sydnee Over, Shayna Presley</t>
  </si>
  <si>
    <t>Leah Rosenfeld, Elly Teitsworth, Katie Murdoch, Emily Heaslip</t>
  </si>
  <si>
    <t>Tishona Miller</t>
  </si>
  <si>
    <t>Tamara Highsmith</t>
  </si>
  <si>
    <t>Ronea Saunders</t>
  </si>
  <si>
    <t>Madeleine Schneider</t>
  </si>
  <si>
    <t>Rosie Harris</t>
  </si>
  <si>
    <t>Jaye Quintaglie</t>
  </si>
  <si>
    <t>Newington</t>
  </si>
  <si>
    <t>Julia Arduini</t>
  </si>
  <si>
    <t>Maureen Hogan</t>
  </si>
  <si>
    <t>06514</t>
  </si>
  <si>
    <t>06033</t>
  </si>
  <si>
    <t>06825</t>
  </si>
  <si>
    <t>06111</t>
  </si>
  <si>
    <t>11.76</t>
  </si>
  <si>
    <t>24.1</t>
  </si>
  <si>
    <t>55.0</t>
  </si>
  <si>
    <t>2</t>
  </si>
  <si>
    <t>08.66</t>
  </si>
  <si>
    <t>51.76</t>
  </si>
  <si>
    <t>45.92</t>
  </si>
  <si>
    <t>14.23</t>
  </si>
  <si>
    <t>43.34</t>
  </si>
  <si>
    <t>47.88</t>
  </si>
  <si>
    <t>54.33</t>
  </si>
  <si>
    <t>19.87</t>
  </si>
  <si>
    <t>19</t>
  </si>
  <si>
    <t>02.25</t>
  </si>
  <si>
    <t>38</t>
  </si>
  <si>
    <t>05.5</t>
  </si>
  <si>
    <t>5</t>
  </si>
  <si>
    <t>42</t>
  </si>
  <si>
    <t>132</t>
  </si>
  <si>
    <t>135</t>
  </si>
  <si>
    <t>146</t>
  </si>
  <si>
    <t>07</t>
  </si>
  <si>
    <t>Juanita Griffin</t>
  </si>
  <si>
    <t>Talisha Graves</t>
  </si>
  <si>
    <t>Aisha Gay</t>
  </si>
  <si>
    <t>Katie Foley</t>
  </si>
  <si>
    <t>Trumbull</t>
  </si>
  <si>
    <t>Hannah DeBalsi</t>
  </si>
  <si>
    <t>Lana Howard</t>
  </si>
  <si>
    <t>Nicole Toney</t>
  </si>
  <si>
    <t>Shelby Walton, Teyanna Green, Deborah Dorcemus, Charisma Green</t>
  </si>
  <si>
    <t>Anna Landler, Emma Langis, Katherine Jasminski, Alexandra Damron</t>
  </si>
  <si>
    <t>Kaylen Hughes, Angela Braga, Grace Sparrow, Erin McGill</t>
  </si>
  <si>
    <t>Stacey Egbert</t>
  </si>
  <si>
    <t>Dana Bramble</t>
  </si>
  <si>
    <t>Elizabeth Lodge</t>
  </si>
  <si>
    <t>Jenna Calandro</t>
  </si>
  <si>
    <t>Newtown</t>
  </si>
  <si>
    <t>Tynisha McMillan</t>
  </si>
  <si>
    <t>Kristianna Ibsen</t>
  </si>
  <si>
    <t>Shelton</t>
  </si>
  <si>
    <t>Krystal Pabey</t>
  </si>
  <si>
    <t>Naugatuck</t>
  </si>
  <si>
    <t>Bulkeley</t>
  </si>
  <si>
    <t>Conard</t>
  </si>
  <si>
    <t>06114</t>
  </si>
  <si>
    <t>06611</t>
  </si>
  <si>
    <t>06107</t>
  </si>
  <si>
    <t>06482</t>
  </si>
  <si>
    <t>06484</t>
  </si>
  <si>
    <t>06770</t>
  </si>
  <si>
    <t>12.05</t>
  </si>
  <si>
    <t>24.87</t>
  </si>
  <si>
    <t>56.00</t>
  </si>
  <si>
    <t>13.47</t>
  </si>
  <si>
    <t>53.29</t>
  </si>
  <si>
    <t>27.59</t>
  </si>
  <si>
    <t>14.4</t>
  </si>
  <si>
    <t>44.82</t>
  </si>
  <si>
    <t>47.48</t>
  </si>
  <si>
    <t>55.27</t>
  </si>
  <si>
    <t>13.74</t>
  </si>
  <si>
    <t>00.75</t>
  </si>
  <si>
    <t>06.25</t>
  </si>
  <si>
    <t>12</t>
  </si>
  <si>
    <t>48</t>
  </si>
  <si>
    <t>138</t>
  </si>
  <si>
    <t>149</t>
  </si>
  <si>
    <t>136</t>
  </si>
  <si>
    <t>Tina Baldwin</t>
  </si>
  <si>
    <t>Precious Holmes</t>
  </si>
  <si>
    <t>Sarah Gillespie</t>
  </si>
  <si>
    <t>Caitlin Swanson</t>
  </si>
  <si>
    <t>Tolland</t>
  </si>
  <si>
    <t>Natasha Harvey</t>
  </si>
  <si>
    <t>Katy Sprout</t>
  </si>
  <si>
    <t>Jenna Olander, Carly Dedominicis, Kelsey Swanson, Katy Sprout</t>
  </si>
  <si>
    <t>Taylor Bonadies, Katherine Deloreto, Kelsey Swanson, Julia Sprout</t>
  </si>
  <si>
    <t>Amy Davis</t>
  </si>
  <si>
    <t>Katherine Harty</t>
  </si>
  <si>
    <t>Ellington</t>
  </si>
  <si>
    <t>Margo Maytham</t>
  </si>
  <si>
    <t>Ann Temple</t>
  </si>
  <si>
    <t>New Milford</t>
  </si>
  <si>
    <t>Emily Savage</t>
  </si>
  <si>
    <t>Barbara Jackson</t>
  </si>
  <si>
    <t>Megan Rose Chapman</t>
  </si>
  <si>
    <t>Stonington</t>
  </si>
  <si>
    <t>Meghan Lester</t>
  </si>
  <si>
    <t>Karolyn Welsh</t>
  </si>
  <si>
    <t>Northwest Catholic</t>
  </si>
  <si>
    <t>Career</t>
  </si>
  <si>
    <t>St Bernard</t>
  </si>
  <si>
    <t>Uncasville</t>
  </si>
  <si>
    <t>06084</t>
  </si>
  <si>
    <t>06519</t>
  </si>
  <si>
    <t>06029</t>
  </si>
  <si>
    <t>06776</t>
  </si>
  <si>
    <t>06379</t>
  </si>
  <si>
    <t>06382</t>
  </si>
  <si>
    <t>12.16</t>
  </si>
  <si>
    <t>24.82</t>
  </si>
  <si>
    <t>54.75</t>
  </si>
  <si>
    <t>11.06</t>
  </si>
  <si>
    <t>56.85</t>
  </si>
  <si>
    <t>48.96</t>
  </si>
  <si>
    <t>14.60</t>
  </si>
  <si>
    <t>44.12</t>
  </si>
  <si>
    <t>48.41</t>
  </si>
  <si>
    <t>58.74</t>
  </si>
  <si>
    <t>29.33</t>
  </si>
  <si>
    <t>18</t>
  </si>
  <si>
    <t>37</t>
  </si>
  <si>
    <t>09.75</t>
  </si>
  <si>
    <t>13</t>
  </si>
  <si>
    <t>140</t>
  </si>
  <si>
    <t>147</t>
  </si>
  <si>
    <t>Michaela Pernell</t>
  </si>
  <si>
    <t>Nonnewaug</t>
  </si>
  <si>
    <t>Caroline McDonough</t>
  </si>
  <si>
    <t>Keshia Haughton</t>
  </si>
  <si>
    <t>Jaliyah White</t>
  </si>
  <si>
    <t>Sahnique Castella, Marshalee Raynor, Catherine Milledge, Crystal Davis</t>
  </si>
  <si>
    <t>Torrie Epps, Sharay Robinson, Annicka McDonald, Sashana Hinds</t>
  </si>
  <si>
    <t>Whitney Curtis, Kellie davis, Sydney Curtis, Jayvona McDaniel</t>
  </si>
  <si>
    <t>Amy Stuyniski</t>
  </si>
  <si>
    <t>Kenya Warner</t>
  </si>
  <si>
    <t>Janel Kozlowski</t>
  </si>
  <si>
    <t>Valerie Milici</t>
  </si>
  <si>
    <t>AmyErin Zadroga</t>
  </si>
  <si>
    <t>Branford</t>
  </si>
  <si>
    <t>Margo Angelopoulos</t>
  </si>
  <si>
    <t>Kylie Fustini</t>
  </si>
  <si>
    <t>Bonnie Killis</t>
  </si>
  <si>
    <t>Amy Parulis</t>
  </si>
  <si>
    <t>RHAM</t>
  </si>
  <si>
    <t>Hebron</t>
  </si>
  <si>
    <t>06798</t>
  </si>
  <si>
    <t>Woodbury</t>
  </si>
  <si>
    <t>06405</t>
  </si>
  <si>
    <t>06339</t>
  </si>
  <si>
    <t>06248</t>
  </si>
  <si>
    <t>12.00</t>
  </si>
  <si>
    <t>24.04</t>
  </si>
  <si>
    <t>54.42</t>
  </si>
  <si>
    <t>10.98</t>
  </si>
  <si>
    <t>54.49</t>
  </si>
  <si>
    <t>14.53</t>
  </si>
  <si>
    <t>43.85</t>
  </si>
  <si>
    <t>55.44</t>
  </si>
  <si>
    <t>34.66</t>
  </si>
  <si>
    <t>10.25</t>
  </si>
  <si>
    <t>11.75</t>
  </si>
  <si>
    <t>129</t>
  </si>
  <si>
    <t>134</t>
  </si>
  <si>
    <t>Shayla Wallace</t>
  </si>
  <si>
    <t>Rayanna Relerford</t>
  </si>
  <si>
    <t>Jessica Drop</t>
  </si>
  <si>
    <t>Zaidra James</t>
  </si>
  <si>
    <t>Zaidra James, Cassidy Palmer, Andrea Mills, Erica Belvit</t>
  </si>
  <si>
    <t>C Deer, A Estelle, C Hamilton, T Harrison</t>
  </si>
  <si>
    <t>Alexandra Alsup, Bailey Thayer, Samantha Drop, Jessica Drop</t>
  </si>
  <si>
    <t>Patty Knighton</t>
  </si>
  <si>
    <t>Adia Cavalier</t>
  </si>
  <si>
    <t>Kristen Johnson</t>
  </si>
  <si>
    <t>Katherine Watts</t>
  </si>
  <si>
    <t>Brittany Jones</t>
  </si>
  <si>
    <t>Karen Wyzykowski</t>
  </si>
  <si>
    <t>Debbie Clark</t>
  </si>
  <si>
    <t>Coginchaug</t>
  </si>
  <si>
    <t>Durham</t>
  </si>
  <si>
    <t>06422</t>
  </si>
  <si>
    <t>11.98</t>
  </si>
  <si>
    <t>24.76</t>
  </si>
  <si>
    <t>56.47</t>
  </si>
  <si>
    <t>12.99</t>
  </si>
  <si>
    <t>52.10</t>
  </si>
  <si>
    <t>33.44</t>
  </si>
  <si>
    <t>14.40</t>
  </si>
  <si>
    <t>45.01</t>
  </si>
  <si>
    <t>47.07</t>
  </si>
  <si>
    <t>57.80</t>
  </si>
  <si>
    <t>36.59</t>
  </si>
  <si>
    <t>45</t>
  </si>
  <si>
    <t>10.75</t>
  </si>
  <si>
    <t>Shanea Calhoun</t>
  </si>
  <si>
    <t>Liz Mueller</t>
  </si>
  <si>
    <t>Waterford</t>
  </si>
  <si>
    <t>Jackie Nicholas</t>
  </si>
  <si>
    <t>Claire Howlett</t>
  </si>
  <si>
    <t>Bridget Chiaravalle</t>
  </si>
  <si>
    <t>Sydnee Over, Brianna Allen, Nastasya Rodriques, Ashley Graves</t>
  </si>
  <si>
    <t>Morocca Wiley, Kristin Hughes, Allison McArdle, Olivia Allen</t>
  </si>
  <si>
    <t>Tahari James</t>
  </si>
  <si>
    <t>Mary Kennen</t>
  </si>
  <si>
    <t>Jamie Crowley</t>
  </si>
  <si>
    <t>Plainville</t>
  </si>
  <si>
    <t>Ellie Gravitte</t>
  </si>
  <si>
    <t>Dottie Richardson</t>
  </si>
  <si>
    <t>Nicholette Chambers</t>
  </si>
  <si>
    <t>Multi</t>
  </si>
  <si>
    <t>Heptathalon</t>
  </si>
  <si>
    <t>06385</t>
  </si>
  <si>
    <t>06062</t>
  </si>
  <si>
    <t>11.82</t>
  </si>
  <si>
    <t>24.24</t>
  </si>
  <si>
    <t>53.16</t>
  </si>
  <si>
    <t>07.19</t>
  </si>
  <si>
    <t>47.45</t>
  </si>
  <si>
    <t>56.22</t>
  </si>
  <si>
    <t>20.03</t>
  </si>
  <si>
    <t>14.16</t>
  </si>
  <si>
    <t>43.18</t>
  </si>
  <si>
    <t>46.62</t>
  </si>
  <si>
    <t>49.59</t>
  </si>
  <si>
    <t>10.65</t>
  </si>
  <si>
    <t>39</t>
  </si>
  <si>
    <t>03.5</t>
  </si>
  <si>
    <t>49</t>
  </si>
  <si>
    <t>142</t>
  </si>
  <si>
    <t>145</t>
  </si>
  <si>
    <t>150</t>
  </si>
  <si>
    <t>162</t>
  </si>
  <si>
    <t>4775</t>
  </si>
  <si>
    <t>Meet_Location</t>
  </si>
  <si>
    <t>Mark_pt_2</t>
  </si>
  <si>
    <t>Mark</t>
  </si>
  <si>
    <t>Mark_pt_1</t>
  </si>
  <si>
    <t>Y</t>
  </si>
  <si>
    <t>Current?</t>
  </si>
  <si>
    <t>N</t>
  </si>
  <si>
    <t>Cross Country</t>
  </si>
  <si>
    <t xml:space="preserve">Indoor </t>
  </si>
  <si>
    <t>Male</t>
  </si>
  <si>
    <t>Female</t>
  </si>
  <si>
    <t>Gender_2</t>
  </si>
  <si>
    <t>Boys</t>
  </si>
  <si>
    <t>Girls</t>
  </si>
  <si>
    <t>Meet_Type</t>
  </si>
  <si>
    <t>Event_Category</t>
  </si>
  <si>
    <t>08.00</t>
  </si>
  <si>
    <t>110mH</t>
  </si>
  <si>
    <t>300mH</t>
  </si>
  <si>
    <t>3000m Steeplechase</t>
  </si>
  <si>
    <t>100mH</t>
  </si>
  <si>
    <t>2000m Steeplechase</t>
  </si>
  <si>
    <t>Javelin Throw</t>
  </si>
  <si>
    <t>Discus Throw</t>
  </si>
  <si>
    <t>Javelin Throw 2002</t>
  </si>
  <si>
    <t>Meet_Venue</t>
  </si>
  <si>
    <t>Meet_City</t>
  </si>
  <si>
    <t>Willow Brook Park</t>
  </si>
  <si>
    <t>Field name</t>
  </si>
  <si>
    <t>Table</t>
  </si>
  <si>
    <t>Type</t>
  </si>
  <si>
    <t>Description</t>
  </si>
  <si>
    <t>Lookup in</t>
  </si>
  <si>
    <t>Records</t>
  </si>
  <si>
    <t>Concatenates Meet_City and Meet_Venue</t>
  </si>
  <si>
    <t>Event_subcategory</t>
  </si>
  <si>
    <t>Events</t>
  </si>
  <si>
    <t>Track/Relay/Field/Multi</t>
  </si>
  <si>
    <t>Sprint/Distance/Hurdles/Jumps/Throws</t>
  </si>
  <si>
    <t>Meets</t>
  </si>
  <si>
    <t>Conference/State/Invitational/Relays</t>
  </si>
  <si>
    <t>Cross Country/Indoor/Outdoor</t>
  </si>
  <si>
    <t>Meets,Events, Records</t>
  </si>
  <si>
    <t>Status</t>
  </si>
  <si>
    <t>Y/N whether or not the record is current</t>
  </si>
  <si>
    <t>Records, Meets</t>
  </si>
  <si>
    <t>Meet_Name</t>
  </si>
  <si>
    <t>Meet_Subtype</t>
  </si>
  <si>
    <t xml:space="preserve">Class or name/location of meet </t>
  </si>
  <si>
    <t>Boys/Girls, used for concatenation purposes</t>
  </si>
  <si>
    <t>Event_Index</t>
  </si>
  <si>
    <t>Record_Index</t>
  </si>
  <si>
    <t>Combines season and event category and subcategory</t>
  </si>
  <si>
    <t>Combinesyear, season, gender_2, and meet_name</t>
  </si>
  <si>
    <t xml:space="preserve">Will be helfpul for use in Tableau </t>
  </si>
  <si>
    <t>Town of school of record-holder</t>
  </si>
  <si>
    <t>Minutes for track events, feet for field events, score for multi events</t>
  </si>
  <si>
    <t>seconds for track events, inches for field events</t>
  </si>
  <si>
    <t>Concatenation of Mark_pt_1 and Mark_pt_2, slightly different format depending on Event_Category</t>
  </si>
  <si>
    <t>Date of record</t>
  </si>
  <si>
    <t>Middletown HS</t>
  </si>
  <si>
    <t>East Hartford HS</t>
  </si>
  <si>
    <t>Conard HS</t>
  </si>
  <si>
    <t>Manchester HS</t>
  </si>
  <si>
    <t>Danbury HS</t>
  </si>
  <si>
    <t>NA (ask mom)</t>
  </si>
  <si>
    <t>Text(single line)</t>
  </si>
  <si>
    <t>Choice</t>
  </si>
  <si>
    <t>Calculated</t>
  </si>
  <si>
    <t>Number</t>
  </si>
  <si>
    <t>Performer</t>
  </si>
  <si>
    <t>Name of performer(s) who set the record</t>
  </si>
  <si>
    <t>School_Name</t>
  </si>
  <si>
    <t>School name of record-holder</t>
  </si>
  <si>
    <t>Morgan</t>
  </si>
  <si>
    <t>Northwest Regional</t>
  </si>
  <si>
    <t>Tourtellotte Memorial</t>
  </si>
  <si>
    <t>North Grosvenordale</t>
  </si>
  <si>
    <t>Town_ZIP</t>
  </si>
  <si>
    <t>01.02</t>
  </si>
  <si>
    <t>Boys Outdoor Class L Championship</t>
  </si>
  <si>
    <t>Boys Outdoor Class LL Championship</t>
  </si>
  <si>
    <t>Boys Outdoor Class M Championship</t>
  </si>
  <si>
    <t>Boys Outdoor Class MM Championship</t>
  </si>
  <si>
    <t>Boys Outdoor Class S Championship</t>
  </si>
  <si>
    <t>Boys Outdoor State Open</t>
  </si>
  <si>
    <t>Girls Outdoor Class L Championship</t>
  </si>
  <si>
    <t>Girls Outdoor Class LL Championship</t>
  </si>
  <si>
    <t>Girls Outdoor Class M Championship</t>
  </si>
  <si>
    <t>Girls Outdoor Class MM Championship</t>
  </si>
  <si>
    <t>Girls Outdoor Class S Championship</t>
  </si>
  <si>
    <t>Girls Outdoor State Open</t>
  </si>
  <si>
    <t>New Haven, CT</t>
  </si>
  <si>
    <t>SCSU</t>
  </si>
  <si>
    <t>Grade</t>
  </si>
  <si>
    <t>Title</t>
  </si>
  <si>
    <t>ZIP_Code</t>
  </si>
  <si>
    <t>Windham HS</t>
  </si>
  <si>
    <t>Current</t>
  </si>
  <si>
    <t>Names Unavailable</t>
  </si>
  <si>
    <t>Terry Miller</t>
  </si>
  <si>
    <t>2018 Girls Outdoor State Open 100m</t>
  </si>
  <si>
    <t>11.72</t>
  </si>
  <si>
    <t>2018 Girls Outdoor State Open 200m</t>
  </si>
  <si>
    <t>24.17</t>
  </si>
  <si>
    <t>Megan Biscoglio</t>
  </si>
  <si>
    <t>2018 Girls Outdoor State Open Pole Vault</t>
  </si>
  <si>
    <t>Southington</t>
  </si>
  <si>
    <t>Ken Little</t>
  </si>
  <si>
    <t>2018 Boys Outdoor Class S Championship 800m</t>
  </si>
  <si>
    <t>Derby</t>
  </si>
  <si>
    <t>Jillian Mars</t>
  </si>
  <si>
    <t>2018 Girls Outdoor Class S Championship 400m</t>
  </si>
  <si>
    <t>56.29</t>
  </si>
  <si>
    <t>Phillip Melo, Glenroy Ford, Malcolm Going, Sean-Michael Parkinson</t>
  </si>
  <si>
    <t>2018 Boys Outdoor Class LL Championship 4x400m</t>
  </si>
  <si>
    <t>19.38</t>
  </si>
  <si>
    <t>Carly Swierbut</t>
  </si>
  <si>
    <t>2018 Girls Outdoor Class LL Championship 400m</t>
  </si>
  <si>
    <t>55.42</t>
  </si>
  <si>
    <t>Emily Philippides</t>
  </si>
  <si>
    <t>2018 Girls Outdoor Class LL Championship 800m</t>
  </si>
  <si>
    <t>Greenwich</t>
  </si>
  <si>
    <t>12.71</t>
  </si>
  <si>
    <t>Allyson Lewis</t>
  </si>
  <si>
    <t>2018 Girls Outdoor Class LL Championship High Jump</t>
  </si>
  <si>
    <t>2018 Girls Outdoor Class LL Championship Pole Vault</t>
  </si>
  <si>
    <t>2018 Girls Outdoor Class M Championship 100m</t>
  </si>
  <si>
    <t>11.74</t>
  </si>
  <si>
    <t>Elizabeth Stockman</t>
  </si>
  <si>
    <t>2018 Girls Outdoor Class M Championship 1600m</t>
  </si>
  <si>
    <t>Rocky Hill</t>
  </si>
  <si>
    <t>55.96</t>
  </si>
  <si>
    <t>Katherine Jacobs</t>
  </si>
  <si>
    <t>2018 Girls Outdoor Class M Championship 100mH</t>
  </si>
  <si>
    <t>14.56</t>
  </si>
  <si>
    <t>Jada Boyd, Nyia White, Dejanay Davis, Nyimah Ambrose</t>
  </si>
  <si>
    <t>2018 Girls Outdoor Class M Championship 4x400m</t>
  </si>
  <si>
    <t>55.70</t>
  </si>
  <si>
    <t>Katherine Wiser</t>
  </si>
  <si>
    <t>2018 Girls Outdoor Class L Championship 3200m</t>
  </si>
  <si>
    <t>Pomperaug</t>
  </si>
  <si>
    <t>44.40</t>
  </si>
  <si>
    <t>Southbury</t>
  </si>
  <si>
    <t>Display_Order</t>
  </si>
  <si>
    <t>SP_Record#</t>
  </si>
  <si>
    <t>06418</t>
  </si>
  <si>
    <t>06830</t>
  </si>
  <si>
    <t>Dayville</t>
  </si>
  <si>
    <t>06488</t>
  </si>
  <si>
    <t>06067</t>
  </si>
  <si>
    <t>06489</t>
  </si>
  <si>
    <t>Pawcatuck</t>
  </si>
  <si>
    <t>Latitude</t>
  </si>
  <si>
    <t>Latitude (generated)</t>
  </si>
  <si>
    <t>Longitude (generated)</t>
  </si>
  <si>
    <t>Longitude</t>
  </si>
  <si>
    <t>Duplicates</t>
  </si>
  <si>
    <t>NewLat</t>
  </si>
  <si>
    <t>NewLong</t>
  </si>
  <si>
    <t>ID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</si>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</sst>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6" formatCode="0.000000"/>
  </numFmts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theme="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49" fontId="4" fillId="0" borderId="0" xfId="0" applyNumberFormat="1" applyFont="1" applyBorder="1" applyAlignment="1">
      <alignment horizontal="left" vertical="top"/>
    </xf>
    <xf numFmtId="14" fontId="4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6" fillId="0" borderId="0" xfId="0" applyFont="1"/>
    <xf numFmtId="0" fontId="4" fillId="3" borderId="0" xfId="0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0" fontId="3" fillId="5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49" fontId="8" fillId="0" borderId="0" xfId="0" applyNumberFormat="1" applyFont="1" applyBorder="1" applyAlignment="1">
      <alignment horizontal="left" vertical="top"/>
    </xf>
    <xf numFmtId="49" fontId="9" fillId="0" borderId="0" xfId="0" applyNumberFormat="1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/>
    <xf numFmtId="14" fontId="5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top"/>
    </xf>
    <xf numFmtId="0" fontId="3" fillId="6" borderId="0" xfId="0" applyFont="1" applyFill="1" applyBorder="1" applyAlignment="1">
      <alignment horizontal="left" vertical="top"/>
    </xf>
    <xf numFmtId="0" fontId="4" fillId="6" borderId="0" xfId="0" applyFont="1" applyFill="1" applyBorder="1" applyAlignment="1">
      <alignment horizontal="left" vertical="top"/>
    </xf>
    <xf numFmtId="49" fontId="6" fillId="0" borderId="0" xfId="0" applyNumberFormat="1" applyFont="1"/>
    <xf numFmtId="49" fontId="0" fillId="0" borderId="0" xfId="0" applyNumberFormat="1"/>
    <xf numFmtId="166" fontId="4" fillId="0" borderId="0" xfId="0" applyNumberFormat="1" applyFont="1" applyBorder="1" applyAlignment="1">
      <alignment horizontal="left" vertical="top"/>
    </xf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21" Type="http://schemas.openxmlformats.org/officeDocument/2006/relationships/customXml" Target="../customXml/item1.xml"/><Relationship Id="rId22" Type="http://schemas.openxmlformats.org/officeDocument/2006/relationships/customXml" Target="../customXml/item2.xml"/><Relationship Id="rId23" Type="http://schemas.openxmlformats.org/officeDocument/2006/relationships/customXml" Target="../customXml/item3.xml"/><Relationship Id="rId24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Q250"/>
  <sheetViews>
    <sheetView workbookViewId="0">
      <pane ySplit="1" topLeftCell="A2" activePane="bottomLeft" state="frozen"/>
      <selection pane="bottomLeft" activeCell="I259" sqref="I259"/>
    </sheetView>
  </sheetViews>
  <sheetFormatPr baseColWidth="10" defaultColWidth="10.83203125" defaultRowHeight="12" x14ac:dyDescent="0"/>
  <cols>
    <col min="1" max="1" width="28.33203125" style="4" bestFit="1" customWidth="1"/>
    <col min="2" max="2" width="45" style="4" customWidth="1"/>
    <col min="3" max="3" width="8.83203125" style="4" bestFit="1" customWidth="1"/>
    <col min="4" max="4" width="20" style="4" customWidth="1"/>
    <col min="5" max="5" width="6.5" style="4" bestFit="1" customWidth="1"/>
    <col min="6" max="6" width="6.5" style="4" customWidth="1"/>
    <col min="7" max="7" width="11.5" style="4" bestFit="1" customWidth="1"/>
    <col min="8" max="8" width="4.5" style="4" bestFit="1" customWidth="1"/>
    <col min="9" max="9" width="15.6640625" style="4" bestFit="1" customWidth="1"/>
    <col min="10" max="10" width="11.33203125" style="4" bestFit="1" customWidth="1"/>
    <col min="11" max="11" width="5.33203125" style="14" bestFit="1" customWidth="1"/>
    <col min="12" max="12" width="13.6640625" style="4" bestFit="1" customWidth="1"/>
    <col min="13" max="13" width="8.83203125" style="5" bestFit="1" customWidth="1"/>
    <col min="14" max="14" width="9.1640625" style="5" bestFit="1" customWidth="1"/>
    <col min="15" max="15" width="8.1640625" style="4" bestFit="1" customWidth="1"/>
    <col min="16" max="16" width="11.33203125" style="4" bestFit="1" customWidth="1"/>
    <col min="17" max="16384" width="10.83203125" style="4"/>
  </cols>
  <sheetData>
    <row r="1" spans="1:17" s="1" customFormat="1">
      <c r="A1" s="1" t="s">
        <v>763</v>
      </c>
      <c r="B1" s="1" t="s">
        <v>744</v>
      </c>
      <c r="C1" s="1" t="s">
        <v>25</v>
      </c>
      <c r="D1" s="12" t="s">
        <v>739</v>
      </c>
      <c r="E1" s="1" t="s">
        <v>24</v>
      </c>
      <c r="F1" s="1" t="s">
        <v>704</v>
      </c>
      <c r="G1" s="15" t="s">
        <v>0</v>
      </c>
      <c r="H1" s="1" t="s">
        <v>70</v>
      </c>
      <c r="I1" s="1" t="s">
        <v>53</v>
      </c>
      <c r="J1" s="1" t="s">
        <v>54</v>
      </c>
      <c r="K1" s="13" t="s">
        <v>55</v>
      </c>
      <c r="L1" s="1" t="s">
        <v>693</v>
      </c>
      <c r="M1" s="2" t="s">
        <v>696</v>
      </c>
      <c r="N1" s="2" t="s">
        <v>694</v>
      </c>
      <c r="O1" s="1" t="s">
        <v>33</v>
      </c>
      <c r="P1" s="1" t="s">
        <v>695</v>
      </c>
      <c r="Q1" s="1" t="s">
        <v>698</v>
      </c>
    </row>
    <row r="2" spans="1:17" hidden="1">
      <c r="A2" s="3" t="s">
        <v>71</v>
      </c>
      <c r="B2" s="3" t="str">
        <f t="shared" ref="B2:B65" si="0">CONCATENATE(H2," ",C2," ",F2," ",D2," ",G2)</f>
        <v>1994 Outdoor Boys Class L Championship 100m</v>
      </c>
      <c r="C2" s="3" t="s">
        <v>26</v>
      </c>
      <c r="D2" s="11" t="s">
        <v>52</v>
      </c>
      <c r="E2" s="4" t="s">
        <v>702</v>
      </c>
      <c r="F2" s="4" t="s">
        <v>705</v>
      </c>
      <c r="G2" s="9" t="s">
        <v>1</v>
      </c>
      <c r="H2" s="3">
        <v>1994</v>
      </c>
      <c r="I2" s="3" t="s">
        <v>101</v>
      </c>
      <c r="J2" s="4" t="s">
        <v>102</v>
      </c>
      <c r="K2" s="14" t="s">
        <v>112</v>
      </c>
      <c r="L2" s="4" t="s">
        <v>58</v>
      </c>
      <c r="M2" s="5">
        <v>0</v>
      </c>
      <c r="N2" s="5">
        <v>10.54</v>
      </c>
      <c r="O2" s="6">
        <v>34486</v>
      </c>
      <c r="P2" s="4" t="str">
        <f>IF(VLOOKUP(G2,Events!$A$2:$D$27,2,FALSE)="Field",CONCATENATE(M2,"-",N2),IF(VLOOKUP(G2,Events!$A$2:$D$27,2,FALSE)="Multi",M2,CONCATENATE(M2,":",N2)))</f>
        <v>0:10.54</v>
      </c>
      <c r="Q2" s="4" t="s">
        <v>697</v>
      </c>
    </row>
    <row r="3" spans="1:17" hidden="1">
      <c r="A3" s="3" t="s">
        <v>128</v>
      </c>
      <c r="B3" s="3" t="str">
        <f t="shared" si="0"/>
        <v>1999 Outdoor Boys Class LL Championship 100m</v>
      </c>
      <c r="C3" s="3" t="s">
        <v>26</v>
      </c>
      <c r="D3" s="4" t="s">
        <v>59</v>
      </c>
      <c r="E3" s="4" t="s">
        <v>702</v>
      </c>
      <c r="F3" s="4" t="str">
        <f t="shared" ref="F3:F66" si="1">IF(E3="Male","Boys","Girls")</f>
        <v>Boys</v>
      </c>
      <c r="G3" s="4" t="s">
        <v>1</v>
      </c>
      <c r="H3" s="3">
        <v>1999</v>
      </c>
      <c r="I3" s="3" t="s">
        <v>129</v>
      </c>
      <c r="J3" s="4" t="str">
        <f>I3</f>
        <v>East Hartford</v>
      </c>
      <c r="K3" s="14" t="s">
        <v>160</v>
      </c>
      <c r="L3" s="4" t="s">
        <v>60</v>
      </c>
      <c r="M3" s="5">
        <v>0</v>
      </c>
      <c r="N3" s="5">
        <v>10.48</v>
      </c>
      <c r="O3" s="4" t="s">
        <v>56</v>
      </c>
      <c r="P3" s="4" t="str">
        <f>IF(VLOOKUP(G3,Events!$A$2:$D$27,2,FALSE)="Field",CONCATENATE(M3,"-",N3),IF(VLOOKUP(G3,Events!$A$2:$D$27,2,FALSE)="Multi",M3,CONCATENATE(M3,":",N3)))</f>
        <v>0:10.48</v>
      </c>
      <c r="Q3" s="4" t="s">
        <v>697</v>
      </c>
    </row>
    <row r="4" spans="1:17" hidden="1">
      <c r="A4" s="3" t="s">
        <v>169</v>
      </c>
      <c r="B4" s="3" t="str">
        <f t="shared" si="0"/>
        <v>2003 Outdoor Boys Class M Championship 100m</v>
      </c>
      <c r="C4" s="3" t="s">
        <v>26</v>
      </c>
      <c r="D4" s="4" t="s">
        <v>63</v>
      </c>
      <c r="E4" s="4" t="s">
        <v>702</v>
      </c>
      <c r="F4" s="4" t="str">
        <f t="shared" si="1"/>
        <v>Boys</v>
      </c>
      <c r="G4" s="4" t="s">
        <v>1</v>
      </c>
      <c r="H4" s="3">
        <v>2003</v>
      </c>
      <c r="I4" s="3" t="s">
        <v>39</v>
      </c>
      <c r="J4" s="4" t="str">
        <f>I4</f>
        <v>Bloomfield</v>
      </c>
      <c r="K4" s="14" t="s">
        <v>212</v>
      </c>
      <c r="L4" s="4" t="s">
        <v>58</v>
      </c>
      <c r="M4" s="5" t="s">
        <v>254</v>
      </c>
      <c r="N4" s="5" t="s">
        <v>255</v>
      </c>
      <c r="O4" s="6">
        <v>37777</v>
      </c>
      <c r="P4" s="4" t="str">
        <f>IF(VLOOKUP(G4,Events!$A$2:$D$27,2,FALSE)="Field",CONCATENATE(M4,"-",N4),IF(VLOOKUP(G4,Events!$A$2:$D$27,2,FALSE)="Multi",M4,CONCATENATE(M4,":",N4)))</f>
        <v>0:10.69</v>
      </c>
      <c r="Q4" s="4" t="s">
        <v>697</v>
      </c>
    </row>
    <row r="5" spans="1:17" hidden="1">
      <c r="A5" s="3" t="s">
        <v>230</v>
      </c>
      <c r="B5" s="3" t="str">
        <f t="shared" si="0"/>
        <v>2007 Outdoor Boys Class MM Championship 100m</v>
      </c>
      <c r="C5" s="3" t="s">
        <v>26</v>
      </c>
      <c r="D5" s="4" t="s">
        <v>65</v>
      </c>
      <c r="E5" s="4" t="s">
        <v>702</v>
      </c>
      <c r="F5" s="4" t="str">
        <f t="shared" si="1"/>
        <v>Boys</v>
      </c>
      <c r="G5" s="4" t="s">
        <v>1</v>
      </c>
      <c r="H5" s="3">
        <v>2007</v>
      </c>
      <c r="I5" s="3" t="s">
        <v>108</v>
      </c>
      <c r="J5" s="4" t="s">
        <v>109</v>
      </c>
      <c r="K5" s="14" t="s">
        <v>120</v>
      </c>
      <c r="L5" s="4" t="s">
        <v>58</v>
      </c>
      <c r="M5" s="5" t="s">
        <v>254</v>
      </c>
      <c r="N5" s="5" t="s">
        <v>304</v>
      </c>
      <c r="O5" s="6">
        <v>39232</v>
      </c>
      <c r="P5" s="4" t="str">
        <f>IF(VLOOKUP(G5,Events!$A$2:$D$27,2,FALSE)="Field",CONCATENATE(M5,"-",N5),IF(VLOOKUP(G5,Events!$A$2:$D$27,2,FALSE)="Multi",M5,CONCATENATE(M5,":",N5)))</f>
        <v>0:10.57</v>
      </c>
      <c r="Q5" s="4" t="s">
        <v>697</v>
      </c>
    </row>
    <row r="6" spans="1:17" hidden="1">
      <c r="A6" s="3" t="s">
        <v>324</v>
      </c>
      <c r="B6" s="3" t="str">
        <f t="shared" si="0"/>
        <v>2017 Outdoor Boys Class S Championship 100m</v>
      </c>
      <c r="C6" s="3" t="s">
        <v>26</v>
      </c>
      <c r="D6" s="4" t="s">
        <v>66</v>
      </c>
      <c r="E6" s="4" t="s">
        <v>702</v>
      </c>
      <c r="F6" s="4" t="str">
        <f t="shared" si="1"/>
        <v>Boys</v>
      </c>
      <c r="G6" s="4" t="s">
        <v>1</v>
      </c>
      <c r="H6" s="3">
        <v>2017</v>
      </c>
      <c r="I6" s="3" t="s">
        <v>291</v>
      </c>
      <c r="J6" s="4" t="s">
        <v>158</v>
      </c>
      <c r="K6" s="14" t="s">
        <v>297</v>
      </c>
      <c r="L6" s="4" t="s">
        <v>58</v>
      </c>
      <c r="M6" s="5" t="s">
        <v>254</v>
      </c>
      <c r="N6" s="5" t="s">
        <v>374</v>
      </c>
      <c r="O6" s="6">
        <v>42887</v>
      </c>
      <c r="P6" s="4" t="str">
        <f>IF(VLOOKUP(G6,Events!$A$2:$D$27,2,FALSE)="Field",CONCATENATE(M6,"-",N6),IF(VLOOKUP(G6,Events!$A$2:$D$27,2,FALSE)="Multi",M6,CONCATENATE(M6,":",N6)))</f>
        <v>0:10.58</v>
      </c>
      <c r="Q6" s="4" t="s">
        <v>697</v>
      </c>
    </row>
    <row r="7" spans="1:17" hidden="1">
      <c r="A7" s="3" t="s">
        <v>393</v>
      </c>
      <c r="B7" s="3" t="str">
        <f t="shared" si="0"/>
        <v>1999 Outdoor Boys State Open 100m</v>
      </c>
      <c r="C7" s="3" t="s">
        <v>26</v>
      </c>
      <c r="D7" s="4" t="s">
        <v>51</v>
      </c>
      <c r="E7" s="4" t="s">
        <v>702</v>
      </c>
      <c r="F7" s="4" t="str">
        <f t="shared" si="1"/>
        <v>Boys</v>
      </c>
      <c r="G7" s="4" t="s">
        <v>1</v>
      </c>
      <c r="H7" s="3">
        <v>1999</v>
      </c>
      <c r="I7" s="3" t="s">
        <v>129</v>
      </c>
      <c r="J7" s="4" t="str">
        <f>I7</f>
        <v>East Hartford</v>
      </c>
      <c r="K7" s="14" t="s">
        <v>160</v>
      </c>
      <c r="L7" s="4" t="s">
        <v>58</v>
      </c>
      <c r="M7" s="5" t="s">
        <v>254</v>
      </c>
      <c r="N7" s="5" t="s">
        <v>419</v>
      </c>
      <c r="O7" s="6">
        <v>36319</v>
      </c>
      <c r="P7" s="4" t="str">
        <f>IF(VLOOKUP(G7,Events!$A$2:$D$27,2,FALSE)="Field",CONCATENATE(M7,"-",N7),IF(VLOOKUP(G7,Events!$A$2:$D$27,2,FALSE)="Multi",M7,CONCATENATE(M7,":",N7)))</f>
        <v>0:10.55</v>
      </c>
      <c r="Q7" s="4" t="s">
        <v>697</v>
      </c>
    </row>
    <row r="8" spans="1:17" hidden="1">
      <c r="A8" s="3" t="s">
        <v>443</v>
      </c>
      <c r="B8" s="3" t="str">
        <f t="shared" si="0"/>
        <v>2016 Outdoor Girls Class L Championship 100m</v>
      </c>
      <c r="C8" s="3" t="s">
        <v>26</v>
      </c>
      <c r="D8" s="4" t="s">
        <v>52</v>
      </c>
      <c r="E8" s="4" t="s">
        <v>703</v>
      </c>
      <c r="F8" s="4" t="str">
        <f t="shared" si="1"/>
        <v>Girls</v>
      </c>
      <c r="G8" s="4" t="s">
        <v>1</v>
      </c>
      <c r="H8" s="3">
        <v>2016</v>
      </c>
      <c r="I8" s="3" t="s">
        <v>73</v>
      </c>
      <c r="J8" s="4" t="str">
        <f>I8</f>
        <v>Windsor</v>
      </c>
      <c r="K8" s="14" t="s">
        <v>113</v>
      </c>
      <c r="L8" s="4" t="s">
        <v>57</v>
      </c>
      <c r="M8" s="5" t="s">
        <v>254</v>
      </c>
      <c r="N8" s="5" t="s">
        <v>469</v>
      </c>
      <c r="O8" s="6">
        <v>42521</v>
      </c>
      <c r="P8" s="4" t="str">
        <f>IF(VLOOKUP(G8,Events!$A$2:$D$27,2,FALSE)="Field",CONCATENATE(M8,"-",N8),IF(VLOOKUP(G8,Events!$A$2:$D$27,2,FALSE)="Multi",M8,CONCATENATE(M8,":",N8)))</f>
        <v>0:11.76</v>
      </c>
      <c r="Q8" s="4" t="s">
        <v>697</v>
      </c>
    </row>
    <row r="9" spans="1:17" hidden="1">
      <c r="A9" s="3" t="s">
        <v>491</v>
      </c>
      <c r="B9" s="3" t="str">
        <f t="shared" si="0"/>
        <v>1987 Outdoor Girls Class LL Championship 100m</v>
      </c>
      <c r="C9" s="3" t="s">
        <v>26</v>
      </c>
      <c r="D9" s="4" t="s">
        <v>59</v>
      </c>
      <c r="E9" s="4" t="s">
        <v>703</v>
      </c>
      <c r="F9" s="4" t="str">
        <f t="shared" si="1"/>
        <v>Girls</v>
      </c>
      <c r="G9" s="4" t="s">
        <v>1</v>
      </c>
      <c r="H9" s="3">
        <v>1987</v>
      </c>
      <c r="I9" s="3" t="s">
        <v>142</v>
      </c>
      <c r="J9" s="4" t="str">
        <f>I9</f>
        <v>New Britain</v>
      </c>
      <c r="K9" s="14" t="s">
        <v>165</v>
      </c>
      <c r="L9" s="4" t="s">
        <v>61</v>
      </c>
      <c r="M9" s="5" t="s">
        <v>254</v>
      </c>
      <c r="N9" s="5" t="s">
        <v>520</v>
      </c>
      <c r="O9" s="6">
        <v>31934</v>
      </c>
      <c r="P9" s="4" t="str">
        <f>IF(VLOOKUP(G9,Events!$A$2:$D$27,2,FALSE)="Field",CONCATENATE(M9,"-",N9),IF(VLOOKUP(G9,Events!$A$2:$D$27,2,FALSE)="Multi",M9,CONCATENATE(M9,":",N9)))</f>
        <v>0:12.05</v>
      </c>
      <c r="Q9" s="4" t="s">
        <v>697</v>
      </c>
    </row>
    <row r="10" spans="1:17" hidden="1">
      <c r="A10" s="3" t="s">
        <v>538</v>
      </c>
      <c r="B10" s="3" t="str">
        <f t="shared" si="0"/>
        <v>1995 Outdoor Girls Class M Championship 100m</v>
      </c>
      <c r="C10" s="3" t="s">
        <v>26</v>
      </c>
      <c r="D10" s="4" t="s">
        <v>63</v>
      </c>
      <c r="E10" s="4" t="s">
        <v>703</v>
      </c>
      <c r="F10" s="4" t="str">
        <f t="shared" si="1"/>
        <v>Girls</v>
      </c>
      <c r="G10" s="4" t="s">
        <v>1</v>
      </c>
      <c r="H10" s="3">
        <v>1995</v>
      </c>
      <c r="I10" s="3" t="s">
        <v>39</v>
      </c>
      <c r="J10" s="4" t="str">
        <f>I10</f>
        <v>Bloomfield</v>
      </c>
      <c r="K10" s="14" t="s">
        <v>212</v>
      </c>
      <c r="L10" s="4" t="s">
        <v>56</v>
      </c>
      <c r="M10" s="5" t="s">
        <v>254</v>
      </c>
      <c r="N10" s="5" t="s">
        <v>569</v>
      </c>
      <c r="O10" s="4" t="s">
        <v>56</v>
      </c>
      <c r="P10" s="4" t="str">
        <f>IF(VLOOKUP(G10,Events!$A$2:$D$27,2,FALSE)="Field",CONCATENATE(M10,"-",N10),IF(VLOOKUP(G10,Events!$A$2:$D$27,2,FALSE)="Multi",M10,CONCATENATE(M10,":",N10)))</f>
        <v>0:12.16</v>
      </c>
      <c r="Q10" s="4" t="s">
        <v>697</v>
      </c>
    </row>
    <row r="11" spans="1:17" hidden="1">
      <c r="A11" s="3" t="s">
        <v>586</v>
      </c>
      <c r="B11" s="3" t="str">
        <f t="shared" si="0"/>
        <v>2013 Outdoor Girls Class MM Championship 100m</v>
      </c>
      <c r="C11" s="3" t="s">
        <v>26</v>
      </c>
      <c r="D11" s="4" t="s">
        <v>65</v>
      </c>
      <c r="E11" s="4" t="s">
        <v>703</v>
      </c>
      <c r="F11" s="4" t="str">
        <f t="shared" si="1"/>
        <v>Girls</v>
      </c>
      <c r="G11" s="4" t="s">
        <v>1</v>
      </c>
      <c r="H11" s="3">
        <v>2013</v>
      </c>
      <c r="I11" s="3" t="s">
        <v>587</v>
      </c>
      <c r="J11" s="4" t="s">
        <v>607</v>
      </c>
      <c r="K11" s="14" t="s">
        <v>606</v>
      </c>
      <c r="L11" s="4" t="s">
        <v>57</v>
      </c>
      <c r="M11" s="5" t="s">
        <v>254</v>
      </c>
      <c r="N11" s="5" t="s">
        <v>611</v>
      </c>
      <c r="O11" s="6">
        <v>41423</v>
      </c>
      <c r="P11" s="4" t="str">
        <f>IF(VLOOKUP(G11,Events!$A$2:$D$27,2,FALSE)="Field",CONCATENATE(M11,"-",N11),IF(VLOOKUP(G11,Events!$A$2:$D$27,2,FALSE)="Multi",M11,CONCATENATE(M11,":",N11)))</f>
        <v>0:12.00</v>
      </c>
      <c r="Q11" s="4" t="s">
        <v>697</v>
      </c>
    </row>
    <row r="12" spans="1:17" hidden="1">
      <c r="A12" s="3" t="s">
        <v>624</v>
      </c>
      <c r="B12" s="3" t="str">
        <f t="shared" si="0"/>
        <v>1995 Outdoor Girls Class S Championship 100m</v>
      </c>
      <c r="C12" s="3" t="s">
        <v>26</v>
      </c>
      <c r="D12" s="4" t="s">
        <v>66</v>
      </c>
      <c r="E12" s="4" t="s">
        <v>703</v>
      </c>
      <c r="F12" s="4" t="str">
        <f t="shared" si="1"/>
        <v>Girls</v>
      </c>
      <c r="G12" s="4" t="s">
        <v>1</v>
      </c>
      <c r="H12" s="3">
        <v>1995</v>
      </c>
      <c r="I12" s="3" t="s">
        <v>559</v>
      </c>
      <c r="J12" s="4" t="s">
        <v>412</v>
      </c>
      <c r="K12" s="14" t="s">
        <v>417</v>
      </c>
      <c r="L12" s="4" t="s">
        <v>56</v>
      </c>
      <c r="M12" s="5" t="s">
        <v>254</v>
      </c>
      <c r="N12" s="5" t="s">
        <v>641</v>
      </c>
      <c r="O12" s="4" t="s">
        <v>56</v>
      </c>
      <c r="P12" s="4" t="str">
        <f>IF(VLOOKUP(G12,Events!$A$2:$D$27,2,FALSE)="Field",CONCATENATE(M12,"-",N12),IF(VLOOKUP(G12,Events!$A$2:$D$27,2,FALSE)="Multi",M12,CONCATENATE(M12,":",N12)))</f>
        <v>0:11.98</v>
      </c>
      <c r="Q12" s="4" t="s">
        <v>697</v>
      </c>
    </row>
    <row r="13" spans="1:17" hidden="1">
      <c r="A13" s="3" t="s">
        <v>654</v>
      </c>
      <c r="B13" s="3" t="str">
        <f t="shared" si="0"/>
        <v>2004 Outdoor Girls State Open 100m</v>
      </c>
      <c r="C13" s="3" t="s">
        <v>26</v>
      </c>
      <c r="D13" s="4" t="s">
        <v>51</v>
      </c>
      <c r="E13" s="4" t="s">
        <v>703</v>
      </c>
      <c r="F13" s="4" t="str">
        <f t="shared" si="1"/>
        <v>Girls</v>
      </c>
      <c r="G13" s="4" t="s">
        <v>1</v>
      </c>
      <c r="H13" s="3">
        <v>2004</v>
      </c>
      <c r="I13" s="3" t="s">
        <v>155</v>
      </c>
      <c r="J13" s="4" t="s">
        <v>109</v>
      </c>
      <c r="K13" s="14" t="s">
        <v>120</v>
      </c>
      <c r="L13" s="4" t="s">
        <v>58</v>
      </c>
      <c r="M13" s="5" t="s">
        <v>254</v>
      </c>
      <c r="N13" s="5" t="s">
        <v>673</v>
      </c>
      <c r="O13" s="6">
        <v>38146</v>
      </c>
      <c r="P13" s="4" t="str">
        <f>IF(VLOOKUP(G13,Events!$A$2:$D$27,2,FALSE)="Field",CONCATENATE(M13,"-",N13),IF(VLOOKUP(G13,Events!$A$2:$D$27,2,FALSE)="Multi",M13,CONCATENATE(M13,":",N13)))</f>
        <v>0:11.82</v>
      </c>
      <c r="Q13" s="4" t="s">
        <v>697</v>
      </c>
    </row>
    <row r="14" spans="1:17" hidden="1">
      <c r="A14" s="3" t="s">
        <v>589</v>
      </c>
      <c r="B14" s="3" t="str">
        <f t="shared" si="0"/>
        <v>1999 Outdoor Girls State Open 100mH</v>
      </c>
      <c r="C14" s="3" t="s">
        <v>26</v>
      </c>
      <c r="D14" s="4" t="s">
        <v>51</v>
      </c>
      <c r="E14" s="4" t="s">
        <v>703</v>
      </c>
      <c r="F14" s="4" t="str">
        <f t="shared" si="1"/>
        <v>Girls</v>
      </c>
      <c r="G14" s="7" t="s">
        <v>713</v>
      </c>
      <c r="H14" s="3">
        <v>1999</v>
      </c>
      <c r="I14" s="3" t="s">
        <v>108</v>
      </c>
      <c r="J14" s="4" t="s">
        <v>109</v>
      </c>
      <c r="K14" s="14" t="s">
        <v>120</v>
      </c>
      <c r="L14" s="4" t="s">
        <v>58</v>
      </c>
      <c r="M14" s="5" t="s">
        <v>254</v>
      </c>
      <c r="N14" s="5" t="s">
        <v>680</v>
      </c>
      <c r="O14" s="6">
        <v>36319</v>
      </c>
      <c r="P14" s="4" t="str">
        <f>IF(VLOOKUP(G14,Events!$A$2:$D$27,2,FALSE)="Field",CONCATENATE(M14,"-",N14),IF(VLOOKUP(G14,Events!$A$2:$D$27,2,FALSE)="Multi",M14,CONCATENATE(M14,":",N14)))</f>
        <v>0:14.16</v>
      </c>
      <c r="Q14" s="4" t="s">
        <v>697</v>
      </c>
    </row>
    <row r="15" spans="1:17" hidden="1">
      <c r="A15" s="3" t="s">
        <v>659</v>
      </c>
      <c r="B15" s="3" t="str">
        <f t="shared" si="0"/>
        <v>2016 Outdoor Girls State Open 100mH</v>
      </c>
      <c r="C15" s="3" t="s">
        <v>26</v>
      </c>
      <c r="D15" s="4" t="s">
        <v>51</v>
      </c>
      <c r="E15" s="4" t="s">
        <v>703</v>
      </c>
      <c r="F15" s="4" t="str">
        <f t="shared" si="1"/>
        <v>Girls</v>
      </c>
      <c r="G15" s="4" t="s">
        <v>713</v>
      </c>
      <c r="H15" s="3">
        <v>2016</v>
      </c>
      <c r="I15" s="3" t="s">
        <v>131</v>
      </c>
      <c r="J15" s="4" t="str">
        <f>I15</f>
        <v>Danbury</v>
      </c>
      <c r="K15" s="14" t="s">
        <v>161</v>
      </c>
      <c r="L15" s="4" t="s">
        <v>58</v>
      </c>
      <c r="M15" s="5" t="s">
        <v>254</v>
      </c>
      <c r="N15" s="5" t="s">
        <v>680</v>
      </c>
      <c r="O15" s="6">
        <v>42527</v>
      </c>
      <c r="P15" s="4" t="str">
        <f>IF(VLOOKUP(G15,Events!$A$2:$D$27,2,FALSE)="Field",CONCATENATE(M15,"-",N15),IF(VLOOKUP(G15,Events!$A$2:$D$27,2,FALSE)="Multi",M15,CONCATENATE(M15,":",N15)))</f>
        <v>0:14.16</v>
      </c>
      <c r="Q15" s="4" t="s">
        <v>697</v>
      </c>
    </row>
    <row r="16" spans="1:17" hidden="1">
      <c r="A16" s="3" t="s">
        <v>452</v>
      </c>
      <c r="B16" s="3" t="str">
        <f t="shared" si="0"/>
        <v>2016 Outdoor Girls Class L Championship 100mH</v>
      </c>
      <c r="C16" s="3" t="s">
        <v>26</v>
      </c>
      <c r="D16" s="4" t="s">
        <v>52</v>
      </c>
      <c r="E16" s="4" t="s">
        <v>703</v>
      </c>
      <c r="F16" s="4" t="str">
        <f t="shared" si="1"/>
        <v>Girls</v>
      </c>
      <c r="G16" s="4" t="s">
        <v>713</v>
      </c>
      <c r="H16" s="3">
        <v>2016</v>
      </c>
      <c r="I16" s="3" t="s">
        <v>155</v>
      </c>
      <c r="J16" s="4" t="s">
        <v>109</v>
      </c>
      <c r="K16" s="14" t="s">
        <v>120</v>
      </c>
      <c r="L16" s="4" t="s">
        <v>57</v>
      </c>
      <c r="M16" s="5" t="s">
        <v>254</v>
      </c>
      <c r="N16" s="5" t="s">
        <v>476</v>
      </c>
      <c r="O16" s="6">
        <v>42521</v>
      </c>
      <c r="P16" s="4" t="str">
        <f>IF(VLOOKUP(G16,Events!$A$2:$D$27,2,FALSE)="Field",CONCATENATE(M16,"-",N16),IF(VLOOKUP(G16,Events!$A$2:$D$27,2,FALSE)="Multi",M16,CONCATENATE(M16,":",N16)))</f>
        <v>0:14.23</v>
      </c>
      <c r="Q16" s="4" t="s">
        <v>697</v>
      </c>
    </row>
    <row r="17" spans="1:17" hidden="1">
      <c r="A17" s="3" t="s">
        <v>497</v>
      </c>
      <c r="B17" s="3" t="str">
        <f t="shared" si="0"/>
        <v>1987 Outdoor Girls Class LL Championship 100mH</v>
      </c>
      <c r="C17" s="3" t="s">
        <v>26</v>
      </c>
      <c r="D17" s="4" t="s">
        <v>59</v>
      </c>
      <c r="E17" s="4" t="s">
        <v>703</v>
      </c>
      <c r="F17" s="4" t="str">
        <f t="shared" si="1"/>
        <v>Girls</v>
      </c>
      <c r="G17" s="4" t="s">
        <v>713</v>
      </c>
      <c r="H17" s="3">
        <v>1987</v>
      </c>
      <c r="I17" s="3" t="s">
        <v>129</v>
      </c>
      <c r="J17" s="4" t="str">
        <f>I17</f>
        <v>East Hartford</v>
      </c>
      <c r="K17" s="14" t="s">
        <v>160</v>
      </c>
      <c r="L17" s="4" t="s">
        <v>61</v>
      </c>
      <c r="M17" s="5" t="s">
        <v>254</v>
      </c>
      <c r="N17" s="5" t="s">
        <v>526</v>
      </c>
      <c r="O17" s="6">
        <v>31934</v>
      </c>
      <c r="P17" s="4" t="str">
        <f>IF(VLOOKUP(G17,Events!$A$2:$D$27,2,FALSE)="Field",CONCATENATE(M17,"-",N17),IF(VLOOKUP(G17,Events!$A$2:$D$27,2,FALSE)="Multi",M17,CONCATENATE(M17,":",N17)))</f>
        <v>0:14.4</v>
      </c>
      <c r="Q17" s="4" t="s">
        <v>697</v>
      </c>
    </row>
    <row r="18" spans="1:17" hidden="1">
      <c r="A18" s="3" t="s">
        <v>627</v>
      </c>
      <c r="B18" s="3" t="str">
        <f t="shared" si="0"/>
        <v>2017 Outdoor Girls Class S Championship 100mH</v>
      </c>
      <c r="C18" s="3" t="s">
        <v>26</v>
      </c>
      <c r="D18" s="4" t="s">
        <v>66</v>
      </c>
      <c r="E18" s="4" t="s">
        <v>703</v>
      </c>
      <c r="F18" s="4" t="str">
        <f t="shared" si="1"/>
        <v>Girls</v>
      </c>
      <c r="G18" s="4" t="s">
        <v>713</v>
      </c>
      <c r="H18" s="3">
        <v>2017</v>
      </c>
      <c r="I18" s="3" t="s">
        <v>39</v>
      </c>
      <c r="J18" s="4" t="str">
        <f>I18</f>
        <v>Bloomfield</v>
      </c>
      <c r="K18" s="14" t="s">
        <v>212</v>
      </c>
      <c r="L18" s="4" t="s">
        <v>58</v>
      </c>
      <c r="M18" s="5" t="s">
        <v>254</v>
      </c>
      <c r="N18" s="5" t="s">
        <v>647</v>
      </c>
      <c r="O18" s="6">
        <v>42887</v>
      </c>
      <c r="P18" s="4" t="str">
        <f>IF(VLOOKUP(G18,Events!$A$2:$D$27,2,FALSE)="Field",CONCATENATE(M18,"-",N18),IF(VLOOKUP(G18,Events!$A$2:$D$27,2,FALSE)="Multi",M18,CONCATENATE(M18,":",N18)))</f>
        <v>0:14.40</v>
      </c>
      <c r="Q18" s="4" t="s">
        <v>697</v>
      </c>
    </row>
    <row r="19" spans="1:17" hidden="1">
      <c r="A19" s="3" t="s">
        <v>589</v>
      </c>
      <c r="B19" s="3" t="str">
        <f t="shared" si="0"/>
        <v>1999 Outdoor Girls Class MM Championship 100mH</v>
      </c>
      <c r="C19" s="3" t="s">
        <v>26</v>
      </c>
      <c r="D19" s="4" t="s">
        <v>65</v>
      </c>
      <c r="E19" s="4" t="s">
        <v>703</v>
      </c>
      <c r="F19" s="4" t="str">
        <f t="shared" si="1"/>
        <v>Girls</v>
      </c>
      <c r="G19" s="4" t="s">
        <v>713</v>
      </c>
      <c r="H19" s="3">
        <v>1999</v>
      </c>
      <c r="I19" s="3" t="s">
        <v>108</v>
      </c>
      <c r="J19" s="4" t="s">
        <v>109</v>
      </c>
      <c r="K19" s="14" t="s">
        <v>120</v>
      </c>
      <c r="L19" s="4" t="s">
        <v>58</v>
      </c>
      <c r="M19" s="5" t="s">
        <v>254</v>
      </c>
      <c r="N19" s="5" t="s">
        <v>616</v>
      </c>
      <c r="O19" s="4" t="s">
        <v>56</v>
      </c>
      <c r="P19" s="4" t="str">
        <f>IF(VLOOKUP(G19,Events!$A$2:$D$27,2,FALSE)="Field",CONCATENATE(M19,"-",N19),IF(VLOOKUP(G19,Events!$A$2:$D$27,2,FALSE)="Multi",M19,CONCATENATE(M19,":",N19)))</f>
        <v>0:14.53</v>
      </c>
      <c r="Q19" s="4" t="s">
        <v>697</v>
      </c>
    </row>
    <row r="20" spans="1:17" hidden="1">
      <c r="A20" s="3" t="s">
        <v>543</v>
      </c>
      <c r="B20" s="3" t="str">
        <f t="shared" si="0"/>
        <v>2004 Outdoor Girls Class M Championship 100mH</v>
      </c>
      <c r="C20" s="3" t="s">
        <v>26</v>
      </c>
      <c r="D20" s="4" t="s">
        <v>63</v>
      </c>
      <c r="E20" s="4" t="s">
        <v>703</v>
      </c>
      <c r="F20" s="4" t="str">
        <f t="shared" si="1"/>
        <v>Girls</v>
      </c>
      <c r="G20" s="4" t="s">
        <v>713</v>
      </c>
      <c r="H20" s="3">
        <v>2004</v>
      </c>
      <c r="I20" s="3" t="s">
        <v>560</v>
      </c>
      <c r="J20" s="4" t="s">
        <v>109</v>
      </c>
      <c r="K20" s="14" t="s">
        <v>564</v>
      </c>
      <c r="L20" s="4" t="s">
        <v>58</v>
      </c>
      <c r="M20" s="5" t="s">
        <v>254</v>
      </c>
      <c r="N20" s="5" t="s">
        <v>575</v>
      </c>
      <c r="O20" s="6">
        <v>38142</v>
      </c>
      <c r="P20" s="4" t="str">
        <f>IF(VLOOKUP(G20,Events!$A$2:$D$27,2,FALSE)="Field",CONCATENATE(M20,"-",N20),IF(VLOOKUP(G20,Events!$A$2:$D$27,2,FALSE)="Multi",M20,CONCATENATE(M20,":",N20)))</f>
        <v>0:14.60</v>
      </c>
      <c r="Q20" s="4" t="s">
        <v>697</v>
      </c>
    </row>
    <row r="21" spans="1:17" hidden="1">
      <c r="A21" s="3" t="s">
        <v>71</v>
      </c>
      <c r="B21" s="3" t="str">
        <f t="shared" si="0"/>
        <v>1995 Outdoor Boys Class L Championship 110mH</v>
      </c>
      <c r="C21" s="3" t="s">
        <v>26</v>
      </c>
      <c r="D21" s="11" t="s">
        <v>52</v>
      </c>
      <c r="E21" s="4" t="s">
        <v>702</v>
      </c>
      <c r="F21" s="4" t="str">
        <f t="shared" si="1"/>
        <v>Boys</v>
      </c>
      <c r="G21" s="9" t="s">
        <v>710</v>
      </c>
      <c r="H21" s="3">
        <v>1995</v>
      </c>
      <c r="I21" s="3" t="s">
        <v>101</v>
      </c>
      <c r="J21" s="4" t="s">
        <v>102</v>
      </c>
      <c r="K21" s="14" t="s">
        <v>112</v>
      </c>
      <c r="L21" s="4" t="s">
        <v>58</v>
      </c>
      <c r="M21" s="5" t="s">
        <v>254</v>
      </c>
      <c r="N21" s="5" t="s">
        <v>268</v>
      </c>
      <c r="O21" s="6">
        <v>34856</v>
      </c>
      <c r="P21" s="4" t="str">
        <f>IF(VLOOKUP(G21,Events!$A$2:$D$27,2,FALSE)="Field",CONCATENATE(M21,"-",N21),IF(VLOOKUP(G21,Events!$A$2:$D$27,2,FALSE)="Multi",M21,CONCATENATE(M21,":",N21)))</f>
        <v>0:13.83</v>
      </c>
      <c r="Q21" s="4" t="s">
        <v>697</v>
      </c>
    </row>
    <row r="22" spans="1:17" ht="24" hidden="1">
      <c r="A22" s="3" t="s">
        <v>137</v>
      </c>
      <c r="B22" s="3" t="str">
        <f t="shared" si="0"/>
        <v>2005 Outdoor Boys Class LL Championship 110mH</v>
      </c>
      <c r="C22" s="3" t="s">
        <v>26</v>
      </c>
      <c r="D22" s="4" t="s">
        <v>59</v>
      </c>
      <c r="E22" s="4" t="s">
        <v>702</v>
      </c>
      <c r="F22" s="4" t="str">
        <f t="shared" si="1"/>
        <v>Boys</v>
      </c>
      <c r="G22" s="4" t="s">
        <v>710</v>
      </c>
      <c r="H22" s="3">
        <v>2005</v>
      </c>
      <c r="I22" s="3" t="s">
        <v>138</v>
      </c>
      <c r="J22" s="4" t="s">
        <v>157</v>
      </c>
      <c r="K22" s="14" t="s">
        <v>163</v>
      </c>
      <c r="L22" s="4" t="s">
        <v>61</v>
      </c>
      <c r="M22" s="5" t="s">
        <v>254</v>
      </c>
      <c r="N22" s="5" t="s">
        <v>270</v>
      </c>
      <c r="O22" s="6">
        <v>42156</v>
      </c>
      <c r="P22" s="4" t="str">
        <f>IF(VLOOKUP(G22,Events!$A$2:$D$27,2,FALSE)="Field",CONCATENATE(M22,"-",N22),IF(VLOOKUP(G22,Events!$A$2:$D$27,2,FALSE)="Multi",M22,CONCATENATE(M22,":",N22)))</f>
        <v>0:14.17</v>
      </c>
      <c r="Q22" s="4" t="s">
        <v>697</v>
      </c>
    </row>
    <row r="23" spans="1:17" hidden="1">
      <c r="A23" s="3" t="s">
        <v>177</v>
      </c>
      <c r="B23" s="3" t="str">
        <f t="shared" si="0"/>
        <v>1982 Outdoor Boys Class M Championship 110mH</v>
      </c>
      <c r="C23" s="3" t="s">
        <v>26</v>
      </c>
      <c r="D23" s="4" t="s">
        <v>63</v>
      </c>
      <c r="E23" s="4" t="s">
        <v>702</v>
      </c>
      <c r="F23" s="4" t="str">
        <f t="shared" si="1"/>
        <v>Boys</v>
      </c>
      <c r="G23" s="4" t="s">
        <v>710</v>
      </c>
      <c r="H23" s="3">
        <v>1982</v>
      </c>
      <c r="I23" s="3" t="s">
        <v>179</v>
      </c>
      <c r="J23" s="4" t="s">
        <v>219</v>
      </c>
      <c r="K23" s="14" t="s">
        <v>220</v>
      </c>
      <c r="L23" s="4" t="s">
        <v>64</v>
      </c>
      <c r="M23" s="5" t="s">
        <v>254</v>
      </c>
      <c r="N23" s="5" t="s">
        <v>266</v>
      </c>
      <c r="O23" s="6">
        <v>30107</v>
      </c>
      <c r="P23" s="4" t="str">
        <f>IF(VLOOKUP(G23,Events!$A$2:$D$27,2,FALSE)="Field",CONCATENATE(M23,"-",N23),IF(VLOOKUP(G23,Events!$A$2:$D$27,2,FALSE)="Multi",M23,CONCATENATE(M23,":",N23)))</f>
        <v>0:14.41</v>
      </c>
      <c r="Q23" s="4" t="s">
        <v>697</v>
      </c>
    </row>
    <row r="24" spans="1:17" hidden="1">
      <c r="A24" s="3" t="s">
        <v>178</v>
      </c>
      <c r="B24" s="3" t="str">
        <f t="shared" si="0"/>
        <v>1982 Outdoor Boys Class M Championship 110mH</v>
      </c>
      <c r="C24" s="3" t="s">
        <v>26</v>
      </c>
      <c r="D24" s="4" t="s">
        <v>63</v>
      </c>
      <c r="E24" s="4" t="s">
        <v>702</v>
      </c>
      <c r="F24" s="4" t="str">
        <f t="shared" si="1"/>
        <v>Boys</v>
      </c>
      <c r="G24" s="4" t="s">
        <v>710</v>
      </c>
      <c r="H24" s="3">
        <v>1982</v>
      </c>
      <c r="I24" s="3" t="s">
        <v>180</v>
      </c>
      <c r="J24" s="4" t="str">
        <f>I24</f>
        <v>Bethel</v>
      </c>
      <c r="K24" s="14" t="s">
        <v>221</v>
      </c>
      <c r="L24" s="4" t="s">
        <v>64</v>
      </c>
      <c r="M24" s="5" t="s">
        <v>254</v>
      </c>
      <c r="N24" s="5" t="s">
        <v>266</v>
      </c>
      <c r="O24" s="6">
        <v>30107</v>
      </c>
      <c r="P24" s="4" t="str">
        <f>IF(VLOOKUP(G24,Events!$A$2:$D$27,2,FALSE)="Field",CONCATENATE(M24,"-",N24),IF(VLOOKUP(G24,Events!$A$2:$D$27,2,FALSE)="Multi",M24,CONCATENATE(M24,":",N24)))</f>
        <v>0:14.41</v>
      </c>
      <c r="Q24" s="4" t="s">
        <v>697</v>
      </c>
    </row>
    <row r="25" spans="1:17" hidden="1">
      <c r="A25" s="3" t="s">
        <v>237</v>
      </c>
      <c r="B25" s="3" t="str">
        <f t="shared" si="0"/>
        <v>1997 Outdoor Boys Class MM Championship 110mH</v>
      </c>
      <c r="C25" s="3" t="s">
        <v>26</v>
      </c>
      <c r="D25" s="4" t="s">
        <v>65</v>
      </c>
      <c r="E25" s="4" t="s">
        <v>702</v>
      </c>
      <c r="F25" s="4" t="str">
        <f t="shared" si="1"/>
        <v>Boys</v>
      </c>
      <c r="G25" s="4" t="s">
        <v>710</v>
      </c>
      <c r="H25" s="3">
        <v>1997</v>
      </c>
      <c r="I25" s="3" t="s">
        <v>108</v>
      </c>
      <c r="J25" s="4" t="s">
        <v>109</v>
      </c>
      <c r="K25" s="14" t="s">
        <v>120</v>
      </c>
      <c r="L25" s="4" t="s">
        <v>58</v>
      </c>
      <c r="M25" s="5" t="s">
        <v>254</v>
      </c>
      <c r="N25" s="5" t="s">
        <v>312</v>
      </c>
      <c r="O25" s="6">
        <v>35583</v>
      </c>
      <c r="P25" s="4" t="str">
        <f>IF(VLOOKUP(G25,Events!$A$2:$D$27,2,FALSE)="Field",CONCATENATE(M25,"-",N25),IF(VLOOKUP(G25,Events!$A$2:$D$27,2,FALSE)="Multi",M25,CONCATENATE(M25,":",N25)))</f>
        <v>0:14.65</v>
      </c>
      <c r="Q25" s="4" t="s">
        <v>697</v>
      </c>
    </row>
    <row r="26" spans="1:17" hidden="1">
      <c r="A26" s="3" t="s">
        <v>332</v>
      </c>
      <c r="B26" s="3" t="str">
        <f t="shared" si="0"/>
        <v>2009 Outdoor Boys Class S Championship 110mH</v>
      </c>
      <c r="C26" s="3" t="s">
        <v>26</v>
      </c>
      <c r="D26" s="4" t="s">
        <v>66</v>
      </c>
      <c r="E26" s="4" t="s">
        <v>702</v>
      </c>
      <c r="F26" s="4" t="str">
        <f t="shared" si="1"/>
        <v>Boys</v>
      </c>
      <c r="G26" s="4" t="s">
        <v>710</v>
      </c>
      <c r="H26" s="3">
        <v>2009</v>
      </c>
      <c r="I26" s="3" t="s">
        <v>333</v>
      </c>
      <c r="J26" s="4" t="str">
        <f>I26</f>
        <v>Old Saybrook</v>
      </c>
      <c r="K26" s="14" t="s">
        <v>369</v>
      </c>
      <c r="L26" s="4" t="s">
        <v>61</v>
      </c>
      <c r="M26" s="5" t="s">
        <v>254</v>
      </c>
      <c r="N26" s="5" t="s">
        <v>381</v>
      </c>
      <c r="O26" s="6">
        <v>39966</v>
      </c>
      <c r="P26" s="4" t="str">
        <f>IF(VLOOKUP(G26,Events!$A$2:$D$27,2,FALSE)="Field",CONCATENATE(M26,"-",N26),IF(VLOOKUP(G26,Events!$A$2:$D$27,2,FALSE)="Multi",M26,CONCATENATE(M26,":",N26)))</f>
        <v>0:14.54</v>
      </c>
      <c r="Q26" s="4" t="s">
        <v>697</v>
      </c>
    </row>
    <row r="27" spans="1:17" hidden="1">
      <c r="A27" s="3" t="s">
        <v>71</v>
      </c>
      <c r="B27" s="3" t="str">
        <f t="shared" si="0"/>
        <v>1995 Outdoor Boys State Open 110mH</v>
      </c>
      <c r="C27" s="3" t="s">
        <v>26</v>
      </c>
      <c r="D27" s="4" t="s">
        <v>51</v>
      </c>
      <c r="E27" s="4" t="s">
        <v>702</v>
      </c>
      <c r="F27" s="4" t="str">
        <f t="shared" si="1"/>
        <v>Boys</v>
      </c>
      <c r="G27" s="4" t="s">
        <v>710</v>
      </c>
      <c r="H27" s="3">
        <v>1995</v>
      </c>
      <c r="I27" s="3" t="s">
        <v>101</v>
      </c>
      <c r="J27" s="4" t="s">
        <v>102</v>
      </c>
      <c r="K27" s="14" t="s">
        <v>112</v>
      </c>
      <c r="L27" s="4" t="s">
        <v>58</v>
      </c>
      <c r="M27" s="5" t="s">
        <v>254</v>
      </c>
      <c r="N27" s="5" t="s">
        <v>427</v>
      </c>
      <c r="O27" s="6">
        <v>34856</v>
      </c>
      <c r="P27" s="4" t="str">
        <f>IF(VLOOKUP(G27,Events!$A$2:$D$27,2,FALSE)="Field",CONCATENATE(M27,"-",N27),IF(VLOOKUP(G27,Events!$A$2:$D$27,2,FALSE)="Multi",M27,CONCATENATE(M27,":",N27)))</f>
        <v>0:14.15</v>
      </c>
      <c r="Q27" s="4" t="s">
        <v>697</v>
      </c>
    </row>
    <row r="28" spans="1:17" hidden="1">
      <c r="A28" s="3" t="s">
        <v>172</v>
      </c>
      <c r="B28" s="3" t="str">
        <f t="shared" ref="B28:B39" si="2">CONCATENATE(H28," ",C28," ",F28," ",D28," ",G28)</f>
        <v>2004 Outdoor Boys Class M Championship 1600m</v>
      </c>
      <c r="C28" s="3" t="s">
        <v>26</v>
      </c>
      <c r="D28" s="4" t="s">
        <v>63</v>
      </c>
      <c r="E28" s="4" t="s">
        <v>702</v>
      </c>
      <c r="F28" s="4" t="str">
        <f t="shared" ref="F28:F39" si="3">IF(E28="Male","Boys","Girls")</f>
        <v>Boys</v>
      </c>
      <c r="G28" s="4" t="s">
        <v>5</v>
      </c>
      <c r="H28" s="3">
        <v>2004</v>
      </c>
      <c r="I28" s="3" t="s">
        <v>173</v>
      </c>
      <c r="J28" s="4" t="str">
        <f>I28</f>
        <v>Griswold</v>
      </c>
      <c r="K28" s="14" t="s">
        <v>215</v>
      </c>
      <c r="L28" s="4" t="s">
        <v>58</v>
      </c>
      <c r="M28" s="5" t="s">
        <v>260</v>
      </c>
      <c r="N28" s="5" t="s">
        <v>261</v>
      </c>
      <c r="O28" s="6">
        <v>38142</v>
      </c>
      <c r="P28" s="4" t="str">
        <f>IF(VLOOKUP(G28,Events!$A$2:$D$27,2,FALSE)="Field",CONCATENATE(M28,"-",N28),IF(VLOOKUP(G28,Events!$A$2:$D$27,2,FALSE)="Multi",M28,CONCATENATE(M28,":",N28)))</f>
        <v>4:16.95</v>
      </c>
      <c r="Q28" s="4" t="s">
        <v>697</v>
      </c>
    </row>
    <row r="29" spans="1:17" hidden="1">
      <c r="A29" s="3" t="s">
        <v>233</v>
      </c>
      <c r="B29" s="3" t="str">
        <f t="shared" si="2"/>
        <v>2009 Outdoor Boys Class MM Championship 1600m</v>
      </c>
      <c r="C29" s="3" t="s">
        <v>26</v>
      </c>
      <c r="D29" s="4" t="s">
        <v>65</v>
      </c>
      <c r="E29" s="4" t="s">
        <v>702</v>
      </c>
      <c r="F29" s="4" t="str">
        <f t="shared" si="3"/>
        <v>Boys</v>
      </c>
      <c r="G29" s="4" t="s">
        <v>5</v>
      </c>
      <c r="H29" s="3">
        <v>2009</v>
      </c>
      <c r="I29" s="3" t="s">
        <v>234</v>
      </c>
      <c r="J29" s="4" t="str">
        <f>I29</f>
        <v>New Fairfield</v>
      </c>
      <c r="K29" s="14" t="s">
        <v>299</v>
      </c>
      <c r="L29" s="4" t="s">
        <v>58</v>
      </c>
      <c r="M29" s="5" t="s">
        <v>260</v>
      </c>
      <c r="N29" s="5" t="s">
        <v>308</v>
      </c>
      <c r="O29" s="6">
        <v>39965</v>
      </c>
      <c r="P29" s="4" t="str">
        <f>IF(VLOOKUP(G29,Events!$A$2:$D$27,2,FALSE)="Field",CONCATENATE(M29,"-",N29),IF(VLOOKUP(G29,Events!$A$2:$D$27,2,FALSE)="Multi",M29,CONCATENATE(M29,":",N29)))</f>
        <v>4:19.3</v>
      </c>
      <c r="Q29" s="4" t="s">
        <v>697</v>
      </c>
    </row>
    <row r="30" spans="1:17" hidden="1">
      <c r="A30" s="3" t="s">
        <v>449</v>
      </c>
      <c r="B30" s="3" t="str">
        <f t="shared" si="2"/>
        <v>2010 Outdoor Girls Class L Championship 1600m</v>
      </c>
      <c r="C30" s="3" t="s">
        <v>26</v>
      </c>
      <c r="D30" s="4" t="s">
        <v>52</v>
      </c>
      <c r="E30" s="4" t="s">
        <v>703</v>
      </c>
      <c r="F30" s="4" t="str">
        <f t="shared" si="3"/>
        <v>Girls</v>
      </c>
      <c r="G30" s="4" t="s">
        <v>5</v>
      </c>
      <c r="H30" s="3">
        <v>2010</v>
      </c>
      <c r="I30" s="3" t="s">
        <v>450</v>
      </c>
      <c r="J30" s="4" t="s">
        <v>104</v>
      </c>
      <c r="K30" s="14" t="s">
        <v>467</v>
      </c>
      <c r="L30" s="4" t="s">
        <v>58</v>
      </c>
      <c r="M30" s="5" t="s">
        <v>260</v>
      </c>
      <c r="N30" s="5" t="s">
        <v>474</v>
      </c>
      <c r="O30" s="6">
        <v>40331</v>
      </c>
      <c r="P30" s="4" t="str">
        <f>IF(VLOOKUP(G30,Events!$A$2:$D$27,2,FALSE)="Field",CONCATENATE(M30,"-",N30),IF(VLOOKUP(G30,Events!$A$2:$D$27,2,FALSE)="Multi",M30,CONCATENATE(M30,":",N30)))</f>
        <v>4:51.76</v>
      </c>
      <c r="Q30" s="4" t="s">
        <v>697</v>
      </c>
    </row>
    <row r="31" spans="1:17" hidden="1">
      <c r="A31" s="3" t="s">
        <v>392</v>
      </c>
      <c r="B31" s="3" t="str">
        <f t="shared" si="2"/>
        <v>2012 Outdoor Boys Class LL Championship 1600m</v>
      </c>
      <c r="C31" s="3" t="s">
        <v>26</v>
      </c>
      <c r="D31" s="4" t="s">
        <v>59</v>
      </c>
      <c r="E31" s="4" t="s">
        <v>702</v>
      </c>
      <c r="F31" s="4" t="str">
        <f t="shared" si="3"/>
        <v>Boys</v>
      </c>
      <c r="G31" s="4" t="s">
        <v>5</v>
      </c>
      <c r="H31" s="3">
        <v>2012</v>
      </c>
      <c r="I31" s="3" t="s">
        <v>105</v>
      </c>
      <c r="J31" s="4" t="s">
        <v>154</v>
      </c>
      <c r="K31" s="14" t="s">
        <v>117</v>
      </c>
      <c r="L31" s="4" t="s">
        <v>61</v>
      </c>
      <c r="M31" s="5">
        <v>4</v>
      </c>
      <c r="N31" s="5">
        <v>10.35</v>
      </c>
      <c r="O31" s="6">
        <v>41059</v>
      </c>
      <c r="P31" s="4" t="str">
        <f>IF(VLOOKUP(G31,Events!$A$2:$D$27,2,FALSE)="Field",CONCATENATE(M31,"-",N31),IF(VLOOKUP(G31,Events!$A$2:$D$27,2,FALSE)="Multi",M31,CONCATENATE(M31,":",N31)))</f>
        <v>4:10.35</v>
      </c>
      <c r="Q31" s="4" t="s">
        <v>697</v>
      </c>
    </row>
    <row r="32" spans="1:17" hidden="1">
      <c r="A32" s="3" t="s">
        <v>540</v>
      </c>
      <c r="B32" s="3" t="str">
        <f t="shared" si="2"/>
        <v>2012 Outdoor Girls Class M Championship 1600m</v>
      </c>
      <c r="C32" s="3" t="s">
        <v>26</v>
      </c>
      <c r="D32" s="4" t="s">
        <v>63</v>
      </c>
      <c r="E32" s="4" t="s">
        <v>703</v>
      </c>
      <c r="F32" s="4" t="str">
        <f t="shared" si="3"/>
        <v>Girls</v>
      </c>
      <c r="G32" s="4" t="s">
        <v>5</v>
      </c>
      <c r="H32" s="3">
        <v>2012</v>
      </c>
      <c r="I32" s="3" t="s">
        <v>559</v>
      </c>
      <c r="J32" s="4" t="s">
        <v>412</v>
      </c>
      <c r="K32" s="14" t="s">
        <v>417</v>
      </c>
      <c r="L32" s="4" t="s">
        <v>58</v>
      </c>
      <c r="M32" s="5" t="s">
        <v>260</v>
      </c>
      <c r="N32" s="5" t="s">
        <v>573</v>
      </c>
      <c r="O32" s="6">
        <v>41058</v>
      </c>
      <c r="P32" s="4" t="str">
        <f>IF(VLOOKUP(G32,Events!$A$2:$D$27,2,FALSE)="Field",CONCATENATE(M32,"-",N32),IF(VLOOKUP(G32,Events!$A$2:$D$27,2,FALSE)="Multi",M32,CONCATENATE(M32,":",N32)))</f>
        <v>4:56.85</v>
      </c>
      <c r="Q32" s="4" t="s">
        <v>697</v>
      </c>
    </row>
    <row r="33" spans="1:17" hidden="1">
      <c r="A33" s="3" t="s">
        <v>328</v>
      </c>
      <c r="B33" s="3" t="str">
        <f t="shared" si="2"/>
        <v>2013 Outdoor Boys Class S Championship 1600m</v>
      </c>
      <c r="C33" s="3" t="s">
        <v>26</v>
      </c>
      <c r="D33" s="4" t="s">
        <v>66</v>
      </c>
      <c r="E33" s="4" t="s">
        <v>702</v>
      </c>
      <c r="F33" s="4" t="str">
        <f t="shared" si="3"/>
        <v>Boys</v>
      </c>
      <c r="G33" s="4" t="s">
        <v>5</v>
      </c>
      <c r="H33" s="3">
        <v>2013</v>
      </c>
      <c r="I33" s="3" t="s">
        <v>329</v>
      </c>
      <c r="J33" s="4" t="s">
        <v>329</v>
      </c>
      <c r="K33" s="14" t="s">
        <v>367</v>
      </c>
      <c r="L33" s="4" t="s">
        <v>58</v>
      </c>
      <c r="M33" s="5" t="s">
        <v>260</v>
      </c>
      <c r="N33" s="5" t="s">
        <v>378</v>
      </c>
      <c r="O33" s="6">
        <v>41422</v>
      </c>
      <c r="P33" s="4" t="str">
        <f>IF(VLOOKUP(G33,Events!$A$2:$D$27,2,FALSE)="Field",CONCATENATE(M33,"-",N33),IF(VLOOKUP(G33,Events!$A$2:$D$27,2,FALSE)="Multi",M33,CONCATENATE(M33,":",N33)))</f>
        <v>4:16.60</v>
      </c>
      <c r="Q33" s="4" t="s">
        <v>697</v>
      </c>
    </row>
    <row r="34" spans="1:17" hidden="1">
      <c r="A34" s="3" t="s">
        <v>448</v>
      </c>
      <c r="B34" s="3" t="str">
        <f t="shared" si="2"/>
        <v>2013 Outdoor Girls Class MM Championship 1600m</v>
      </c>
      <c r="C34" s="3" t="s">
        <v>26</v>
      </c>
      <c r="D34" s="4" t="s">
        <v>65</v>
      </c>
      <c r="E34" s="4" t="s">
        <v>703</v>
      </c>
      <c r="F34" s="4" t="str">
        <f t="shared" si="3"/>
        <v>Girls</v>
      </c>
      <c r="G34" s="4" t="s">
        <v>5</v>
      </c>
      <c r="H34" s="3">
        <v>2013</v>
      </c>
      <c r="I34" s="3" t="s">
        <v>155</v>
      </c>
      <c r="J34" s="4" t="s">
        <v>109</v>
      </c>
      <c r="K34" s="14" t="s">
        <v>120</v>
      </c>
      <c r="L34" s="4" t="s">
        <v>57</v>
      </c>
      <c r="M34" s="5" t="s">
        <v>260</v>
      </c>
      <c r="N34" s="5" t="s">
        <v>615</v>
      </c>
      <c r="O34" s="6">
        <v>41423</v>
      </c>
      <c r="P34" s="4" t="str">
        <f>IF(VLOOKUP(G34,Events!$A$2:$D$27,2,FALSE)="Field",CONCATENATE(M34,"-",N34),IF(VLOOKUP(G34,Events!$A$2:$D$27,2,FALSE)="Multi",M34,CONCATENATE(M34,":",N34)))</f>
        <v>4:54.49</v>
      </c>
      <c r="Q34" s="4" t="s">
        <v>697</v>
      </c>
    </row>
    <row r="35" spans="1:17" hidden="1">
      <c r="A35" s="3" t="s">
        <v>496</v>
      </c>
      <c r="B35" s="3" t="str">
        <f t="shared" si="2"/>
        <v>2014 Outdoor Girls Class LL Championship 1600m</v>
      </c>
      <c r="C35" s="3" t="s">
        <v>26</v>
      </c>
      <c r="D35" s="4" t="s">
        <v>59</v>
      </c>
      <c r="E35" s="4" t="s">
        <v>703</v>
      </c>
      <c r="F35" s="4" t="str">
        <f t="shared" si="3"/>
        <v>Girls</v>
      </c>
      <c r="G35" s="4" t="s">
        <v>5</v>
      </c>
      <c r="H35" s="3">
        <v>2014</v>
      </c>
      <c r="I35" s="3" t="s">
        <v>105</v>
      </c>
      <c r="J35" s="4" t="s">
        <v>408</v>
      </c>
      <c r="K35" s="14" t="s">
        <v>117</v>
      </c>
      <c r="L35" s="4" t="s">
        <v>62</v>
      </c>
      <c r="M35" s="5" t="s">
        <v>260</v>
      </c>
      <c r="N35" s="5" t="s">
        <v>524</v>
      </c>
      <c r="O35" s="6">
        <v>41795</v>
      </c>
      <c r="P35" s="4" t="str">
        <f>IF(VLOOKUP(G35,Events!$A$2:$D$27,2,FALSE)="Field",CONCATENATE(M35,"-",N35),IF(VLOOKUP(G35,Events!$A$2:$D$27,2,FALSE)="Multi",M35,CONCATENATE(M35,":",N35)))</f>
        <v>4:53.29</v>
      </c>
      <c r="Q35" s="4" t="s">
        <v>697</v>
      </c>
    </row>
    <row r="36" spans="1:17" hidden="1">
      <c r="A36" s="3" t="s">
        <v>448</v>
      </c>
      <c r="B36" s="3" t="str">
        <f t="shared" si="2"/>
        <v>2014 Outdoor Girls State Open 1600m</v>
      </c>
      <c r="C36" s="3" t="s">
        <v>26</v>
      </c>
      <c r="D36" s="4" t="s">
        <v>51</v>
      </c>
      <c r="E36" s="4" t="s">
        <v>703</v>
      </c>
      <c r="F36" s="4" t="str">
        <f t="shared" si="3"/>
        <v>Girls</v>
      </c>
      <c r="G36" s="4" t="s">
        <v>5</v>
      </c>
      <c r="H36" s="3">
        <v>2014</v>
      </c>
      <c r="I36" s="3" t="s">
        <v>155</v>
      </c>
      <c r="J36" s="4" t="s">
        <v>109</v>
      </c>
      <c r="K36" s="14" t="s">
        <v>120</v>
      </c>
      <c r="L36" s="4" t="s">
        <v>57</v>
      </c>
      <c r="M36" s="5" t="s">
        <v>260</v>
      </c>
      <c r="N36" s="5" t="s">
        <v>677</v>
      </c>
      <c r="O36" s="6">
        <v>41799</v>
      </c>
      <c r="P36" s="4" t="str">
        <f>IF(VLOOKUP(G36,Events!$A$2:$D$27,2,FALSE)="Field",CONCATENATE(M36,"-",N36),IF(VLOOKUP(G36,Events!$A$2:$D$27,2,FALSE)="Multi",M36,CONCATENATE(M36,":",N36)))</f>
        <v>4:47.45</v>
      </c>
      <c r="Q36" s="4" t="s">
        <v>697</v>
      </c>
    </row>
    <row r="37" spans="1:17" hidden="1">
      <c r="A37" s="3" t="s">
        <v>76</v>
      </c>
      <c r="B37" s="3" t="str">
        <f t="shared" si="2"/>
        <v>2015 Outdoor Boys Class L Championship 1600m</v>
      </c>
      <c r="C37" s="3" t="s">
        <v>26</v>
      </c>
      <c r="D37" s="11" t="s">
        <v>52</v>
      </c>
      <c r="E37" s="4" t="s">
        <v>702</v>
      </c>
      <c r="F37" s="4" t="str">
        <f t="shared" si="3"/>
        <v>Boys</v>
      </c>
      <c r="G37" s="9" t="s">
        <v>5</v>
      </c>
      <c r="H37" s="3">
        <v>2015</v>
      </c>
      <c r="I37" s="3" t="s">
        <v>77</v>
      </c>
      <c r="J37" s="4" t="s">
        <v>77</v>
      </c>
      <c r="K37" s="14" t="s">
        <v>115</v>
      </c>
      <c r="L37" s="4" t="s">
        <v>57</v>
      </c>
      <c r="M37" s="5">
        <v>4</v>
      </c>
      <c r="N37" s="5">
        <v>13.29</v>
      </c>
      <c r="O37" s="6">
        <v>42158</v>
      </c>
      <c r="P37" s="4" t="str">
        <f>IF(VLOOKUP(G37,Events!$A$2:$D$27,2,FALSE)="Field",CONCATENATE(M37,"-",N37),IF(VLOOKUP(G37,Events!$A$2:$D$27,2,FALSE)="Multi",M37,CONCATENATE(M37,":",N37)))</f>
        <v>4:13.29</v>
      </c>
      <c r="Q37" s="4" t="s">
        <v>697</v>
      </c>
    </row>
    <row r="38" spans="1:17" hidden="1">
      <c r="A38" s="3" t="s">
        <v>395</v>
      </c>
      <c r="B38" s="3" t="str">
        <f t="shared" si="2"/>
        <v>2016 Outdoor Boys State Open 1600m</v>
      </c>
      <c r="C38" s="3" t="s">
        <v>26</v>
      </c>
      <c r="D38" s="4" t="s">
        <v>51</v>
      </c>
      <c r="E38" s="4" t="s">
        <v>702</v>
      </c>
      <c r="F38" s="4" t="str">
        <f t="shared" si="3"/>
        <v>Boys</v>
      </c>
      <c r="G38" s="4" t="s">
        <v>5</v>
      </c>
      <c r="H38" s="3">
        <v>2016</v>
      </c>
      <c r="I38" s="3" t="s">
        <v>409</v>
      </c>
      <c r="J38" s="4" t="s">
        <v>410</v>
      </c>
      <c r="K38" s="14" t="s">
        <v>416</v>
      </c>
      <c r="L38" s="4" t="s">
        <v>58</v>
      </c>
      <c r="M38" s="5" t="s">
        <v>260</v>
      </c>
      <c r="N38" s="5" t="s">
        <v>423</v>
      </c>
      <c r="O38" s="6">
        <v>42527</v>
      </c>
      <c r="P38" s="4" t="str">
        <f>IF(VLOOKUP(G38,Events!$A$2:$D$27,2,FALSE)="Field",CONCATENATE(M38,"-",N38),IF(VLOOKUP(G38,Events!$A$2:$D$27,2,FALSE)="Multi",M38,CONCATENATE(M38,":",N38)))</f>
        <v>4:08.42</v>
      </c>
      <c r="Q38" s="4" t="s">
        <v>697</v>
      </c>
    </row>
    <row r="39" spans="1:17" hidden="1">
      <c r="A39" s="3" t="s">
        <v>626</v>
      </c>
      <c r="B39" s="3" t="str">
        <f t="shared" si="2"/>
        <v>2016 Outdoor Girls Class S Championship 1600m</v>
      </c>
      <c r="C39" s="3" t="s">
        <v>26</v>
      </c>
      <c r="D39" s="4" t="s">
        <v>66</v>
      </c>
      <c r="E39" s="4" t="s">
        <v>703</v>
      </c>
      <c r="F39" s="4" t="str">
        <f t="shared" si="3"/>
        <v>Girls</v>
      </c>
      <c r="G39" s="4" t="s">
        <v>5</v>
      </c>
      <c r="H39" s="3">
        <v>2016</v>
      </c>
      <c r="I39" s="3" t="s">
        <v>638</v>
      </c>
      <c r="J39" s="4" t="s">
        <v>639</v>
      </c>
      <c r="K39" s="14" t="s">
        <v>640</v>
      </c>
      <c r="L39" s="4" t="s">
        <v>58</v>
      </c>
      <c r="M39" s="5" t="s">
        <v>260</v>
      </c>
      <c r="N39" s="5" t="s">
        <v>645</v>
      </c>
      <c r="O39" s="6">
        <v>42523</v>
      </c>
      <c r="P39" s="4" t="str">
        <f>IF(VLOOKUP(G39,Events!$A$2:$D$27,2,FALSE)="Field",CONCATENATE(M39,"-",N39),IF(VLOOKUP(G39,Events!$A$2:$D$27,2,FALSE)="Multi",M39,CONCATENATE(M39,":",N39)))</f>
        <v>4:52.10</v>
      </c>
      <c r="Q39" s="4" t="s">
        <v>697</v>
      </c>
    </row>
    <row r="40" spans="1:17" hidden="1">
      <c r="A40" s="3" t="s">
        <v>657</v>
      </c>
      <c r="B40" s="3" t="str">
        <f t="shared" si="0"/>
        <v>2010 Outdoor Girls State Open 2000m Steeplechase</v>
      </c>
      <c r="C40" s="3" t="s">
        <v>26</v>
      </c>
      <c r="D40" s="4" t="s">
        <v>51</v>
      </c>
      <c r="E40" s="4" t="s">
        <v>703</v>
      </c>
      <c r="F40" s="4" t="str">
        <f t="shared" si="1"/>
        <v>Girls</v>
      </c>
      <c r="G40" s="4" t="s">
        <v>714</v>
      </c>
      <c r="H40" s="3">
        <v>2010</v>
      </c>
      <c r="I40" s="3" t="s">
        <v>587</v>
      </c>
      <c r="J40" s="4" t="s">
        <v>607</v>
      </c>
      <c r="K40" s="14" t="s">
        <v>606</v>
      </c>
      <c r="L40" s="4" t="s">
        <v>58</v>
      </c>
      <c r="M40" s="5" t="s">
        <v>284</v>
      </c>
      <c r="N40" s="5" t="s">
        <v>678</v>
      </c>
      <c r="O40" s="6">
        <v>40344</v>
      </c>
      <c r="P40" s="4" t="str">
        <f>IF(VLOOKUP(G40,Events!$A$2:$D$27,2,FALSE)="Field",CONCATENATE(M40,"-",N40),IF(VLOOKUP(G40,Events!$A$2:$D$27,2,FALSE)="Multi",M40,CONCATENATE(M40,":",N40)))</f>
        <v>6:56.22</v>
      </c>
      <c r="Q40" s="4" t="s">
        <v>697</v>
      </c>
    </row>
    <row r="41" spans="1:17" hidden="1">
      <c r="A41" s="3" t="s">
        <v>72</v>
      </c>
      <c r="B41" s="3" t="str">
        <f t="shared" si="0"/>
        <v>2012 Outdoor Boys Class L Championship 200m</v>
      </c>
      <c r="C41" s="3" t="s">
        <v>26</v>
      </c>
      <c r="D41" s="11" t="s">
        <v>52</v>
      </c>
      <c r="E41" s="4" t="s">
        <v>702</v>
      </c>
      <c r="F41" s="4" t="str">
        <f t="shared" si="1"/>
        <v>Boys</v>
      </c>
      <c r="G41" s="9" t="s">
        <v>2</v>
      </c>
      <c r="H41" s="3">
        <v>2012</v>
      </c>
      <c r="I41" s="3" t="s">
        <v>73</v>
      </c>
      <c r="J41" s="4" t="s">
        <v>73</v>
      </c>
      <c r="K41" s="14" t="s">
        <v>113</v>
      </c>
      <c r="L41" s="4" t="s">
        <v>57</v>
      </c>
      <c r="M41" s="5">
        <v>0</v>
      </c>
      <c r="N41" s="5">
        <v>21.55</v>
      </c>
      <c r="O41" s="6">
        <v>41058</v>
      </c>
      <c r="P41" s="4" t="str">
        <f>IF(VLOOKUP(G41,Events!$A$2:$D$27,2,FALSE)="Field",CONCATENATE(M41,"-",N41),IF(VLOOKUP(G41,Events!$A$2:$D$27,2,FALSE)="Multi",M41,CONCATENATE(M41,":",N41)))</f>
        <v>0:21.55</v>
      </c>
      <c r="Q41" s="4" t="s">
        <v>697</v>
      </c>
    </row>
    <row r="42" spans="1:17" hidden="1">
      <c r="A42" s="3" t="s">
        <v>130</v>
      </c>
      <c r="B42" s="3" t="str">
        <f t="shared" si="0"/>
        <v>2007 Outdoor Boys Class LL Championship 200m</v>
      </c>
      <c r="C42" s="3" t="s">
        <v>26</v>
      </c>
      <c r="D42" s="4" t="s">
        <v>59</v>
      </c>
      <c r="E42" s="4" t="s">
        <v>702</v>
      </c>
      <c r="F42" s="4" t="str">
        <f t="shared" si="1"/>
        <v>Boys</v>
      </c>
      <c r="G42" s="4" t="s">
        <v>2</v>
      </c>
      <c r="H42" s="3">
        <v>2007</v>
      </c>
      <c r="I42" s="3" t="s">
        <v>131</v>
      </c>
      <c r="J42" s="4" t="str">
        <f>I42</f>
        <v>Danbury</v>
      </c>
      <c r="K42" s="14" t="s">
        <v>161</v>
      </c>
      <c r="L42" s="4" t="s">
        <v>61</v>
      </c>
      <c r="M42" s="5">
        <v>0</v>
      </c>
      <c r="N42" s="5">
        <v>21.41</v>
      </c>
      <c r="O42" s="6">
        <v>39231</v>
      </c>
      <c r="P42" s="4" t="str">
        <f>IF(VLOOKUP(G42,Events!$A$2:$D$27,2,FALSE)="Field",CONCATENATE(M42,"-",N42),IF(VLOOKUP(G42,Events!$A$2:$D$27,2,FALSE)="Multi",M42,CONCATENATE(M42,":",N42)))</f>
        <v>0:21.41</v>
      </c>
      <c r="Q42" s="4" t="s">
        <v>697</v>
      </c>
    </row>
    <row r="43" spans="1:17" hidden="1">
      <c r="A43" s="3" t="s">
        <v>170</v>
      </c>
      <c r="B43" s="3" t="str">
        <f t="shared" si="0"/>
        <v>1995 Outdoor Boys Class M Championship 200m</v>
      </c>
      <c r="C43" s="3" t="s">
        <v>26</v>
      </c>
      <c r="D43" s="4" t="s">
        <v>63</v>
      </c>
      <c r="E43" s="4" t="s">
        <v>702</v>
      </c>
      <c r="F43" s="4" t="str">
        <f t="shared" si="1"/>
        <v>Boys</v>
      </c>
      <c r="G43" s="4" t="s">
        <v>2</v>
      </c>
      <c r="H43" s="3">
        <v>1995</v>
      </c>
      <c r="I43" s="3" t="s">
        <v>198</v>
      </c>
      <c r="J43" s="4" t="s">
        <v>158</v>
      </c>
      <c r="K43" s="14" t="s">
        <v>213</v>
      </c>
      <c r="L43" s="4" t="s">
        <v>58</v>
      </c>
      <c r="M43" s="5" t="s">
        <v>254</v>
      </c>
      <c r="N43" s="5" t="s">
        <v>256</v>
      </c>
      <c r="O43" s="6">
        <v>34856</v>
      </c>
      <c r="P43" s="4" t="str">
        <f>IF(VLOOKUP(G43,Events!$A$2:$D$27,2,FALSE)="Field",CONCATENATE(M43,"-",N43),IF(VLOOKUP(G43,Events!$A$2:$D$27,2,FALSE)="Multi",M43,CONCATENATE(M43,":",N43)))</f>
        <v>0:21.45</v>
      </c>
      <c r="Q43" s="4" t="s">
        <v>697</v>
      </c>
    </row>
    <row r="44" spans="1:17" hidden="1">
      <c r="A44" s="3" t="s">
        <v>230</v>
      </c>
      <c r="B44" s="3" t="str">
        <f t="shared" si="0"/>
        <v>2007 Outdoor Boys Class MM Championship 200m</v>
      </c>
      <c r="C44" s="3" t="s">
        <v>26</v>
      </c>
      <c r="D44" s="4" t="s">
        <v>65</v>
      </c>
      <c r="E44" s="4" t="s">
        <v>702</v>
      </c>
      <c r="F44" s="4" t="str">
        <f t="shared" si="1"/>
        <v>Boys</v>
      </c>
      <c r="G44" s="4" t="s">
        <v>2</v>
      </c>
      <c r="H44" s="3">
        <v>2007</v>
      </c>
      <c r="I44" s="3" t="s">
        <v>108</v>
      </c>
      <c r="J44" s="4" t="s">
        <v>109</v>
      </c>
      <c r="K44" s="14" t="s">
        <v>120</v>
      </c>
      <c r="L44" s="4" t="s">
        <v>58</v>
      </c>
      <c r="M44" s="5" t="s">
        <v>254</v>
      </c>
      <c r="N44" s="5" t="s">
        <v>305</v>
      </c>
      <c r="O44" s="6">
        <v>39232</v>
      </c>
      <c r="P44" s="4" t="str">
        <f>IF(VLOOKUP(G44,Events!$A$2:$D$27,2,FALSE)="Field",CONCATENATE(M44,"-",N44),IF(VLOOKUP(G44,Events!$A$2:$D$27,2,FALSE)="Multi",M44,CONCATENATE(M44,":",N44)))</f>
        <v>0:21.34</v>
      </c>
      <c r="Q44" s="4" t="s">
        <v>697</v>
      </c>
    </row>
    <row r="45" spans="1:17" hidden="1">
      <c r="A45" s="3" t="s">
        <v>324</v>
      </c>
      <c r="B45" s="3" t="str">
        <f t="shared" si="0"/>
        <v>2017 Outdoor Boys Class S Championship 200m</v>
      </c>
      <c r="C45" s="3" t="s">
        <v>26</v>
      </c>
      <c r="D45" s="4" t="s">
        <v>66</v>
      </c>
      <c r="E45" s="4" t="s">
        <v>702</v>
      </c>
      <c r="F45" s="4" t="str">
        <f t="shared" si="1"/>
        <v>Boys</v>
      </c>
      <c r="G45" s="4" t="s">
        <v>2</v>
      </c>
      <c r="H45" s="3">
        <v>2017</v>
      </c>
      <c r="I45" s="3" t="s">
        <v>291</v>
      </c>
      <c r="J45" s="4" t="s">
        <v>158</v>
      </c>
      <c r="K45" s="14" t="s">
        <v>297</v>
      </c>
      <c r="L45" s="4" t="s">
        <v>58</v>
      </c>
      <c r="M45" s="5" t="s">
        <v>254</v>
      </c>
      <c r="N45" s="5" t="s">
        <v>375</v>
      </c>
      <c r="O45" s="6">
        <v>42887</v>
      </c>
      <c r="P45" s="4" t="str">
        <f>IF(VLOOKUP(G45,Events!$A$2:$D$27,2,FALSE)="Field",CONCATENATE(M45,"-",N45),IF(VLOOKUP(G45,Events!$A$2:$D$27,2,FALSE)="Multi",M45,CONCATENATE(M45,":",N45)))</f>
        <v>0:21.31</v>
      </c>
      <c r="Q45" s="4" t="s">
        <v>697</v>
      </c>
    </row>
    <row r="46" spans="1:17" hidden="1">
      <c r="A46" s="3" t="s">
        <v>394</v>
      </c>
      <c r="B46" s="3" t="str">
        <f t="shared" si="0"/>
        <v>2001 Outdoor Boys State Open 200m</v>
      </c>
      <c r="C46" s="3" t="s">
        <v>26</v>
      </c>
      <c r="D46" s="4" t="s">
        <v>51</v>
      </c>
      <c r="E46" s="4" t="s">
        <v>702</v>
      </c>
      <c r="F46" s="4" t="str">
        <f t="shared" si="1"/>
        <v>Boys</v>
      </c>
      <c r="G46" s="4" t="s">
        <v>2</v>
      </c>
      <c r="H46" s="3">
        <v>2001</v>
      </c>
      <c r="I46" s="3" t="s">
        <v>108</v>
      </c>
      <c r="J46" s="4" t="s">
        <v>109</v>
      </c>
      <c r="K46" s="14" t="s">
        <v>120</v>
      </c>
      <c r="L46" s="4" t="s">
        <v>58</v>
      </c>
      <c r="M46" s="5" t="s">
        <v>254</v>
      </c>
      <c r="N46" s="5" t="s">
        <v>420</v>
      </c>
      <c r="O46" s="6">
        <v>37047</v>
      </c>
      <c r="P46" s="4" t="str">
        <f>IF(VLOOKUP(G46,Events!$A$2:$D$27,2,FALSE)="Field",CONCATENATE(M46,"-",N46),IF(VLOOKUP(G46,Events!$A$2:$D$27,2,FALSE)="Multi",M46,CONCATENATE(M46,":",N46)))</f>
        <v>0:20.86</v>
      </c>
      <c r="Q46" s="4" t="s">
        <v>697</v>
      </c>
    </row>
    <row r="47" spans="1:17" hidden="1">
      <c r="A47" s="3" t="s">
        <v>444</v>
      </c>
      <c r="B47" s="3" t="str">
        <f t="shared" si="0"/>
        <v>1976 Outdoor Girls Class L Championship 200m</v>
      </c>
      <c r="C47" s="3" t="s">
        <v>26</v>
      </c>
      <c r="D47" s="4" t="s">
        <v>52</v>
      </c>
      <c r="E47" s="4" t="s">
        <v>703</v>
      </c>
      <c r="F47" s="4" t="str">
        <f t="shared" si="1"/>
        <v>Girls</v>
      </c>
      <c r="G47" s="4" t="s">
        <v>2</v>
      </c>
      <c r="H47" s="3">
        <v>1976</v>
      </c>
      <c r="I47" s="3" t="s">
        <v>445</v>
      </c>
      <c r="J47" s="4" t="str">
        <f>I47</f>
        <v>Hamden</v>
      </c>
      <c r="K47" s="14" t="s">
        <v>465</v>
      </c>
      <c r="L47" s="4" t="s">
        <v>56</v>
      </c>
      <c r="M47" s="5" t="s">
        <v>254</v>
      </c>
      <c r="N47" s="5" t="s">
        <v>470</v>
      </c>
      <c r="O47" s="4" t="s">
        <v>56</v>
      </c>
      <c r="P47" s="4" t="str">
        <f>IF(VLOOKUP(G47,Events!$A$2:$D$27,2,FALSE)="Field",CONCATENATE(M47,"-",N47),IF(VLOOKUP(G47,Events!$A$2:$D$27,2,FALSE)="Multi",M47,CONCATENATE(M47,":",N47)))</f>
        <v>0:24.1</v>
      </c>
      <c r="Q47" s="4" t="s">
        <v>697</v>
      </c>
    </row>
    <row r="48" spans="1:17" hidden="1">
      <c r="A48" s="3" t="s">
        <v>492</v>
      </c>
      <c r="B48" s="3" t="str">
        <f t="shared" si="0"/>
        <v>1995 Outdoor Girls Class LL Championship 200m</v>
      </c>
      <c r="C48" s="3" t="s">
        <v>26</v>
      </c>
      <c r="D48" s="4" t="s">
        <v>59</v>
      </c>
      <c r="E48" s="4" t="s">
        <v>703</v>
      </c>
      <c r="F48" s="4" t="str">
        <f t="shared" si="1"/>
        <v>Girls</v>
      </c>
      <c r="G48" s="4" t="s">
        <v>2</v>
      </c>
      <c r="H48" s="3">
        <v>1995</v>
      </c>
      <c r="I48" s="3" t="s">
        <v>512</v>
      </c>
      <c r="J48" s="4" t="s">
        <v>158</v>
      </c>
      <c r="K48" s="14" t="s">
        <v>514</v>
      </c>
      <c r="L48" s="4" t="s">
        <v>56</v>
      </c>
      <c r="M48" s="5" t="s">
        <v>254</v>
      </c>
      <c r="N48" s="5" t="s">
        <v>521</v>
      </c>
      <c r="O48" s="4" t="s">
        <v>56</v>
      </c>
      <c r="P48" s="4" t="str">
        <f>IF(VLOOKUP(G48,Events!$A$2:$D$27,2,FALSE)="Field",CONCATENATE(M48,"-",N48),IF(VLOOKUP(G48,Events!$A$2:$D$27,2,FALSE)="Multi",M48,CONCATENATE(M48,":",N48)))</f>
        <v>0:24.87</v>
      </c>
      <c r="Q48" s="4" t="s">
        <v>697</v>
      </c>
    </row>
    <row r="49" spans="1:17" hidden="1">
      <c r="A49" s="3" t="s">
        <v>539</v>
      </c>
      <c r="B49" s="3" t="str">
        <f t="shared" si="0"/>
        <v>2011 Outdoor Girls Class M Championship 200m</v>
      </c>
      <c r="C49" s="3" t="s">
        <v>26</v>
      </c>
      <c r="D49" s="4" t="s">
        <v>63</v>
      </c>
      <c r="E49" s="4" t="s">
        <v>703</v>
      </c>
      <c r="F49" s="4" t="str">
        <f t="shared" si="1"/>
        <v>Girls</v>
      </c>
      <c r="G49" s="4" t="s">
        <v>2</v>
      </c>
      <c r="H49" s="3">
        <v>2011</v>
      </c>
      <c r="I49" s="3" t="s">
        <v>108</v>
      </c>
      <c r="J49" s="4" t="s">
        <v>109</v>
      </c>
      <c r="K49" s="14" t="s">
        <v>120</v>
      </c>
      <c r="L49" s="4" t="s">
        <v>58</v>
      </c>
      <c r="M49" s="5" t="s">
        <v>254</v>
      </c>
      <c r="N49" s="5" t="s">
        <v>570</v>
      </c>
      <c r="O49" s="6">
        <v>40695</v>
      </c>
      <c r="P49" s="4" t="str">
        <f>IF(VLOOKUP(G49,Events!$A$2:$D$27,2,FALSE)="Field",CONCATENATE(M49,"-",N49),IF(VLOOKUP(G49,Events!$A$2:$D$27,2,FALSE)="Multi",M49,CONCATENATE(M49,":",N49)))</f>
        <v>0:24.82</v>
      </c>
      <c r="Q49" s="4" t="s">
        <v>697</v>
      </c>
    </row>
    <row r="50" spans="1:17" hidden="1">
      <c r="A50" s="3" t="s">
        <v>539</v>
      </c>
      <c r="B50" s="3" t="str">
        <f t="shared" si="0"/>
        <v>2012 Outdoor Girls Class MM Championship 200m</v>
      </c>
      <c r="C50" s="3" t="s">
        <v>26</v>
      </c>
      <c r="D50" s="4" t="s">
        <v>65</v>
      </c>
      <c r="E50" s="4" t="s">
        <v>703</v>
      </c>
      <c r="F50" s="4" t="str">
        <f t="shared" si="1"/>
        <v>Girls</v>
      </c>
      <c r="G50" s="4" t="s">
        <v>2</v>
      </c>
      <c r="H50" s="3">
        <v>2012</v>
      </c>
      <c r="I50" s="3" t="s">
        <v>108</v>
      </c>
      <c r="J50" s="4" t="s">
        <v>109</v>
      </c>
      <c r="K50" s="14" t="s">
        <v>120</v>
      </c>
      <c r="L50" s="4" t="s">
        <v>58</v>
      </c>
      <c r="M50" s="5" t="s">
        <v>254</v>
      </c>
      <c r="N50" s="5" t="s">
        <v>612</v>
      </c>
      <c r="O50" s="6">
        <v>41060</v>
      </c>
      <c r="P50" s="4" t="str">
        <f>IF(VLOOKUP(G50,Events!$A$2:$D$27,2,FALSE)="Field",CONCATENATE(M50,"-",N50),IF(VLOOKUP(G50,Events!$A$2:$D$27,2,FALSE)="Multi",M50,CONCATENATE(M50,":",N50)))</f>
        <v>0:24.04</v>
      </c>
      <c r="Q50" s="4" t="s">
        <v>697</v>
      </c>
    </row>
    <row r="51" spans="1:17" hidden="1">
      <c r="A51" s="3" t="s">
        <v>624</v>
      </c>
      <c r="B51" s="3" t="str">
        <f t="shared" si="0"/>
        <v>1997 Outdoor Girls Class S Championship 200m</v>
      </c>
      <c r="C51" s="3" t="s">
        <v>26</v>
      </c>
      <c r="D51" s="4" t="s">
        <v>66</v>
      </c>
      <c r="E51" s="4" t="s">
        <v>703</v>
      </c>
      <c r="F51" s="4" t="str">
        <f t="shared" si="1"/>
        <v>Girls</v>
      </c>
      <c r="G51" s="4" t="s">
        <v>2</v>
      </c>
      <c r="H51" s="3">
        <v>1997</v>
      </c>
      <c r="I51" s="3" t="s">
        <v>559</v>
      </c>
      <c r="J51" s="4" t="s">
        <v>412</v>
      </c>
      <c r="K51" s="14" t="s">
        <v>417</v>
      </c>
      <c r="L51" s="4" t="s">
        <v>60</v>
      </c>
      <c r="M51" s="5" t="s">
        <v>254</v>
      </c>
      <c r="N51" s="5" t="s">
        <v>642</v>
      </c>
      <c r="O51" s="6">
        <v>35584</v>
      </c>
      <c r="P51" s="4" t="str">
        <f>IF(VLOOKUP(G51,Events!$A$2:$D$27,2,FALSE)="Field",CONCATENATE(M51,"-",N51),IF(VLOOKUP(G51,Events!$A$2:$D$27,2,FALSE)="Multi",M51,CONCATENATE(M51,":",N51)))</f>
        <v>0:24.76</v>
      </c>
      <c r="Q51" s="4" t="s">
        <v>697</v>
      </c>
    </row>
    <row r="52" spans="1:17" hidden="1">
      <c r="A52" s="3" t="s">
        <v>624</v>
      </c>
      <c r="B52" s="3" t="str">
        <f t="shared" si="0"/>
        <v>1997 Outdoor Girls State Open 200m</v>
      </c>
      <c r="C52" s="3" t="s">
        <v>26</v>
      </c>
      <c r="D52" s="4" t="s">
        <v>51</v>
      </c>
      <c r="E52" s="4" t="s">
        <v>703</v>
      </c>
      <c r="F52" s="4" t="str">
        <f t="shared" si="1"/>
        <v>Girls</v>
      </c>
      <c r="G52" s="4" t="s">
        <v>2</v>
      </c>
      <c r="H52" s="3">
        <v>1997</v>
      </c>
      <c r="I52" s="3" t="s">
        <v>559</v>
      </c>
      <c r="J52" s="4" t="s">
        <v>412</v>
      </c>
      <c r="K52" s="14" t="s">
        <v>417</v>
      </c>
      <c r="L52" s="4" t="s">
        <v>58</v>
      </c>
      <c r="M52" s="5" t="s">
        <v>254</v>
      </c>
      <c r="N52" s="5" t="s">
        <v>674</v>
      </c>
      <c r="O52" s="6">
        <v>35591</v>
      </c>
      <c r="P52" s="4" t="str">
        <f>IF(VLOOKUP(G52,Events!$A$2:$D$27,2,FALSE)="Field",CONCATENATE(M52,"-",N52),IF(VLOOKUP(G52,Events!$A$2:$D$27,2,FALSE)="Multi",M52,CONCATENATE(M52,":",N52)))</f>
        <v>0:24.24</v>
      </c>
      <c r="Q52" s="4" t="s">
        <v>697</v>
      </c>
    </row>
    <row r="53" spans="1:17" hidden="1">
      <c r="A53" s="3" t="s">
        <v>396</v>
      </c>
      <c r="B53" s="3" t="str">
        <f t="shared" si="0"/>
        <v>2008 Outdoor Boys State Open 3000m Steeplechase</v>
      </c>
      <c r="C53" s="3" t="s">
        <v>26</v>
      </c>
      <c r="D53" s="4" t="s">
        <v>51</v>
      </c>
      <c r="E53" s="4" t="s">
        <v>702</v>
      </c>
      <c r="F53" s="4" t="str">
        <f t="shared" si="1"/>
        <v>Boys</v>
      </c>
      <c r="G53" s="4" t="s">
        <v>712</v>
      </c>
      <c r="H53" s="3">
        <v>2008</v>
      </c>
      <c r="I53" s="3" t="s">
        <v>411</v>
      </c>
      <c r="J53" s="4" t="s">
        <v>412</v>
      </c>
      <c r="K53" s="14" t="s">
        <v>417</v>
      </c>
      <c r="L53" s="4" t="s">
        <v>58</v>
      </c>
      <c r="M53" s="5" t="s">
        <v>262</v>
      </c>
      <c r="N53" s="5" t="s">
        <v>424</v>
      </c>
      <c r="O53" s="6">
        <v>39616</v>
      </c>
      <c r="P53" s="4" t="str">
        <f>IF(VLOOKUP(G53,Events!$A$2:$D$27,2,FALSE)="Field",CONCATENATE(M53,"-",N53),IF(VLOOKUP(G53,Events!$A$2:$D$27,2,FALSE)="Multi",M53,CONCATENATE(M53,":",N53)))</f>
        <v>9:25.64</v>
      </c>
      <c r="Q53" s="4" t="s">
        <v>697</v>
      </c>
    </row>
    <row r="54" spans="1:17" hidden="1">
      <c r="A54" s="3" t="s">
        <v>71</v>
      </c>
      <c r="B54" s="3" t="str">
        <f t="shared" si="0"/>
        <v>1995 Outdoor Boys Class L Championship 300mH</v>
      </c>
      <c r="C54" s="3" t="s">
        <v>26</v>
      </c>
      <c r="D54" s="11" t="s">
        <v>52</v>
      </c>
      <c r="E54" s="4" t="s">
        <v>702</v>
      </c>
      <c r="F54" s="4" t="str">
        <f t="shared" si="1"/>
        <v>Boys</v>
      </c>
      <c r="G54" s="9" t="s">
        <v>711</v>
      </c>
      <c r="H54" s="3">
        <v>1995</v>
      </c>
      <c r="I54" s="3" t="s">
        <v>101</v>
      </c>
      <c r="J54" s="4" t="s">
        <v>102</v>
      </c>
      <c r="K54" s="14" t="s">
        <v>112</v>
      </c>
      <c r="L54" s="4" t="s">
        <v>58</v>
      </c>
      <c r="M54" s="5" t="s">
        <v>254</v>
      </c>
      <c r="N54" s="5" t="s">
        <v>269</v>
      </c>
      <c r="O54" s="6">
        <v>34856</v>
      </c>
      <c r="P54" s="4" t="str">
        <f>IF(VLOOKUP(G54,Events!$A$2:$D$27,2,FALSE)="Field",CONCATENATE(M54,"-",N54),IF(VLOOKUP(G54,Events!$A$2:$D$27,2,FALSE)="Multi",M54,CONCATENATE(M54,":",N54)))</f>
        <v>0:38.43</v>
      </c>
      <c r="Q54" s="4" t="s">
        <v>697</v>
      </c>
    </row>
    <row r="55" spans="1:17" hidden="1">
      <c r="A55" s="3" t="s">
        <v>139</v>
      </c>
      <c r="B55" s="3" t="str">
        <f t="shared" si="0"/>
        <v>1985 Outdoor Boys Class LL Championship 300mH</v>
      </c>
      <c r="C55" s="3" t="s">
        <v>26</v>
      </c>
      <c r="D55" s="4" t="s">
        <v>59</v>
      </c>
      <c r="E55" s="4" t="s">
        <v>702</v>
      </c>
      <c r="F55" s="4" t="str">
        <f t="shared" si="1"/>
        <v>Boys</v>
      </c>
      <c r="G55" s="4" t="s">
        <v>711</v>
      </c>
      <c r="H55" s="3">
        <v>1985</v>
      </c>
      <c r="I55" s="3" t="s">
        <v>140</v>
      </c>
      <c r="J55" s="4" t="str">
        <f>I55</f>
        <v>Simsbury</v>
      </c>
      <c r="K55" s="14" t="s">
        <v>164</v>
      </c>
      <c r="L55" s="4" t="s">
        <v>56</v>
      </c>
      <c r="M55" s="5" t="s">
        <v>254</v>
      </c>
      <c r="N55" s="5" t="s">
        <v>271</v>
      </c>
      <c r="O55" s="6">
        <v>31208</v>
      </c>
      <c r="P55" s="4" t="str">
        <f>IF(VLOOKUP(G55,Events!$A$2:$D$27,2,FALSE)="Field",CONCATENATE(M55,"-",N55),IF(VLOOKUP(G55,Events!$A$2:$D$27,2,FALSE)="Multi",M55,CONCATENATE(M55,":",N55)))</f>
        <v>0:37.54</v>
      </c>
      <c r="Q55" s="4" t="s">
        <v>697</v>
      </c>
    </row>
    <row r="56" spans="1:17" hidden="1">
      <c r="A56" s="3" t="s">
        <v>181</v>
      </c>
      <c r="B56" s="3" t="str">
        <f t="shared" si="0"/>
        <v>2012 Outdoor Boys Class M Championship 300mH</v>
      </c>
      <c r="C56" s="3" t="s">
        <v>26</v>
      </c>
      <c r="D56" s="4" t="s">
        <v>63</v>
      </c>
      <c r="E56" s="4" t="s">
        <v>702</v>
      </c>
      <c r="F56" s="4" t="str">
        <f t="shared" si="1"/>
        <v>Boys</v>
      </c>
      <c r="G56" s="4" t="s">
        <v>711</v>
      </c>
      <c r="H56" s="3">
        <v>2012</v>
      </c>
      <c r="I56" s="3" t="s">
        <v>182</v>
      </c>
      <c r="J56" s="4" t="s">
        <v>222</v>
      </c>
      <c r="K56" s="14" t="s">
        <v>223</v>
      </c>
      <c r="L56" s="4" t="s">
        <v>58</v>
      </c>
      <c r="M56" s="5" t="s">
        <v>254</v>
      </c>
      <c r="N56" s="5" t="s">
        <v>273</v>
      </c>
      <c r="O56" s="6">
        <v>41058</v>
      </c>
      <c r="P56" s="4" t="str">
        <f>IF(VLOOKUP(G56,Events!$A$2:$D$27,2,FALSE)="Field",CONCATENATE(M56,"-",N56),IF(VLOOKUP(G56,Events!$A$2:$D$27,2,FALSE)="Multi",M56,CONCATENATE(M56,":",N56)))</f>
        <v>0:38.68</v>
      </c>
      <c r="Q56" s="4" t="s">
        <v>697</v>
      </c>
    </row>
    <row r="57" spans="1:17" hidden="1">
      <c r="A57" s="3" t="s">
        <v>238</v>
      </c>
      <c r="B57" s="3" t="str">
        <f t="shared" si="0"/>
        <v>2014 Outdoor Boys Class MM Championship 300mH</v>
      </c>
      <c r="C57" s="3" t="s">
        <v>26</v>
      </c>
      <c r="D57" s="4" t="s">
        <v>65</v>
      </c>
      <c r="E57" s="4" t="s">
        <v>702</v>
      </c>
      <c r="F57" s="4" t="str">
        <f t="shared" si="1"/>
        <v>Boys</v>
      </c>
      <c r="G57" s="4" t="s">
        <v>711</v>
      </c>
      <c r="H57" s="3">
        <v>2014</v>
      </c>
      <c r="I57" s="3" t="s">
        <v>106</v>
      </c>
      <c r="J57" s="4" t="s">
        <v>107</v>
      </c>
      <c r="K57" s="14" t="s">
        <v>119</v>
      </c>
      <c r="L57" s="4" t="s">
        <v>57</v>
      </c>
      <c r="M57" s="5" t="s">
        <v>254</v>
      </c>
      <c r="N57" s="5" t="s">
        <v>313</v>
      </c>
      <c r="O57" s="6">
        <v>41793</v>
      </c>
      <c r="P57" s="4" t="str">
        <f>IF(VLOOKUP(G57,Events!$A$2:$D$27,2,FALSE)="Field",CONCATENATE(M57,"-",N57),IF(VLOOKUP(G57,Events!$A$2:$D$27,2,FALSE)="Multi",M57,CONCATENATE(M57,":",N57)))</f>
        <v>0:38.72</v>
      </c>
      <c r="Q57" s="4" t="s">
        <v>697</v>
      </c>
    </row>
    <row r="58" spans="1:17" hidden="1">
      <c r="A58" s="3" t="s">
        <v>334</v>
      </c>
      <c r="B58" s="3" t="str">
        <f t="shared" si="0"/>
        <v>2014 Outdoor Boys Class S Championship 300mH</v>
      </c>
      <c r="C58" s="3" t="s">
        <v>26</v>
      </c>
      <c r="D58" s="4" t="s">
        <v>66</v>
      </c>
      <c r="E58" s="4" t="s">
        <v>702</v>
      </c>
      <c r="F58" s="4" t="str">
        <f t="shared" si="1"/>
        <v>Boys</v>
      </c>
      <c r="G58" s="4" t="s">
        <v>711</v>
      </c>
      <c r="H58" s="3">
        <v>2014</v>
      </c>
      <c r="I58" s="3" t="s">
        <v>335</v>
      </c>
      <c r="J58" s="4" t="s">
        <v>370</v>
      </c>
      <c r="K58" s="14" t="s">
        <v>372</v>
      </c>
      <c r="L58" s="4" t="s">
        <v>62</v>
      </c>
      <c r="M58" s="5" t="s">
        <v>254</v>
      </c>
      <c r="N58" s="5" t="s">
        <v>382</v>
      </c>
      <c r="O58" s="6">
        <v>41794</v>
      </c>
      <c r="P58" s="4" t="str">
        <f>IF(VLOOKUP(G58,Events!$A$2:$D$27,2,FALSE)="Field",CONCATENATE(M58,"-",N58),IF(VLOOKUP(G58,Events!$A$2:$D$27,2,FALSE)="Multi",M58,CONCATENATE(M58,":",N58)))</f>
        <v>0:39.00</v>
      </c>
      <c r="Q58" s="4" t="s">
        <v>697</v>
      </c>
    </row>
    <row r="59" spans="1:17" hidden="1">
      <c r="A59" s="3" t="s">
        <v>399</v>
      </c>
      <c r="B59" s="3" t="str">
        <f t="shared" si="0"/>
        <v>1994 Outdoor Boys State Open 300mH</v>
      </c>
      <c r="C59" s="3" t="s">
        <v>26</v>
      </c>
      <c r="D59" s="4" t="s">
        <v>51</v>
      </c>
      <c r="E59" s="4" t="s">
        <v>702</v>
      </c>
      <c r="F59" s="4" t="str">
        <f t="shared" si="1"/>
        <v>Boys</v>
      </c>
      <c r="G59" s="4" t="s">
        <v>711</v>
      </c>
      <c r="H59" s="3">
        <v>1994</v>
      </c>
      <c r="I59" s="3" t="s">
        <v>155</v>
      </c>
      <c r="J59" s="4" t="s">
        <v>109</v>
      </c>
      <c r="K59" s="14" t="s">
        <v>120</v>
      </c>
      <c r="L59" s="4" t="s">
        <v>58</v>
      </c>
      <c r="M59" s="5" t="s">
        <v>254</v>
      </c>
      <c r="N59" s="5" t="s">
        <v>428</v>
      </c>
      <c r="O59" s="6">
        <v>34492</v>
      </c>
      <c r="P59" s="4" t="str">
        <f>IF(VLOOKUP(G59,Events!$A$2:$D$27,2,FALSE)="Field",CONCATENATE(M59,"-",N59),IF(VLOOKUP(G59,Events!$A$2:$D$27,2,FALSE)="Multi",M59,CONCATENATE(M59,":",N59)))</f>
        <v>0:37.63</v>
      </c>
      <c r="Q59" s="4" t="s">
        <v>697</v>
      </c>
    </row>
    <row r="60" spans="1:17" hidden="1">
      <c r="A60" s="3" t="s">
        <v>452</v>
      </c>
      <c r="B60" s="3" t="str">
        <f t="shared" si="0"/>
        <v>2016 Outdoor Girls Class L Championship 300mH</v>
      </c>
      <c r="C60" s="3" t="s">
        <v>26</v>
      </c>
      <c r="D60" s="4" t="s">
        <v>52</v>
      </c>
      <c r="E60" s="4" t="s">
        <v>703</v>
      </c>
      <c r="F60" s="4" t="str">
        <f t="shared" si="1"/>
        <v>Girls</v>
      </c>
      <c r="G60" s="4" t="s">
        <v>711</v>
      </c>
      <c r="H60" s="3">
        <v>2016</v>
      </c>
      <c r="I60" s="3" t="s">
        <v>155</v>
      </c>
      <c r="J60" s="4" t="s">
        <v>109</v>
      </c>
      <c r="K60" s="14" t="s">
        <v>120</v>
      </c>
      <c r="L60" s="4" t="s">
        <v>57</v>
      </c>
      <c r="M60" s="5" t="s">
        <v>254</v>
      </c>
      <c r="N60" s="5" t="s">
        <v>477</v>
      </c>
      <c r="O60" s="6">
        <v>42521</v>
      </c>
      <c r="P60" s="4" t="str">
        <f>IF(VLOOKUP(G60,Events!$A$2:$D$27,2,FALSE)="Field",CONCATENATE(M60,"-",N60),IF(VLOOKUP(G60,Events!$A$2:$D$27,2,FALSE)="Multi",M60,CONCATENATE(M60,":",N60)))</f>
        <v>0:43.34</v>
      </c>
      <c r="Q60" s="4" t="s">
        <v>697</v>
      </c>
    </row>
    <row r="61" spans="1:17" hidden="1">
      <c r="A61" s="3" t="s">
        <v>498</v>
      </c>
      <c r="B61" s="3" t="str">
        <f t="shared" si="0"/>
        <v>2000 Outdoor Girls Class LL Championship 300mH</v>
      </c>
      <c r="C61" s="3" t="s">
        <v>26</v>
      </c>
      <c r="D61" s="4" t="s">
        <v>59</v>
      </c>
      <c r="E61" s="4" t="s">
        <v>703</v>
      </c>
      <c r="F61" s="4" t="str">
        <f t="shared" si="1"/>
        <v>Girls</v>
      </c>
      <c r="G61" s="4" t="s">
        <v>711</v>
      </c>
      <c r="H61" s="3">
        <v>2000</v>
      </c>
      <c r="I61" s="3" t="s">
        <v>513</v>
      </c>
      <c r="J61" s="4" t="s">
        <v>412</v>
      </c>
      <c r="K61" s="14" t="s">
        <v>516</v>
      </c>
      <c r="L61" s="4" t="s">
        <v>60</v>
      </c>
      <c r="M61" s="5" t="s">
        <v>254</v>
      </c>
      <c r="N61" s="5" t="s">
        <v>527</v>
      </c>
      <c r="O61" s="6">
        <v>36676</v>
      </c>
      <c r="P61" s="4" t="str">
        <f>IF(VLOOKUP(G61,Events!$A$2:$D$27,2,FALSE)="Field",CONCATENATE(M61,"-",N61),IF(VLOOKUP(G61,Events!$A$2:$D$27,2,FALSE)="Multi",M61,CONCATENATE(M61,":",N61)))</f>
        <v>0:44.82</v>
      </c>
      <c r="Q61" s="4" t="s">
        <v>697</v>
      </c>
    </row>
    <row r="62" spans="1:17" hidden="1">
      <c r="A62" s="3" t="s">
        <v>544</v>
      </c>
      <c r="B62" s="3" t="str">
        <f t="shared" si="0"/>
        <v>2013 Outdoor Girls Class M Championship 300mH</v>
      </c>
      <c r="C62" s="3" t="s">
        <v>26</v>
      </c>
      <c r="D62" s="4" t="s">
        <v>63</v>
      </c>
      <c r="E62" s="4" t="s">
        <v>703</v>
      </c>
      <c r="F62" s="4" t="str">
        <f t="shared" si="1"/>
        <v>Girls</v>
      </c>
      <c r="G62" s="4" t="s">
        <v>711</v>
      </c>
      <c r="H62" s="3">
        <v>2013</v>
      </c>
      <c r="I62" s="3" t="s">
        <v>542</v>
      </c>
      <c r="J62" s="4" t="str">
        <f>I62</f>
        <v>Tolland</v>
      </c>
      <c r="K62" s="14" t="s">
        <v>563</v>
      </c>
      <c r="L62" s="4" t="s">
        <v>58</v>
      </c>
      <c r="M62" s="5" t="s">
        <v>254</v>
      </c>
      <c r="N62" s="5" t="s">
        <v>576</v>
      </c>
      <c r="O62" s="6">
        <v>41423</v>
      </c>
      <c r="P62" s="4" t="str">
        <f>IF(VLOOKUP(G62,Events!$A$2:$D$27,2,FALSE)="Field",CONCATENATE(M62,"-",N62),IF(VLOOKUP(G62,Events!$A$2:$D$27,2,FALSE)="Multi",M62,CONCATENATE(M62,":",N62)))</f>
        <v>0:44.12</v>
      </c>
      <c r="Q62" s="4" t="s">
        <v>697</v>
      </c>
    </row>
    <row r="63" spans="1:17" hidden="1">
      <c r="A63" s="3" t="s">
        <v>590</v>
      </c>
      <c r="B63" s="3" t="str">
        <f t="shared" si="0"/>
        <v>2014 Outdoor Girls Class MM Championship 300mH</v>
      </c>
      <c r="C63" s="3" t="s">
        <v>26</v>
      </c>
      <c r="D63" s="4" t="s">
        <v>65</v>
      </c>
      <c r="E63" s="4" t="s">
        <v>703</v>
      </c>
      <c r="F63" s="4" t="str">
        <f t="shared" si="1"/>
        <v>Girls</v>
      </c>
      <c r="G63" s="4" t="s">
        <v>711</v>
      </c>
      <c r="H63" s="3">
        <v>2014</v>
      </c>
      <c r="I63" s="3" t="s">
        <v>108</v>
      </c>
      <c r="J63" s="4" t="s">
        <v>109</v>
      </c>
      <c r="K63" s="14" t="s">
        <v>120</v>
      </c>
      <c r="L63" s="4" t="s">
        <v>57</v>
      </c>
      <c r="M63" s="5" t="s">
        <v>254</v>
      </c>
      <c r="N63" s="5" t="s">
        <v>617</v>
      </c>
      <c r="O63" s="6">
        <v>41793</v>
      </c>
      <c r="P63" s="4" t="str">
        <f>IF(VLOOKUP(G63,Events!$A$2:$D$27,2,FALSE)="Field",CONCATENATE(M63,"-",N63),IF(VLOOKUP(G63,Events!$A$2:$D$27,2,FALSE)="Multi",M63,CONCATENATE(M63,":",N63)))</f>
        <v>0:43.85</v>
      </c>
      <c r="Q63" s="4" t="s">
        <v>697</v>
      </c>
    </row>
    <row r="64" spans="1:17" hidden="1">
      <c r="A64" s="3" t="s">
        <v>627</v>
      </c>
      <c r="B64" s="3" t="str">
        <f t="shared" si="0"/>
        <v>2016 Outdoor Girls Class S Championship 300mH</v>
      </c>
      <c r="C64" s="3" t="s">
        <v>26</v>
      </c>
      <c r="D64" s="4" t="s">
        <v>66</v>
      </c>
      <c r="E64" s="4" t="s">
        <v>703</v>
      </c>
      <c r="F64" s="4" t="str">
        <f t="shared" si="1"/>
        <v>Girls</v>
      </c>
      <c r="G64" s="4" t="s">
        <v>711</v>
      </c>
      <c r="H64" s="3">
        <v>2016</v>
      </c>
      <c r="I64" s="3" t="s">
        <v>39</v>
      </c>
      <c r="J64" s="4" t="str">
        <f>I64</f>
        <v>Bloomfield</v>
      </c>
      <c r="K64" s="14" t="s">
        <v>212</v>
      </c>
      <c r="L64" s="4" t="s">
        <v>58</v>
      </c>
      <c r="M64" s="5" t="s">
        <v>254</v>
      </c>
      <c r="N64" s="5" t="s">
        <v>648</v>
      </c>
      <c r="O64" s="6">
        <v>42523</v>
      </c>
      <c r="P64" s="4" t="str">
        <f>IF(VLOOKUP(G64,Events!$A$2:$D$27,2,FALSE)="Field",CONCATENATE(M64,"-",N64),IF(VLOOKUP(G64,Events!$A$2:$D$27,2,FALSE)="Multi",M64,CONCATENATE(M64,":",N64)))</f>
        <v>0:45.01</v>
      </c>
      <c r="Q64" s="4" t="s">
        <v>697</v>
      </c>
    </row>
    <row r="65" spans="1:17" hidden="1">
      <c r="A65" s="3" t="s">
        <v>590</v>
      </c>
      <c r="B65" s="3" t="str">
        <f t="shared" si="0"/>
        <v>2015 Outdoor Girls State Open 300mH</v>
      </c>
      <c r="C65" s="3" t="s">
        <v>26</v>
      </c>
      <c r="D65" s="4" t="s">
        <v>51</v>
      </c>
      <c r="E65" s="4" t="s">
        <v>703</v>
      </c>
      <c r="F65" s="4" t="str">
        <f t="shared" si="1"/>
        <v>Girls</v>
      </c>
      <c r="G65" s="7" t="s">
        <v>711</v>
      </c>
      <c r="H65" s="3">
        <v>2015</v>
      </c>
      <c r="I65" s="3" t="s">
        <v>108</v>
      </c>
      <c r="J65" s="4" t="s">
        <v>109</v>
      </c>
      <c r="K65" s="14" t="s">
        <v>120</v>
      </c>
      <c r="L65" s="4" t="s">
        <v>58</v>
      </c>
      <c r="M65" s="5" t="s">
        <v>254</v>
      </c>
      <c r="N65" s="5" t="s">
        <v>681</v>
      </c>
      <c r="O65" s="6">
        <v>42163</v>
      </c>
      <c r="P65" s="4" t="str">
        <f>IF(VLOOKUP(G65,Events!$A$2:$D$27,2,FALSE)="Field",CONCATENATE(M65,"-",N65),IF(VLOOKUP(G65,Events!$A$2:$D$27,2,FALSE)="Multi",M65,CONCATENATE(M65,":",N65)))</f>
        <v>0:43.18</v>
      </c>
      <c r="Q65" s="4" t="s">
        <v>697</v>
      </c>
    </row>
    <row r="66" spans="1:17" hidden="1">
      <c r="A66" s="3" t="s">
        <v>78</v>
      </c>
      <c r="B66" s="3" t="str">
        <f t="shared" ref="B66:B129" si="4">CONCATENATE(H66," ",C66," ",F66," ",D66," ",G66)</f>
        <v>2014 Outdoor Boys Class L Championship 3200m</v>
      </c>
      <c r="C66" s="3" t="s">
        <v>26</v>
      </c>
      <c r="D66" s="11" t="s">
        <v>52</v>
      </c>
      <c r="E66" s="4" t="s">
        <v>702</v>
      </c>
      <c r="F66" s="4" t="str">
        <f t="shared" si="1"/>
        <v>Boys</v>
      </c>
      <c r="G66" s="9" t="s">
        <v>6</v>
      </c>
      <c r="H66" s="3">
        <v>2014</v>
      </c>
      <c r="I66" s="3" t="s">
        <v>79</v>
      </c>
      <c r="J66" s="4" t="s">
        <v>79</v>
      </c>
      <c r="K66" s="14" t="s">
        <v>116</v>
      </c>
      <c r="L66" s="4" t="s">
        <v>57</v>
      </c>
      <c r="M66" s="5">
        <v>9</v>
      </c>
      <c r="N66" s="5" t="s">
        <v>709</v>
      </c>
      <c r="O66" s="6">
        <v>41792</v>
      </c>
      <c r="P66" s="4" t="str">
        <f>IF(VLOOKUP(G66,Events!$A$2:$D$27,2,FALSE)="Field",CONCATENATE(M66,"-",N66),IF(VLOOKUP(G66,Events!$A$2:$D$27,2,FALSE)="Multi",M66,CONCATENATE(M66,":",N66)))</f>
        <v>9:08.00</v>
      </c>
      <c r="Q66" s="4" t="s">
        <v>697</v>
      </c>
    </row>
    <row r="67" spans="1:17" hidden="1">
      <c r="A67" s="3" t="s">
        <v>134</v>
      </c>
      <c r="B67" s="3" t="str">
        <f t="shared" si="4"/>
        <v>2014 Outdoor Boys Class LL Championship 3200m</v>
      </c>
      <c r="C67" s="3" t="s">
        <v>26</v>
      </c>
      <c r="D67" s="4" t="s">
        <v>59</v>
      </c>
      <c r="E67" s="4" t="s">
        <v>702</v>
      </c>
      <c r="F67" s="4" t="str">
        <f t="shared" ref="F67:F130" si="5">IF(E67="Male","Boys","Girls")</f>
        <v>Boys</v>
      </c>
      <c r="G67" s="4" t="s">
        <v>6</v>
      </c>
      <c r="H67" s="3">
        <v>2014</v>
      </c>
      <c r="I67" s="3" t="s">
        <v>135</v>
      </c>
      <c r="J67" s="4" t="s">
        <v>104</v>
      </c>
      <c r="K67" s="14" t="s">
        <v>125</v>
      </c>
      <c r="L67" s="4" t="s">
        <v>62</v>
      </c>
      <c r="M67" s="5">
        <v>9</v>
      </c>
      <c r="N67" s="5" t="s">
        <v>279</v>
      </c>
      <c r="O67" s="6">
        <v>41795</v>
      </c>
      <c r="P67" s="4" t="str">
        <f>IF(VLOOKUP(G67,Events!$A$2:$D$27,2,FALSE)="Field",CONCATENATE(M67,"-",N67),IF(VLOOKUP(G67,Events!$A$2:$D$27,2,FALSE)="Multi",M67,CONCATENATE(M67,":",N67)))</f>
        <v>9:06.67</v>
      </c>
      <c r="Q67" s="4" t="s">
        <v>697</v>
      </c>
    </row>
    <row r="68" spans="1:17" hidden="1">
      <c r="A68" s="3" t="s">
        <v>174</v>
      </c>
      <c r="B68" s="3" t="str">
        <f t="shared" si="4"/>
        <v>2009 Outdoor Boys Class M Championship 3200m</v>
      </c>
      <c r="C68" s="3" t="s">
        <v>26</v>
      </c>
      <c r="D68" s="4" t="s">
        <v>63</v>
      </c>
      <c r="E68" s="4" t="s">
        <v>702</v>
      </c>
      <c r="F68" s="4" t="str">
        <f t="shared" si="5"/>
        <v>Boys</v>
      </c>
      <c r="G68" s="4" t="s">
        <v>6</v>
      </c>
      <c r="H68" s="3">
        <v>2009</v>
      </c>
      <c r="I68" s="3" t="s">
        <v>175</v>
      </c>
      <c r="J68" s="4" t="str">
        <f>I68</f>
        <v>Wolcott</v>
      </c>
      <c r="K68" s="14" t="s">
        <v>216</v>
      </c>
      <c r="L68" s="4" t="s">
        <v>58</v>
      </c>
      <c r="M68" s="5" t="s">
        <v>262</v>
      </c>
      <c r="N68" s="5" t="s">
        <v>263</v>
      </c>
      <c r="O68" s="6">
        <v>39967</v>
      </c>
      <c r="P68" s="4" t="str">
        <f>IF(VLOOKUP(G68,Events!$A$2:$D$27,2,FALSE)="Field",CONCATENATE(M68,"-",N68),IF(VLOOKUP(G68,Events!$A$2:$D$27,2,FALSE)="Multi",M68,CONCATENATE(M68,":",N68)))</f>
        <v>9:23.33</v>
      </c>
      <c r="Q68" s="4" t="s">
        <v>697</v>
      </c>
    </row>
    <row r="69" spans="1:17" hidden="1">
      <c r="A69" s="3" t="s">
        <v>235</v>
      </c>
      <c r="B69" s="3" t="str">
        <f t="shared" si="4"/>
        <v>2004 Outdoor Boys Class MM Championship 3200m</v>
      </c>
      <c r="C69" s="3" t="s">
        <v>26</v>
      </c>
      <c r="D69" s="4" t="s">
        <v>65</v>
      </c>
      <c r="E69" s="4" t="s">
        <v>702</v>
      </c>
      <c r="F69" s="4" t="str">
        <f t="shared" si="5"/>
        <v>Boys</v>
      </c>
      <c r="G69" s="4" t="s">
        <v>6</v>
      </c>
      <c r="H69" s="3">
        <v>2004</v>
      </c>
      <c r="I69" s="3" t="s">
        <v>79</v>
      </c>
      <c r="J69" s="4" t="str">
        <f>I69</f>
        <v>Darien</v>
      </c>
      <c r="K69" s="14" t="s">
        <v>116</v>
      </c>
      <c r="L69" s="4" t="s">
        <v>58</v>
      </c>
      <c r="M69" s="5" t="s">
        <v>262</v>
      </c>
      <c r="N69" s="5" t="s">
        <v>309</v>
      </c>
      <c r="O69" s="6">
        <v>38139</v>
      </c>
      <c r="P69" s="4" t="str">
        <f>IF(VLOOKUP(G69,Events!$A$2:$D$27,2,FALSE)="Field",CONCATENATE(M69,"-",N69),IF(VLOOKUP(G69,Events!$A$2:$D$27,2,FALSE)="Multi",M69,CONCATENATE(M69,":",N69)))</f>
        <v>9:20.51</v>
      </c>
      <c r="Q69" s="4" t="s">
        <v>697</v>
      </c>
    </row>
    <row r="70" spans="1:17" hidden="1">
      <c r="A70" s="3" t="s">
        <v>330</v>
      </c>
      <c r="B70" s="3" t="str">
        <f t="shared" si="4"/>
        <v>2017 Outdoor Boys Class S Championship 3200m</v>
      </c>
      <c r="C70" s="3" t="s">
        <v>26</v>
      </c>
      <c r="D70" s="4" t="s">
        <v>66</v>
      </c>
      <c r="E70" s="4" t="s">
        <v>702</v>
      </c>
      <c r="F70" s="4" t="str">
        <f t="shared" si="5"/>
        <v>Boys</v>
      </c>
      <c r="G70" s="4" t="s">
        <v>6</v>
      </c>
      <c r="H70" s="3">
        <v>2017</v>
      </c>
      <c r="I70" s="3" t="s">
        <v>355</v>
      </c>
      <c r="J70" s="4" t="s">
        <v>356</v>
      </c>
      <c r="K70" s="14" t="s">
        <v>368</v>
      </c>
      <c r="L70" s="4" t="s">
        <v>58</v>
      </c>
      <c r="M70" s="5" t="s">
        <v>262</v>
      </c>
      <c r="N70" s="5" t="s">
        <v>379</v>
      </c>
      <c r="O70" s="6">
        <v>42887</v>
      </c>
      <c r="P70" s="4" t="str">
        <f>IF(VLOOKUP(G70,Events!$A$2:$D$27,2,FALSE)="Field",CONCATENATE(M70,"-",N70),IF(VLOOKUP(G70,Events!$A$2:$D$27,2,FALSE)="Multi",M70,CONCATENATE(M70,":",N70)))</f>
        <v>9:24.68</v>
      </c>
      <c r="Q70" s="4" t="s">
        <v>697</v>
      </c>
    </row>
    <row r="71" spans="1:17" hidden="1">
      <c r="A71" s="3" t="s">
        <v>397</v>
      </c>
      <c r="B71" s="3" t="str">
        <f t="shared" si="4"/>
        <v>2007 Outdoor Boys State Open 3200m</v>
      </c>
      <c r="C71" s="3" t="s">
        <v>26</v>
      </c>
      <c r="D71" s="4" t="s">
        <v>51</v>
      </c>
      <c r="E71" s="4" t="s">
        <v>702</v>
      </c>
      <c r="F71" s="4" t="str">
        <f t="shared" si="5"/>
        <v>Boys</v>
      </c>
      <c r="G71" s="4" t="s">
        <v>6</v>
      </c>
      <c r="H71" s="3">
        <v>2007</v>
      </c>
      <c r="I71" s="3" t="s">
        <v>413</v>
      </c>
      <c r="J71" s="4" t="s">
        <v>44</v>
      </c>
      <c r="K71" s="14" t="s">
        <v>229</v>
      </c>
      <c r="L71" s="4" t="s">
        <v>58</v>
      </c>
      <c r="M71" s="5" t="s">
        <v>262</v>
      </c>
      <c r="N71" s="5" t="s">
        <v>425</v>
      </c>
      <c r="O71" s="6">
        <v>39239</v>
      </c>
      <c r="P71" s="4" t="str">
        <f>IF(VLOOKUP(G71,Events!$A$2:$D$27,2,FALSE)="Field",CONCATENATE(M71,"-",N71),IF(VLOOKUP(G71,Events!$A$2:$D$27,2,FALSE)="Multi",M71,CONCATENATE(M71,":",N71)))</f>
        <v>9:00.20</v>
      </c>
      <c r="Q71" s="4" t="s">
        <v>697</v>
      </c>
    </row>
    <row r="72" spans="1:17" hidden="1">
      <c r="A72" s="3" t="s">
        <v>451</v>
      </c>
      <c r="B72" s="3" t="str">
        <f t="shared" si="4"/>
        <v>2014 Outdoor Girls Class L Championship 3200m</v>
      </c>
      <c r="C72" s="3" t="s">
        <v>26</v>
      </c>
      <c r="D72" s="4" t="s">
        <v>52</v>
      </c>
      <c r="E72" s="4" t="s">
        <v>703</v>
      </c>
      <c r="F72" s="4" t="str">
        <f t="shared" si="5"/>
        <v>Girls</v>
      </c>
      <c r="G72" s="4" t="s">
        <v>6</v>
      </c>
      <c r="H72" s="3">
        <v>2014</v>
      </c>
      <c r="I72" s="3" t="s">
        <v>140</v>
      </c>
      <c r="J72" s="4" t="str">
        <f>I72</f>
        <v>Simsbury</v>
      </c>
      <c r="K72" s="14" t="s">
        <v>164</v>
      </c>
      <c r="L72" s="4" t="s">
        <v>57</v>
      </c>
      <c r="M72" s="5" t="s">
        <v>285</v>
      </c>
      <c r="N72" s="5" t="s">
        <v>475</v>
      </c>
      <c r="O72" s="6">
        <v>41792</v>
      </c>
      <c r="P72" s="4" t="str">
        <f>IF(VLOOKUP(G72,Events!$A$2:$D$27,2,FALSE)="Field",CONCATENATE(M72,"-",N72),IF(VLOOKUP(G72,Events!$A$2:$D$27,2,FALSE)="Multi",M72,CONCATENATE(M72,":",N72)))</f>
        <v>10:45.92</v>
      </c>
      <c r="Q72" s="4" t="s">
        <v>697</v>
      </c>
    </row>
    <row r="73" spans="1:17" hidden="1">
      <c r="A73" s="3" t="s">
        <v>496</v>
      </c>
      <c r="B73" s="3" t="str">
        <f t="shared" si="4"/>
        <v>2014 Outdoor Girls Class LL Championship 3200m</v>
      </c>
      <c r="C73" s="3" t="s">
        <v>26</v>
      </c>
      <c r="D73" s="4" t="s">
        <v>59</v>
      </c>
      <c r="E73" s="4" t="s">
        <v>703</v>
      </c>
      <c r="F73" s="4" t="str">
        <f t="shared" si="5"/>
        <v>Girls</v>
      </c>
      <c r="G73" s="4" t="s">
        <v>6</v>
      </c>
      <c r="H73" s="3">
        <v>2014</v>
      </c>
      <c r="I73" s="3" t="s">
        <v>105</v>
      </c>
      <c r="J73" s="4" t="s">
        <v>408</v>
      </c>
      <c r="K73" s="14" t="s">
        <v>117</v>
      </c>
      <c r="L73" s="4" t="s">
        <v>62</v>
      </c>
      <c r="M73" s="5" t="s">
        <v>285</v>
      </c>
      <c r="N73" s="5" t="s">
        <v>525</v>
      </c>
      <c r="O73" s="6">
        <v>41795</v>
      </c>
      <c r="P73" s="4" t="str">
        <f>IF(VLOOKUP(G73,Events!$A$2:$D$27,2,FALSE)="Field",CONCATENATE(M73,"-",N73),IF(VLOOKUP(G73,Events!$A$2:$D$27,2,FALSE)="Multi",M73,CONCATENATE(M73,":",N73)))</f>
        <v>10:27.59</v>
      </c>
      <c r="Q73" s="4" t="s">
        <v>697</v>
      </c>
    </row>
    <row r="74" spans="1:17" hidden="1">
      <c r="A74" s="3" t="s">
        <v>541</v>
      </c>
      <c r="B74" s="3" t="str">
        <f t="shared" si="4"/>
        <v>2015 Outdoor Girls Class M Championship 3200m</v>
      </c>
      <c r="C74" s="3" t="s">
        <v>26</v>
      </c>
      <c r="D74" s="4" t="s">
        <v>63</v>
      </c>
      <c r="E74" s="4" t="s">
        <v>703</v>
      </c>
      <c r="F74" s="4" t="str">
        <f t="shared" si="5"/>
        <v>Girls</v>
      </c>
      <c r="G74" s="4" t="s">
        <v>6</v>
      </c>
      <c r="H74" s="3">
        <v>2015</v>
      </c>
      <c r="I74" s="3" t="s">
        <v>542</v>
      </c>
      <c r="J74" s="4" t="str">
        <f>I74</f>
        <v>Tolland</v>
      </c>
      <c r="K74" s="14" t="s">
        <v>563</v>
      </c>
      <c r="L74" s="4" t="s">
        <v>58</v>
      </c>
      <c r="M74" s="5" t="s">
        <v>285</v>
      </c>
      <c r="N74" s="5" t="s">
        <v>574</v>
      </c>
      <c r="O74" s="6">
        <v>42158</v>
      </c>
      <c r="P74" s="4" t="str">
        <f>IF(VLOOKUP(G74,Events!$A$2:$D$27,2,FALSE)="Field",CONCATENATE(M74,"-",N74),IF(VLOOKUP(G74,Events!$A$2:$D$27,2,FALSE)="Multi",M74,CONCATENATE(M74,":",N74)))</f>
        <v>10:48.96</v>
      </c>
      <c r="Q74" s="4" t="s">
        <v>697</v>
      </c>
    </row>
    <row r="75" spans="1:17" hidden="1">
      <c r="A75" s="3" t="s">
        <v>588</v>
      </c>
      <c r="B75" s="3" t="str">
        <f t="shared" si="4"/>
        <v>2009 Outdoor Girls Class MM Championship 3200m</v>
      </c>
      <c r="C75" s="3" t="s">
        <v>26</v>
      </c>
      <c r="D75" s="4" t="s">
        <v>65</v>
      </c>
      <c r="E75" s="4" t="s">
        <v>703</v>
      </c>
      <c r="F75" s="4" t="str">
        <f t="shared" si="5"/>
        <v>Girls</v>
      </c>
      <c r="G75" s="4" t="s">
        <v>6</v>
      </c>
      <c r="H75" s="3">
        <v>2009</v>
      </c>
      <c r="I75" s="3" t="s">
        <v>79</v>
      </c>
      <c r="J75" s="4" t="s">
        <v>79</v>
      </c>
      <c r="K75" s="14" t="s">
        <v>116</v>
      </c>
      <c r="L75" s="4" t="s">
        <v>58</v>
      </c>
      <c r="M75" s="5" t="s">
        <v>285</v>
      </c>
      <c r="N75" s="5" t="s">
        <v>479</v>
      </c>
      <c r="O75" s="6">
        <v>39965</v>
      </c>
      <c r="P75" s="4" t="str">
        <f>IF(VLOOKUP(G75,Events!$A$2:$D$27,2,FALSE)="Field",CONCATENATE(M75,"-",N75),IF(VLOOKUP(G75,Events!$A$2:$D$27,2,FALSE)="Multi",M75,CONCATENATE(M75,":",N75)))</f>
        <v>10:54.33</v>
      </c>
      <c r="Q75" s="4" t="s">
        <v>697</v>
      </c>
    </row>
    <row r="76" spans="1:17" hidden="1">
      <c r="A76" s="3" t="s">
        <v>626</v>
      </c>
      <c r="B76" s="3" t="str">
        <f t="shared" si="4"/>
        <v>2016 Outdoor Girls Class S Championship 3200m</v>
      </c>
      <c r="C76" s="3" t="s">
        <v>26</v>
      </c>
      <c r="D76" s="4" t="s">
        <v>66</v>
      </c>
      <c r="E76" s="4" t="s">
        <v>703</v>
      </c>
      <c r="F76" s="4" t="str">
        <f t="shared" si="5"/>
        <v>Girls</v>
      </c>
      <c r="G76" s="4" t="s">
        <v>6</v>
      </c>
      <c r="H76" s="3">
        <v>2016</v>
      </c>
      <c r="I76" s="3" t="s">
        <v>638</v>
      </c>
      <c r="J76" s="4" t="s">
        <v>639</v>
      </c>
      <c r="K76" s="14" t="s">
        <v>640</v>
      </c>
      <c r="L76" s="4" t="s">
        <v>58</v>
      </c>
      <c r="M76" s="5" t="s">
        <v>285</v>
      </c>
      <c r="N76" s="5" t="s">
        <v>646</v>
      </c>
      <c r="O76" s="6">
        <v>42523</v>
      </c>
      <c r="P76" s="4" t="str">
        <f>IF(VLOOKUP(G76,Events!$A$2:$D$27,2,FALSE)="Field",CONCATENATE(M76,"-",N76),IF(VLOOKUP(G76,Events!$A$2:$D$27,2,FALSE)="Multi",M76,CONCATENATE(M76,":",N76)))</f>
        <v>10:33.44</v>
      </c>
      <c r="Q76" s="4" t="s">
        <v>697</v>
      </c>
    </row>
    <row r="77" spans="1:17" hidden="1">
      <c r="A77" s="3" t="s">
        <v>658</v>
      </c>
      <c r="B77" s="3" t="str">
        <f t="shared" si="4"/>
        <v>2013 Outdoor Girls State Open 3200m</v>
      </c>
      <c r="C77" s="3" t="s">
        <v>26</v>
      </c>
      <c r="D77" s="4" t="s">
        <v>51</v>
      </c>
      <c r="E77" s="4" t="s">
        <v>703</v>
      </c>
      <c r="F77" s="4" t="str">
        <f t="shared" si="5"/>
        <v>Girls</v>
      </c>
      <c r="G77" s="7" t="s">
        <v>6</v>
      </c>
      <c r="H77" s="3">
        <v>2013</v>
      </c>
      <c r="I77" s="3" t="s">
        <v>156</v>
      </c>
      <c r="J77" s="4" t="s">
        <v>110</v>
      </c>
      <c r="K77" s="14" t="s">
        <v>162</v>
      </c>
      <c r="L77" s="4" t="s">
        <v>58</v>
      </c>
      <c r="M77" s="5" t="s">
        <v>285</v>
      </c>
      <c r="N77" s="5" t="s">
        <v>679</v>
      </c>
      <c r="O77" s="6">
        <v>41428</v>
      </c>
      <c r="P77" s="4" t="str">
        <f>IF(VLOOKUP(G77,Events!$A$2:$D$27,2,FALSE)="Field",CONCATENATE(M77,"-",N77),IF(VLOOKUP(G77,Events!$A$2:$D$27,2,FALSE)="Multi",M77,CONCATENATE(M77,":",N77)))</f>
        <v>10:20.03</v>
      </c>
      <c r="Q77" s="4" t="s">
        <v>697</v>
      </c>
    </row>
    <row r="78" spans="1:17" hidden="1">
      <c r="A78" s="3" t="s">
        <v>74</v>
      </c>
      <c r="B78" s="3" t="str">
        <f t="shared" si="4"/>
        <v>1985 Outdoor Boys Class L Championship 400m</v>
      </c>
      <c r="C78" s="3" t="s">
        <v>26</v>
      </c>
      <c r="D78" s="11" t="s">
        <v>52</v>
      </c>
      <c r="E78" s="4" t="s">
        <v>702</v>
      </c>
      <c r="F78" s="4" t="str">
        <f t="shared" si="5"/>
        <v>Boys</v>
      </c>
      <c r="G78" s="9" t="s">
        <v>3</v>
      </c>
      <c r="H78" s="3">
        <v>1985</v>
      </c>
      <c r="I78" s="3" t="s">
        <v>75</v>
      </c>
      <c r="J78" s="4" t="s">
        <v>75</v>
      </c>
      <c r="K78" s="14" t="s">
        <v>114</v>
      </c>
      <c r="L78" s="4" t="s">
        <v>69</v>
      </c>
      <c r="M78" s="5">
        <v>0</v>
      </c>
      <c r="N78" s="5">
        <v>48.14</v>
      </c>
      <c r="O78" s="6">
        <v>31199</v>
      </c>
      <c r="P78" s="4" t="str">
        <f>IF(VLOOKUP(G78,Events!$A$2:$D$27,2,FALSE)="Field",CONCATENATE(M78,"-",N78),IF(VLOOKUP(G78,Events!$A$2:$D$27,2,FALSE)="Multi",M78,CONCATENATE(M78,":",N78)))</f>
        <v>0:48.14</v>
      </c>
      <c r="Q78" s="4" t="s">
        <v>697</v>
      </c>
    </row>
    <row r="79" spans="1:17" hidden="1">
      <c r="A79" s="3" t="s">
        <v>132</v>
      </c>
      <c r="B79" s="3" t="str">
        <f t="shared" si="4"/>
        <v>2011 Outdoor Boys Class LL Championship 400m</v>
      </c>
      <c r="C79" s="3" t="s">
        <v>26</v>
      </c>
      <c r="D79" s="4" t="s">
        <v>59</v>
      </c>
      <c r="E79" s="4" t="s">
        <v>702</v>
      </c>
      <c r="F79" s="4" t="str">
        <f t="shared" si="5"/>
        <v>Boys</v>
      </c>
      <c r="G79" s="4" t="s">
        <v>3</v>
      </c>
      <c r="H79" s="3">
        <v>2011</v>
      </c>
      <c r="I79" s="3" t="s">
        <v>105</v>
      </c>
      <c r="J79" s="4" t="s">
        <v>154</v>
      </c>
      <c r="K79" s="14" t="s">
        <v>117</v>
      </c>
      <c r="L79" s="4" t="s">
        <v>58</v>
      </c>
      <c r="M79" s="5">
        <v>0</v>
      </c>
      <c r="N79" s="5">
        <v>47.99</v>
      </c>
      <c r="O79" s="6">
        <v>40694</v>
      </c>
      <c r="P79" s="4" t="str">
        <f>IF(VLOOKUP(G79,Events!$A$2:$D$27,2,FALSE)="Field",CONCATENATE(M79,"-",N79),IF(VLOOKUP(G79,Events!$A$2:$D$27,2,FALSE)="Multi",M79,CONCATENATE(M79,":",N79)))</f>
        <v>0:47.99</v>
      </c>
      <c r="Q79" s="4" t="s">
        <v>697</v>
      </c>
    </row>
    <row r="80" spans="1:17" hidden="1">
      <c r="A80" s="3" t="s">
        <v>170</v>
      </c>
      <c r="B80" s="3" t="str">
        <f t="shared" si="4"/>
        <v>1995 Outdoor Boys Class M Championship 400m</v>
      </c>
      <c r="C80" s="3" t="s">
        <v>26</v>
      </c>
      <c r="D80" s="4" t="s">
        <v>63</v>
      </c>
      <c r="E80" s="4" t="s">
        <v>702</v>
      </c>
      <c r="F80" s="4" t="str">
        <f t="shared" si="5"/>
        <v>Boys</v>
      </c>
      <c r="G80" s="4" t="s">
        <v>3</v>
      </c>
      <c r="H80" s="3">
        <v>1995</v>
      </c>
      <c r="I80" s="3" t="s">
        <v>198</v>
      </c>
      <c r="J80" s="4" t="s">
        <v>158</v>
      </c>
      <c r="K80" s="14" t="s">
        <v>213</v>
      </c>
      <c r="L80" s="4" t="s">
        <v>58</v>
      </c>
      <c r="M80" s="5" t="s">
        <v>254</v>
      </c>
      <c r="N80" s="5" t="s">
        <v>257</v>
      </c>
      <c r="O80" s="6">
        <v>34856</v>
      </c>
      <c r="P80" s="4" t="str">
        <f>IF(VLOOKUP(G80,Events!$A$2:$D$27,2,FALSE)="Field",CONCATENATE(M80,"-",N80),IF(VLOOKUP(G80,Events!$A$2:$D$27,2,FALSE)="Multi",M80,CONCATENATE(M80,":",N80)))</f>
        <v>0:46.31</v>
      </c>
      <c r="Q80" s="4" t="s">
        <v>697</v>
      </c>
    </row>
    <row r="81" spans="1:17" hidden="1">
      <c r="A81" s="3" t="s">
        <v>231</v>
      </c>
      <c r="B81" s="3" t="str">
        <f t="shared" si="4"/>
        <v>2008 Outdoor Boys Class MM Championship 400m</v>
      </c>
      <c r="C81" s="3" t="s">
        <v>26</v>
      </c>
      <c r="D81" s="4" t="s">
        <v>65</v>
      </c>
      <c r="E81" s="4" t="s">
        <v>702</v>
      </c>
      <c r="F81" s="4" t="str">
        <f t="shared" si="5"/>
        <v>Boys</v>
      </c>
      <c r="G81" s="4" t="s">
        <v>3</v>
      </c>
      <c r="H81" s="3">
        <v>2008</v>
      </c>
      <c r="I81" s="3" t="s">
        <v>291</v>
      </c>
      <c r="J81" s="4" t="s">
        <v>158</v>
      </c>
      <c r="K81" s="14" t="s">
        <v>297</v>
      </c>
      <c r="L81" s="4" t="s">
        <v>58</v>
      </c>
      <c r="M81" s="5" t="s">
        <v>254</v>
      </c>
      <c r="N81" s="5" t="s">
        <v>306</v>
      </c>
      <c r="O81" s="6">
        <v>39602</v>
      </c>
      <c r="P81" s="4" t="str">
        <f>IF(VLOOKUP(G81,Events!$A$2:$D$27,2,FALSE)="Field",CONCATENATE(M81,"-",N81),IF(VLOOKUP(G81,Events!$A$2:$D$27,2,FALSE)="Multi",M81,CONCATENATE(M81,":",N81)))</f>
        <v>0:48.42</v>
      </c>
      <c r="Q81" s="4" t="s">
        <v>697</v>
      </c>
    </row>
    <row r="82" spans="1:17" hidden="1">
      <c r="A82" s="3" t="s">
        <v>325</v>
      </c>
      <c r="B82" s="3" t="str">
        <f t="shared" si="4"/>
        <v>2010 Outdoor Boys Class S Championship 400m</v>
      </c>
      <c r="C82" s="3" t="s">
        <v>26</v>
      </c>
      <c r="D82" s="4" t="s">
        <v>66</v>
      </c>
      <c r="E82" s="4" t="s">
        <v>702</v>
      </c>
      <c r="F82" s="4" t="str">
        <f t="shared" si="5"/>
        <v>Boys</v>
      </c>
      <c r="G82" s="4" t="s">
        <v>3</v>
      </c>
      <c r="H82" s="3">
        <v>2010</v>
      </c>
      <c r="I82" s="3" t="s">
        <v>353</v>
      </c>
      <c r="J82" s="4" t="s">
        <v>158</v>
      </c>
      <c r="K82" s="14" t="s">
        <v>167</v>
      </c>
      <c r="L82" s="4" t="s">
        <v>58</v>
      </c>
      <c r="M82" s="5" t="s">
        <v>254</v>
      </c>
      <c r="N82" s="5" t="s">
        <v>376</v>
      </c>
      <c r="O82" s="6">
        <v>40332</v>
      </c>
      <c r="P82" s="4" t="str">
        <f>IF(VLOOKUP(G82,Events!$A$2:$D$27,2,FALSE)="Field",CONCATENATE(M82,"-",N82),IF(VLOOKUP(G82,Events!$A$2:$D$27,2,FALSE)="Multi",M82,CONCATENATE(M82,":",N82)))</f>
        <v>0:47.83</v>
      </c>
      <c r="Q82" s="4" t="s">
        <v>697</v>
      </c>
    </row>
    <row r="83" spans="1:17" hidden="1">
      <c r="A83" s="3" t="s">
        <v>170</v>
      </c>
      <c r="B83" s="3" t="str">
        <f t="shared" si="4"/>
        <v>1995 Outdoor Boys State Open 400m</v>
      </c>
      <c r="C83" s="3" t="s">
        <v>26</v>
      </c>
      <c r="D83" s="4" t="s">
        <v>51</v>
      </c>
      <c r="E83" s="4" t="s">
        <v>702</v>
      </c>
      <c r="F83" s="4" t="str">
        <f t="shared" si="5"/>
        <v>Boys</v>
      </c>
      <c r="G83" s="4" t="s">
        <v>3</v>
      </c>
      <c r="H83" s="3">
        <v>1995</v>
      </c>
      <c r="I83" s="3" t="s">
        <v>198</v>
      </c>
      <c r="J83" s="4" t="s">
        <v>158</v>
      </c>
      <c r="K83" s="14" t="s">
        <v>213</v>
      </c>
      <c r="L83" s="4" t="s">
        <v>58</v>
      </c>
      <c r="M83" s="5" t="s">
        <v>254</v>
      </c>
      <c r="N83" s="5" t="s">
        <v>421</v>
      </c>
      <c r="O83" s="6">
        <v>34856</v>
      </c>
      <c r="P83" s="4" t="str">
        <f>IF(VLOOKUP(G83,Events!$A$2:$D$27,2,FALSE)="Field",CONCATENATE(M83,"-",N83),IF(VLOOKUP(G83,Events!$A$2:$D$27,2,FALSE)="Multi",M83,CONCATENATE(M83,":",N83)))</f>
        <v>0:46.59</v>
      </c>
      <c r="Q83" s="4" t="s">
        <v>697</v>
      </c>
    </row>
    <row r="84" spans="1:17" hidden="1">
      <c r="A84" s="3" t="s">
        <v>446</v>
      </c>
      <c r="B84" s="3" t="str">
        <f t="shared" si="4"/>
        <v>1979 Outdoor Girls Class L Championship 400m</v>
      </c>
      <c r="C84" s="3" t="s">
        <v>26</v>
      </c>
      <c r="D84" s="4" t="s">
        <v>52</v>
      </c>
      <c r="E84" s="4" t="s">
        <v>703</v>
      </c>
      <c r="F84" s="4" t="str">
        <f t="shared" si="5"/>
        <v>Girls</v>
      </c>
      <c r="G84" s="4" t="s">
        <v>3</v>
      </c>
      <c r="H84" s="3">
        <v>1979</v>
      </c>
      <c r="I84" s="3" t="s">
        <v>447</v>
      </c>
      <c r="J84" s="4" t="str">
        <f>I84</f>
        <v>Glastonbury</v>
      </c>
      <c r="K84" s="14" t="s">
        <v>466</v>
      </c>
      <c r="L84" s="4" t="s">
        <v>56</v>
      </c>
      <c r="M84" s="5" t="s">
        <v>254</v>
      </c>
      <c r="N84" s="5" t="s">
        <v>471</v>
      </c>
      <c r="O84" s="4" t="s">
        <v>56</v>
      </c>
      <c r="P84" s="4" t="str">
        <f>IF(VLOOKUP(G84,Events!$A$2:$D$27,2,FALSE)="Field",CONCATENATE(M84,"-",N84),IF(VLOOKUP(G84,Events!$A$2:$D$27,2,FALSE)="Multi",M84,CONCATENATE(M84,":",N84)))</f>
        <v>0:55.0</v>
      </c>
      <c r="Q84" s="4" t="s">
        <v>697</v>
      </c>
    </row>
    <row r="85" spans="1:17" hidden="1">
      <c r="A85" s="3" t="s">
        <v>493</v>
      </c>
      <c r="B85" s="3" t="str">
        <f t="shared" si="4"/>
        <v>2017 Outdoor Girls Class LL Championship 400m</v>
      </c>
      <c r="C85" s="3" t="s">
        <v>26</v>
      </c>
      <c r="D85" s="4" t="s">
        <v>59</v>
      </c>
      <c r="E85" s="4" t="s">
        <v>703</v>
      </c>
      <c r="F85" s="4" t="str">
        <f t="shared" si="5"/>
        <v>Girls</v>
      </c>
      <c r="G85" s="4" t="s">
        <v>3</v>
      </c>
      <c r="H85" s="3">
        <v>2017</v>
      </c>
      <c r="I85" s="3" t="s">
        <v>445</v>
      </c>
      <c r="J85" s="4" t="str">
        <f>I85</f>
        <v>Hamden</v>
      </c>
      <c r="K85" s="14" t="s">
        <v>465</v>
      </c>
      <c r="L85" s="4" t="s">
        <v>61</v>
      </c>
      <c r="M85" s="5" t="s">
        <v>254</v>
      </c>
      <c r="N85" s="5" t="s">
        <v>522</v>
      </c>
      <c r="O85" s="6">
        <v>42886</v>
      </c>
      <c r="P85" s="4" t="str">
        <f>IF(VLOOKUP(G85,Events!$A$2:$D$27,2,FALSE)="Field",CONCATENATE(M85,"-",N85),IF(VLOOKUP(G85,Events!$A$2:$D$27,2,FALSE)="Multi",M85,CONCATENATE(M85,":",N85)))</f>
        <v>0:56.00</v>
      </c>
      <c r="Q85" s="4" t="s">
        <v>697</v>
      </c>
    </row>
    <row r="86" spans="1:17" hidden="1">
      <c r="A86" s="3" t="s">
        <v>539</v>
      </c>
      <c r="B86" s="3" t="str">
        <f t="shared" si="4"/>
        <v>2011 Outdoor Girls Class M Championship 400m</v>
      </c>
      <c r="C86" s="3" t="s">
        <v>26</v>
      </c>
      <c r="D86" s="4" t="s">
        <v>63</v>
      </c>
      <c r="E86" s="4" t="s">
        <v>703</v>
      </c>
      <c r="F86" s="4" t="str">
        <f t="shared" si="5"/>
        <v>Girls</v>
      </c>
      <c r="G86" s="4" t="s">
        <v>3</v>
      </c>
      <c r="H86" s="3">
        <v>2011</v>
      </c>
      <c r="I86" s="3" t="s">
        <v>108</v>
      </c>
      <c r="J86" s="4" t="s">
        <v>109</v>
      </c>
      <c r="K86" s="14" t="s">
        <v>120</v>
      </c>
      <c r="L86" s="4" t="s">
        <v>58</v>
      </c>
      <c r="M86" s="5" t="s">
        <v>254</v>
      </c>
      <c r="N86" s="5" t="s">
        <v>571</v>
      </c>
      <c r="O86" s="6">
        <v>40695</v>
      </c>
      <c r="P86" s="4" t="str">
        <f>IF(VLOOKUP(G86,Events!$A$2:$D$27,2,FALSE)="Field",CONCATENATE(M86,"-",N86),IF(VLOOKUP(G86,Events!$A$2:$D$27,2,FALSE)="Multi",M86,CONCATENATE(M86,":",N86)))</f>
        <v>0:54.75</v>
      </c>
      <c r="Q86" s="4" t="s">
        <v>697</v>
      </c>
    </row>
    <row r="87" spans="1:17" hidden="1">
      <c r="A87" s="3" t="s">
        <v>539</v>
      </c>
      <c r="B87" s="3" t="str">
        <f t="shared" si="4"/>
        <v>2012 Outdoor Girls Class MM Championship 400m</v>
      </c>
      <c r="C87" s="3" t="s">
        <v>26</v>
      </c>
      <c r="D87" s="4" t="s">
        <v>65</v>
      </c>
      <c r="E87" s="4" t="s">
        <v>703</v>
      </c>
      <c r="F87" s="4" t="str">
        <f t="shared" si="5"/>
        <v>Girls</v>
      </c>
      <c r="G87" s="4" t="s">
        <v>3</v>
      </c>
      <c r="H87" s="3">
        <v>2012</v>
      </c>
      <c r="I87" s="3" t="s">
        <v>108</v>
      </c>
      <c r="J87" s="4" t="s">
        <v>109</v>
      </c>
      <c r="K87" s="14" t="s">
        <v>120</v>
      </c>
      <c r="L87" s="4" t="s">
        <v>58</v>
      </c>
      <c r="M87" s="5" t="s">
        <v>254</v>
      </c>
      <c r="N87" s="5" t="s">
        <v>613</v>
      </c>
      <c r="O87" s="6">
        <v>41060</v>
      </c>
      <c r="P87" s="4" t="str">
        <f>IF(VLOOKUP(G87,Events!$A$2:$D$27,2,FALSE)="Field",CONCATENATE(M87,"-",N87),IF(VLOOKUP(G87,Events!$A$2:$D$27,2,FALSE)="Multi",M87,CONCATENATE(M87,":",N87)))</f>
        <v>0:54.42</v>
      </c>
      <c r="Q87" s="4" t="s">
        <v>697</v>
      </c>
    </row>
    <row r="88" spans="1:17" hidden="1">
      <c r="A88" s="3" t="s">
        <v>625</v>
      </c>
      <c r="B88" s="3" t="str">
        <f t="shared" si="4"/>
        <v>2012 Outdoor Girls Class S Championship 400m</v>
      </c>
      <c r="C88" s="3" t="s">
        <v>26</v>
      </c>
      <c r="D88" s="4" t="s">
        <v>66</v>
      </c>
      <c r="E88" s="4" t="s">
        <v>703</v>
      </c>
      <c r="F88" s="4" t="str">
        <f t="shared" si="5"/>
        <v>Girls</v>
      </c>
      <c r="G88" s="4" t="s">
        <v>3</v>
      </c>
      <c r="H88" s="3">
        <v>2012</v>
      </c>
      <c r="I88" s="3" t="s">
        <v>39</v>
      </c>
      <c r="J88" s="4" t="str">
        <f>I88</f>
        <v>Bloomfield</v>
      </c>
      <c r="K88" s="14" t="s">
        <v>212</v>
      </c>
      <c r="L88" s="4" t="s">
        <v>58</v>
      </c>
      <c r="M88" s="5" t="s">
        <v>254</v>
      </c>
      <c r="N88" s="5" t="s">
        <v>643</v>
      </c>
      <c r="O88" s="6">
        <v>41059</v>
      </c>
      <c r="P88" s="4" t="str">
        <f>IF(VLOOKUP(G88,Events!$A$2:$D$27,2,FALSE)="Field",CONCATENATE(M88,"-",N88),IF(VLOOKUP(G88,Events!$A$2:$D$27,2,FALSE)="Multi",M88,CONCATENATE(M88,":",N88)))</f>
        <v>0:56.47</v>
      </c>
      <c r="Q88" s="4" t="s">
        <v>697</v>
      </c>
    </row>
    <row r="89" spans="1:17" hidden="1">
      <c r="A89" s="3" t="s">
        <v>539</v>
      </c>
      <c r="B89" s="3" t="str">
        <f t="shared" si="4"/>
        <v>2011 Outdoor Girls State Open 400m</v>
      </c>
      <c r="C89" s="3" t="s">
        <v>26</v>
      </c>
      <c r="D89" s="4" t="s">
        <v>51</v>
      </c>
      <c r="E89" s="4" t="s">
        <v>703</v>
      </c>
      <c r="F89" s="4" t="str">
        <f t="shared" si="5"/>
        <v>Girls</v>
      </c>
      <c r="G89" s="4" t="s">
        <v>3</v>
      </c>
      <c r="H89" s="3">
        <v>2011</v>
      </c>
      <c r="I89" s="3" t="s">
        <v>108</v>
      </c>
      <c r="J89" s="4" t="s">
        <v>109</v>
      </c>
      <c r="K89" s="14" t="s">
        <v>120</v>
      </c>
      <c r="L89" s="4" t="s">
        <v>58</v>
      </c>
      <c r="M89" s="5" t="s">
        <v>254</v>
      </c>
      <c r="N89" s="5" t="s">
        <v>675</v>
      </c>
      <c r="O89" s="6">
        <v>40700</v>
      </c>
      <c r="P89" s="4" t="str">
        <f>IF(VLOOKUP(G89,Events!$A$2:$D$27,2,FALSE)="Field",CONCATENATE(M89,"-",N89),IF(VLOOKUP(G89,Events!$A$2:$D$27,2,FALSE)="Multi",M89,CONCATENATE(M89,":",N89)))</f>
        <v>0:53.16</v>
      </c>
      <c r="Q89" s="4" t="s">
        <v>697</v>
      </c>
    </row>
    <row r="90" spans="1:17" ht="24" hidden="1">
      <c r="A90" s="3" t="s">
        <v>81</v>
      </c>
      <c r="B90" s="3" t="str">
        <f t="shared" si="4"/>
        <v>2013 Outdoor Boys Class L Championship 4x100m</v>
      </c>
      <c r="C90" s="3" t="s">
        <v>26</v>
      </c>
      <c r="D90" s="11" t="s">
        <v>52</v>
      </c>
      <c r="E90" s="4" t="s">
        <v>702</v>
      </c>
      <c r="F90" s="4" t="str">
        <f t="shared" si="5"/>
        <v>Boys</v>
      </c>
      <c r="G90" s="9" t="s">
        <v>8</v>
      </c>
      <c r="H90" s="3">
        <v>2013</v>
      </c>
      <c r="I90" s="3" t="s">
        <v>73</v>
      </c>
      <c r="J90" s="4" t="str">
        <f t="shared" ref="J90:J98" si="6">I90</f>
        <v>Windsor</v>
      </c>
      <c r="K90" s="14" t="s">
        <v>113</v>
      </c>
      <c r="L90" s="4" t="s">
        <v>57</v>
      </c>
      <c r="M90" s="5" t="s">
        <v>254</v>
      </c>
      <c r="N90" s="5" t="s">
        <v>267</v>
      </c>
      <c r="O90" s="6">
        <v>41422</v>
      </c>
      <c r="P90" s="4" t="str">
        <f>IF(VLOOKUP(G90,Events!$A$2:$D$27,2,FALSE)="Field",CONCATENATE(M90,"-",N90),IF(VLOOKUP(G90,Events!$A$2:$D$27,2,FALSE)="Multi",M90,CONCATENATE(M90,":",N90)))</f>
        <v>0:41.98</v>
      </c>
      <c r="Q90" s="4" t="s">
        <v>697</v>
      </c>
    </row>
    <row r="91" spans="1:17" ht="24" hidden="1">
      <c r="A91" s="3" t="s">
        <v>141</v>
      </c>
      <c r="B91" s="3" t="str">
        <f t="shared" si="4"/>
        <v>2013 Outdoor Boys Class LL Championship 4x100m</v>
      </c>
      <c r="C91" s="3" t="s">
        <v>26</v>
      </c>
      <c r="D91" s="4" t="s">
        <v>59</v>
      </c>
      <c r="E91" s="4" t="s">
        <v>702</v>
      </c>
      <c r="F91" s="4" t="str">
        <f t="shared" si="5"/>
        <v>Boys</v>
      </c>
      <c r="G91" s="4" t="s">
        <v>8</v>
      </c>
      <c r="H91" s="3">
        <v>2013</v>
      </c>
      <c r="I91" s="3" t="s">
        <v>142</v>
      </c>
      <c r="J91" s="4" t="str">
        <f t="shared" si="6"/>
        <v>New Britain</v>
      </c>
      <c r="K91" s="14" t="s">
        <v>165</v>
      </c>
      <c r="L91" s="4" t="s">
        <v>58</v>
      </c>
      <c r="M91" s="5" t="s">
        <v>254</v>
      </c>
      <c r="N91" s="5" t="s">
        <v>272</v>
      </c>
      <c r="O91" s="6">
        <v>41424</v>
      </c>
      <c r="P91" s="4" t="str">
        <f>IF(VLOOKUP(G91,Events!$A$2:$D$27,2,FALSE)="Field",CONCATENATE(M91,"-",N91),IF(VLOOKUP(G91,Events!$A$2:$D$27,2,FALSE)="Multi",M91,CONCATENATE(M91,":",N91)))</f>
        <v>0:42.2</v>
      </c>
      <c r="Q91" s="4" t="s">
        <v>697</v>
      </c>
    </row>
    <row r="92" spans="1:17" ht="24" hidden="1">
      <c r="A92" s="3" t="s">
        <v>183</v>
      </c>
      <c r="B92" s="3" t="str">
        <f t="shared" si="4"/>
        <v>2006 Outdoor Boys Class M Championship 4x100m</v>
      </c>
      <c r="C92" s="3" t="s">
        <v>26</v>
      </c>
      <c r="D92" s="4" t="s">
        <v>63</v>
      </c>
      <c r="E92" s="4" t="s">
        <v>702</v>
      </c>
      <c r="F92" s="4" t="str">
        <f t="shared" si="5"/>
        <v>Boys</v>
      </c>
      <c r="G92" s="4" t="s">
        <v>8</v>
      </c>
      <c r="H92" s="3">
        <v>2006</v>
      </c>
      <c r="I92" s="3" t="s">
        <v>39</v>
      </c>
      <c r="J92" s="4" t="str">
        <f t="shared" si="6"/>
        <v>Bloomfield</v>
      </c>
      <c r="K92" s="14" t="s">
        <v>212</v>
      </c>
      <c r="L92" s="4" t="s">
        <v>58</v>
      </c>
      <c r="M92" s="5" t="s">
        <v>254</v>
      </c>
      <c r="N92" s="5" t="s">
        <v>274</v>
      </c>
      <c r="O92" s="6">
        <v>38868</v>
      </c>
      <c r="P92" s="4" t="str">
        <f>IF(VLOOKUP(G92,Events!$A$2:$D$27,2,FALSE)="Field",CONCATENATE(M92,"-",N92),IF(VLOOKUP(G92,Events!$A$2:$D$27,2,FALSE)="Multi",M92,CONCATENATE(M92,":",N92)))</f>
        <v>0:42.24</v>
      </c>
      <c r="Q92" s="4" t="s">
        <v>697</v>
      </c>
    </row>
    <row r="93" spans="1:17" ht="24" hidden="1">
      <c r="A93" s="3" t="s">
        <v>239</v>
      </c>
      <c r="B93" s="3" t="str">
        <f t="shared" si="4"/>
        <v>2004 Outdoor Boys Class MM Championship 4x100m</v>
      </c>
      <c r="C93" s="3" t="s">
        <v>26</v>
      </c>
      <c r="D93" s="4" t="s">
        <v>65</v>
      </c>
      <c r="E93" s="4" t="s">
        <v>702</v>
      </c>
      <c r="F93" s="4" t="str">
        <f t="shared" si="5"/>
        <v>Boys</v>
      </c>
      <c r="G93" s="4" t="s">
        <v>8</v>
      </c>
      <c r="H93" s="3">
        <v>2004</v>
      </c>
      <c r="I93" s="3" t="s">
        <v>240</v>
      </c>
      <c r="J93" s="4" t="str">
        <f t="shared" si="6"/>
        <v>Wethersfield</v>
      </c>
      <c r="K93" s="14" t="s">
        <v>300</v>
      </c>
      <c r="L93" s="4" t="s">
        <v>58</v>
      </c>
      <c r="M93" s="5" t="s">
        <v>254</v>
      </c>
      <c r="N93" s="5" t="s">
        <v>323</v>
      </c>
      <c r="O93" s="6">
        <v>38139</v>
      </c>
      <c r="P93" s="4" t="str">
        <f>IF(VLOOKUP(G93,Events!$A$2:$D$27,2,FALSE)="Field",CONCATENATE(M93,"-",N93),IF(VLOOKUP(G93,Events!$A$2:$D$27,2,FALSE)="Multi",M93,CONCATENATE(M93,":",N93)))</f>
        <v>0:42.16</v>
      </c>
      <c r="Q93" s="4" t="s">
        <v>697</v>
      </c>
    </row>
    <row r="94" spans="1:17" ht="36" hidden="1">
      <c r="A94" s="3" t="s">
        <v>336</v>
      </c>
      <c r="B94" s="3" t="str">
        <f t="shared" si="4"/>
        <v>2016 Outdoor Boys Class S Championship 4x100m</v>
      </c>
      <c r="C94" s="3" t="s">
        <v>26</v>
      </c>
      <c r="D94" s="4" t="s">
        <v>66</v>
      </c>
      <c r="E94" s="4" t="s">
        <v>702</v>
      </c>
      <c r="F94" s="4" t="str">
        <f t="shared" si="5"/>
        <v>Boys</v>
      </c>
      <c r="G94" s="4" t="s">
        <v>8</v>
      </c>
      <c r="H94" s="3">
        <v>2016</v>
      </c>
      <c r="I94" s="3" t="s">
        <v>39</v>
      </c>
      <c r="J94" s="4" t="str">
        <f t="shared" si="6"/>
        <v>Bloomfield</v>
      </c>
      <c r="K94" s="14" t="s">
        <v>212</v>
      </c>
      <c r="L94" s="4" t="s">
        <v>58</v>
      </c>
      <c r="M94" s="5" t="s">
        <v>254</v>
      </c>
      <c r="N94" s="5" t="s">
        <v>383</v>
      </c>
      <c r="O94" s="6">
        <v>42523</v>
      </c>
      <c r="P94" s="4" t="str">
        <f>IF(VLOOKUP(G94,Events!$A$2:$D$27,2,FALSE)="Field",CONCATENATE(M94,"-",N94),IF(VLOOKUP(G94,Events!$A$2:$D$27,2,FALSE)="Multi",M94,CONCATENATE(M94,":",N94)))</f>
        <v>0:41.74</v>
      </c>
      <c r="Q94" s="4" t="s">
        <v>697</v>
      </c>
    </row>
    <row r="95" spans="1:17" ht="24" hidden="1">
      <c r="A95" s="3" t="s">
        <v>400</v>
      </c>
      <c r="B95" s="3" t="str">
        <f t="shared" si="4"/>
        <v>2013 Outdoor Boys State Open 4x100m</v>
      </c>
      <c r="C95" s="3" t="s">
        <v>26</v>
      </c>
      <c r="D95" s="4" t="s">
        <v>51</v>
      </c>
      <c r="E95" s="4" t="s">
        <v>702</v>
      </c>
      <c r="F95" s="4" t="str">
        <f t="shared" si="5"/>
        <v>Boys</v>
      </c>
      <c r="G95" s="4" t="s">
        <v>8</v>
      </c>
      <c r="H95" s="3">
        <v>2013</v>
      </c>
      <c r="I95" s="3" t="s">
        <v>73</v>
      </c>
      <c r="J95" s="4" t="str">
        <f t="shared" si="6"/>
        <v>Windsor</v>
      </c>
      <c r="K95" s="14" t="s">
        <v>113</v>
      </c>
      <c r="L95" s="4" t="s">
        <v>58</v>
      </c>
      <c r="M95" s="5" t="s">
        <v>254</v>
      </c>
      <c r="N95" s="5" t="s">
        <v>429</v>
      </c>
      <c r="O95" s="6">
        <v>41428</v>
      </c>
      <c r="P95" s="4" t="str">
        <f>IF(VLOOKUP(G95,Events!$A$2:$D$27,2,FALSE)="Field",CONCATENATE(M95,"-",N95),IF(VLOOKUP(G95,Events!$A$2:$D$27,2,FALSE)="Multi",M95,CONCATENATE(M95,":",N95)))</f>
        <v>0:41.62</v>
      </c>
      <c r="Q95" s="4" t="s">
        <v>697</v>
      </c>
    </row>
    <row r="96" spans="1:17" ht="24" hidden="1">
      <c r="A96" s="3" t="s">
        <v>453</v>
      </c>
      <c r="B96" s="3" t="str">
        <f t="shared" si="4"/>
        <v>2016 Outdoor Girls Class L Championship 4x100m</v>
      </c>
      <c r="C96" s="3" t="s">
        <v>26</v>
      </c>
      <c r="D96" s="4" t="s">
        <v>52</v>
      </c>
      <c r="E96" s="4" t="s">
        <v>703</v>
      </c>
      <c r="F96" s="4" t="str">
        <f t="shared" si="5"/>
        <v>Girls</v>
      </c>
      <c r="G96" s="4" t="s">
        <v>8</v>
      </c>
      <c r="H96" s="3">
        <v>2016</v>
      </c>
      <c r="I96" s="3" t="s">
        <v>73</v>
      </c>
      <c r="J96" s="4" t="str">
        <f t="shared" si="6"/>
        <v>Windsor</v>
      </c>
      <c r="K96" s="14" t="s">
        <v>113</v>
      </c>
      <c r="L96" s="4" t="s">
        <v>57</v>
      </c>
      <c r="M96" s="5" t="s">
        <v>254</v>
      </c>
      <c r="N96" s="5" t="s">
        <v>478</v>
      </c>
      <c r="O96" s="6">
        <v>42521</v>
      </c>
      <c r="P96" s="4" t="str">
        <f>IF(VLOOKUP(G96,Events!$A$2:$D$27,2,FALSE)="Field",CONCATENATE(M96,"-",N96),IF(VLOOKUP(G96,Events!$A$2:$D$27,2,FALSE)="Multi",M96,CONCATENATE(M96,":",N96)))</f>
        <v>0:47.88</v>
      </c>
      <c r="Q96" s="4" t="s">
        <v>697</v>
      </c>
    </row>
    <row r="97" spans="1:17" ht="24" hidden="1">
      <c r="A97" s="3" t="s">
        <v>499</v>
      </c>
      <c r="B97" s="3" t="str">
        <f t="shared" si="4"/>
        <v>2008 Outdoor Girls Class LL Championship 4x100m</v>
      </c>
      <c r="C97" s="3" t="s">
        <v>26</v>
      </c>
      <c r="D97" s="4" t="s">
        <v>59</v>
      </c>
      <c r="E97" s="4" t="s">
        <v>703</v>
      </c>
      <c r="F97" s="4" t="str">
        <f t="shared" si="5"/>
        <v>Girls</v>
      </c>
      <c r="G97" s="4" t="s">
        <v>8</v>
      </c>
      <c r="H97" s="3">
        <v>2008</v>
      </c>
      <c r="I97" s="3" t="s">
        <v>131</v>
      </c>
      <c r="J97" s="4" t="str">
        <f t="shared" si="6"/>
        <v>Danbury</v>
      </c>
      <c r="K97" s="14" t="s">
        <v>161</v>
      </c>
      <c r="L97" s="4" t="s">
        <v>61</v>
      </c>
      <c r="M97" s="5" t="s">
        <v>254</v>
      </c>
      <c r="N97" s="5" t="s">
        <v>528</v>
      </c>
      <c r="O97" s="6">
        <v>39601</v>
      </c>
      <c r="P97" s="4" t="str">
        <f>IF(VLOOKUP(G97,Events!$A$2:$D$27,2,FALSE)="Field",CONCATENATE(M97,"-",N97),IF(VLOOKUP(G97,Events!$A$2:$D$27,2,FALSE)="Multi",M97,CONCATENATE(M97,":",N97)))</f>
        <v>0:47.48</v>
      </c>
      <c r="Q97" s="4" t="s">
        <v>697</v>
      </c>
    </row>
    <row r="98" spans="1:17" hidden="1">
      <c r="A98" s="3"/>
      <c r="B98" s="3" t="str">
        <f t="shared" si="4"/>
        <v>1995 Outdoor Girls Class M Championship 4x100m</v>
      </c>
      <c r="C98" s="3" t="s">
        <v>26</v>
      </c>
      <c r="D98" s="4" t="s">
        <v>63</v>
      </c>
      <c r="E98" s="4" t="s">
        <v>703</v>
      </c>
      <c r="F98" s="4" t="str">
        <f t="shared" si="5"/>
        <v>Girls</v>
      </c>
      <c r="G98" s="4" t="s">
        <v>8</v>
      </c>
      <c r="H98" s="3">
        <v>1995</v>
      </c>
      <c r="I98" s="3" t="s">
        <v>39</v>
      </c>
      <c r="J98" s="4" t="str">
        <f t="shared" si="6"/>
        <v>Bloomfield</v>
      </c>
      <c r="K98" s="14" t="s">
        <v>212</v>
      </c>
      <c r="L98" s="4" t="s">
        <v>56</v>
      </c>
      <c r="M98" s="5" t="s">
        <v>254</v>
      </c>
      <c r="N98" s="5" t="s">
        <v>577</v>
      </c>
      <c r="O98" s="4" t="s">
        <v>56</v>
      </c>
      <c r="P98" s="4" t="str">
        <f>IF(VLOOKUP(G98,Events!$A$2:$D$27,2,FALSE)="Field",CONCATENATE(M98,"-",N98),IF(VLOOKUP(G98,Events!$A$2:$D$27,2,FALSE)="Multi",M98,CONCATENATE(M98,":",N98)))</f>
        <v>0:48.41</v>
      </c>
      <c r="Q98" s="4" t="s">
        <v>697</v>
      </c>
    </row>
    <row r="99" spans="1:17" ht="24" hidden="1">
      <c r="A99" s="3" t="s">
        <v>591</v>
      </c>
      <c r="B99" s="3" t="str">
        <f t="shared" si="4"/>
        <v>2008 Outdoor Girls Class MM Championship 4x100m</v>
      </c>
      <c r="C99" s="3" t="s">
        <v>26</v>
      </c>
      <c r="D99" s="4" t="s">
        <v>65</v>
      </c>
      <c r="E99" s="4" t="s">
        <v>703</v>
      </c>
      <c r="F99" s="4" t="str">
        <f t="shared" si="5"/>
        <v>Girls</v>
      </c>
      <c r="G99" s="4" t="s">
        <v>8</v>
      </c>
      <c r="H99" s="3">
        <v>2008</v>
      </c>
      <c r="I99" s="3" t="s">
        <v>291</v>
      </c>
      <c r="J99" s="4" t="s">
        <v>158</v>
      </c>
      <c r="K99" s="14" t="s">
        <v>297</v>
      </c>
      <c r="L99" s="4" t="s">
        <v>58</v>
      </c>
      <c r="M99" s="5" t="s">
        <v>254</v>
      </c>
      <c r="N99" s="5" t="s">
        <v>478</v>
      </c>
      <c r="O99" s="6">
        <v>39599</v>
      </c>
      <c r="P99" s="4" t="str">
        <f>IF(VLOOKUP(G99,Events!$A$2:$D$27,2,FALSE)="Field",CONCATENATE(M99,"-",N99),IF(VLOOKUP(G99,Events!$A$2:$D$27,2,FALSE)="Multi",M99,CONCATENATE(M99,":",N99)))</f>
        <v>0:47.88</v>
      </c>
      <c r="Q99" s="4" t="s">
        <v>697</v>
      </c>
    </row>
    <row r="100" spans="1:17" ht="24" hidden="1">
      <c r="A100" s="3" t="s">
        <v>628</v>
      </c>
      <c r="B100" s="3" t="str">
        <f t="shared" si="4"/>
        <v>2016 Outdoor Girls Class S Championship 4x100m</v>
      </c>
      <c r="C100" s="3" t="s">
        <v>26</v>
      </c>
      <c r="D100" s="4" t="s">
        <v>66</v>
      </c>
      <c r="E100" s="4" t="s">
        <v>703</v>
      </c>
      <c r="F100" s="4" t="str">
        <f t="shared" si="5"/>
        <v>Girls</v>
      </c>
      <c r="G100" s="4" t="s">
        <v>8</v>
      </c>
      <c r="H100" s="3">
        <v>2016</v>
      </c>
      <c r="I100" s="3" t="s">
        <v>39</v>
      </c>
      <c r="J100" s="4" t="str">
        <f>I100</f>
        <v>Bloomfield</v>
      </c>
      <c r="K100" s="14" t="s">
        <v>212</v>
      </c>
      <c r="L100" s="4" t="s">
        <v>58</v>
      </c>
      <c r="M100" s="5" t="s">
        <v>254</v>
      </c>
      <c r="N100" s="5" t="s">
        <v>649</v>
      </c>
      <c r="O100" s="6">
        <v>42523</v>
      </c>
      <c r="P100" s="4" t="str">
        <f>IF(VLOOKUP(G100,Events!$A$2:$D$27,2,FALSE)="Field",CONCATENATE(M100,"-",N100),IF(VLOOKUP(G100,Events!$A$2:$D$27,2,FALSE)="Multi",M100,CONCATENATE(M100,":",N100)))</f>
        <v>0:47.07</v>
      </c>
      <c r="Q100" s="4" t="s">
        <v>697</v>
      </c>
    </row>
    <row r="101" spans="1:17" ht="24" hidden="1">
      <c r="A101" s="3" t="s">
        <v>499</v>
      </c>
      <c r="B101" s="3" t="str">
        <f t="shared" si="4"/>
        <v>2008 Outdoor Girls State Open 4x100m</v>
      </c>
      <c r="C101" s="3" t="s">
        <v>26</v>
      </c>
      <c r="D101" s="4" t="s">
        <v>51</v>
      </c>
      <c r="E101" s="4" t="s">
        <v>703</v>
      </c>
      <c r="F101" s="4" t="str">
        <f t="shared" si="5"/>
        <v>Girls</v>
      </c>
      <c r="G101" s="7" t="s">
        <v>8</v>
      </c>
      <c r="H101" s="3">
        <v>2008</v>
      </c>
      <c r="I101" s="3" t="s">
        <v>131</v>
      </c>
      <c r="J101" s="4" t="str">
        <f>I101</f>
        <v>Danbury</v>
      </c>
      <c r="K101" s="14" t="s">
        <v>161</v>
      </c>
      <c r="L101" s="4" t="s">
        <v>58</v>
      </c>
      <c r="M101" s="5" t="s">
        <v>254</v>
      </c>
      <c r="N101" s="5" t="s">
        <v>682</v>
      </c>
      <c r="O101" s="6">
        <v>39610</v>
      </c>
      <c r="P101" s="4" t="str">
        <f>IF(VLOOKUP(G101,Events!$A$2:$D$27,2,FALSE)="Field",CONCATENATE(M101,"-",N101),IF(VLOOKUP(G101,Events!$A$2:$D$27,2,FALSE)="Multi",M101,CONCATENATE(M101,":",N101)))</f>
        <v>0:46.62</v>
      </c>
      <c r="Q101" s="4" t="s">
        <v>697</v>
      </c>
    </row>
    <row r="102" spans="1:17" ht="24">
      <c r="A102" s="3" t="s">
        <v>82</v>
      </c>
      <c r="B102" s="3" t="str">
        <f t="shared" si="4"/>
        <v>2006 Outdoor Boys Class L Championship 4x400m</v>
      </c>
      <c r="C102" s="3" t="s">
        <v>26</v>
      </c>
      <c r="D102" s="11" t="s">
        <v>52</v>
      </c>
      <c r="E102" s="4" t="s">
        <v>702</v>
      </c>
      <c r="F102" s="4" t="str">
        <f t="shared" si="5"/>
        <v>Boys</v>
      </c>
      <c r="G102" s="9" t="s">
        <v>9</v>
      </c>
      <c r="H102" s="3">
        <v>2006</v>
      </c>
      <c r="I102" s="3" t="s">
        <v>105</v>
      </c>
      <c r="J102" s="4" t="s">
        <v>154</v>
      </c>
      <c r="K102" s="14" t="s">
        <v>117</v>
      </c>
      <c r="L102" s="4" t="s">
        <v>58</v>
      </c>
      <c r="M102" s="5">
        <v>3</v>
      </c>
      <c r="N102" s="5">
        <v>20.93</v>
      </c>
      <c r="O102" s="6">
        <v>38867</v>
      </c>
      <c r="P102" s="4" t="str">
        <f>IF(VLOOKUP(G102,Events!$A$2:$D$27,2,FALSE)="Field",CONCATENATE(M102,"-",N102),IF(VLOOKUP(G102,Events!$A$2:$D$27,2,FALSE)="Multi",M102,CONCATENATE(M102,":",N102)))</f>
        <v>3:20.93</v>
      </c>
      <c r="Q102" s="4" t="s">
        <v>697</v>
      </c>
    </row>
    <row r="103" spans="1:17" ht="24">
      <c r="A103" s="3" t="s">
        <v>143</v>
      </c>
      <c r="B103" s="3" t="str">
        <f t="shared" si="4"/>
        <v>2011 Outdoor Boys Class LL Championship 4x400m</v>
      </c>
      <c r="C103" s="3" t="s">
        <v>26</v>
      </c>
      <c r="D103" s="4" t="s">
        <v>59</v>
      </c>
      <c r="E103" s="4" t="s">
        <v>702</v>
      </c>
      <c r="F103" s="4" t="str">
        <f t="shared" si="5"/>
        <v>Boys</v>
      </c>
      <c r="G103" s="4" t="s">
        <v>9</v>
      </c>
      <c r="H103" s="3">
        <v>2011</v>
      </c>
      <c r="I103" s="3" t="s">
        <v>105</v>
      </c>
      <c r="J103" s="4" t="s">
        <v>154</v>
      </c>
      <c r="K103" s="14" t="s">
        <v>117</v>
      </c>
      <c r="L103" s="4" t="s">
        <v>58</v>
      </c>
      <c r="M103" s="5">
        <v>3</v>
      </c>
      <c r="N103" s="5">
        <v>20.64</v>
      </c>
      <c r="O103" s="6">
        <v>40694</v>
      </c>
      <c r="P103" s="4" t="str">
        <f>IF(VLOOKUP(G103,Events!$A$2:$D$27,2,FALSE)="Field",CONCATENATE(M103,"-",N103),IF(VLOOKUP(G103,Events!$A$2:$D$27,2,FALSE)="Multi",M103,CONCATENATE(M103,":",N103)))</f>
        <v>3:20.64</v>
      </c>
      <c r="Q103" s="4" t="s">
        <v>697</v>
      </c>
    </row>
    <row r="104" spans="1:17" ht="24">
      <c r="A104" s="3" t="s">
        <v>184</v>
      </c>
      <c r="B104" s="3" t="str">
        <f t="shared" si="4"/>
        <v>2012 Outdoor Boys Class M Championship 4x400m</v>
      </c>
      <c r="C104" s="3" t="s">
        <v>26</v>
      </c>
      <c r="D104" s="4" t="s">
        <v>63</v>
      </c>
      <c r="E104" s="4" t="s">
        <v>702</v>
      </c>
      <c r="F104" s="4" t="str">
        <f t="shared" si="5"/>
        <v>Boys</v>
      </c>
      <c r="G104" s="4" t="s">
        <v>9</v>
      </c>
      <c r="H104" s="3">
        <v>2012</v>
      </c>
      <c r="I104" s="3" t="s">
        <v>185</v>
      </c>
      <c r="J104" s="4" t="s">
        <v>224</v>
      </c>
      <c r="K104" s="14" t="s">
        <v>225</v>
      </c>
      <c r="L104" s="4" t="s">
        <v>58</v>
      </c>
      <c r="M104" s="5" t="s">
        <v>275</v>
      </c>
      <c r="N104" s="5" t="s">
        <v>276</v>
      </c>
      <c r="O104" s="6">
        <v>41058</v>
      </c>
      <c r="P104" s="4" t="str">
        <f>IF(VLOOKUP(G104,Events!$A$2:$D$27,2,FALSE)="Field",CONCATENATE(M104,"-",N104),IF(VLOOKUP(G104,Events!$A$2:$D$27,2,FALSE)="Multi",M104,CONCATENATE(M104,":",N104)))</f>
        <v>3:21.48</v>
      </c>
      <c r="Q104" s="4" t="s">
        <v>697</v>
      </c>
    </row>
    <row r="105" spans="1:17" ht="24">
      <c r="A105" s="3" t="s">
        <v>241</v>
      </c>
      <c r="B105" s="3" t="str">
        <f t="shared" si="4"/>
        <v>2008 Outdoor Boys Class MM Championship 4x400m</v>
      </c>
      <c r="C105" s="3" t="s">
        <v>26</v>
      </c>
      <c r="D105" s="4" t="s">
        <v>65</v>
      </c>
      <c r="E105" s="4" t="s">
        <v>702</v>
      </c>
      <c r="F105" s="4" t="str">
        <f t="shared" si="5"/>
        <v>Boys</v>
      </c>
      <c r="G105" s="4" t="s">
        <v>9</v>
      </c>
      <c r="H105" s="3">
        <v>2008</v>
      </c>
      <c r="I105" s="3" t="s">
        <v>294</v>
      </c>
      <c r="J105" s="4" t="s">
        <v>295</v>
      </c>
      <c r="K105" s="14" t="s">
        <v>301</v>
      </c>
      <c r="L105" s="4" t="s">
        <v>58</v>
      </c>
      <c r="M105" s="5" t="s">
        <v>275</v>
      </c>
      <c r="N105" s="5" t="s">
        <v>314</v>
      </c>
      <c r="O105" s="6">
        <v>39602</v>
      </c>
      <c r="P105" s="4" t="str">
        <f>IF(VLOOKUP(G105,Events!$A$2:$D$27,2,FALSE)="Field",CONCATENATE(M105,"-",N105),IF(VLOOKUP(G105,Events!$A$2:$D$27,2,FALSE)="Multi",M105,CONCATENATE(M105,":",N105)))</f>
        <v>3:23.15</v>
      </c>
      <c r="Q105" s="4" t="s">
        <v>697</v>
      </c>
    </row>
    <row r="106" spans="1:17" ht="24">
      <c r="A106" s="3" t="s">
        <v>337</v>
      </c>
      <c r="B106" s="3" t="str">
        <f t="shared" si="4"/>
        <v>1992 Outdoor Boys Class S Championship 4x400m</v>
      </c>
      <c r="C106" s="3" t="s">
        <v>26</v>
      </c>
      <c r="D106" s="4" t="s">
        <v>66</v>
      </c>
      <c r="E106" s="4" t="s">
        <v>702</v>
      </c>
      <c r="F106" s="4" t="str">
        <f t="shared" si="5"/>
        <v>Boys</v>
      </c>
      <c r="G106" s="4" t="s">
        <v>9</v>
      </c>
      <c r="H106" s="3">
        <v>1992</v>
      </c>
      <c r="I106" s="3" t="s">
        <v>198</v>
      </c>
      <c r="J106" s="4" t="s">
        <v>158</v>
      </c>
      <c r="K106" s="14" t="s">
        <v>213</v>
      </c>
      <c r="L106" s="4" t="s">
        <v>56</v>
      </c>
      <c r="M106" s="5" t="s">
        <v>275</v>
      </c>
      <c r="N106" s="5" t="s">
        <v>384</v>
      </c>
      <c r="O106" s="4" t="s">
        <v>56</v>
      </c>
      <c r="P106" s="4" t="str">
        <f>IF(VLOOKUP(G106,Events!$A$2:$D$27,2,FALSE)="Field",CONCATENATE(M106,"-",N106),IF(VLOOKUP(G106,Events!$A$2:$D$27,2,FALSE)="Multi",M106,CONCATENATE(M106,":",N106)))</f>
        <v>3:22.67</v>
      </c>
      <c r="Q106" s="4" t="s">
        <v>697</v>
      </c>
    </row>
    <row r="107" spans="1:17" ht="24">
      <c r="A107" s="3" t="s">
        <v>337</v>
      </c>
      <c r="B107" s="3" t="str">
        <f t="shared" si="4"/>
        <v>1992 Outdoor Boys State Open 4x400m</v>
      </c>
      <c r="C107" s="3" t="s">
        <v>26</v>
      </c>
      <c r="D107" s="4" t="s">
        <v>51</v>
      </c>
      <c r="E107" s="4" t="s">
        <v>702</v>
      </c>
      <c r="F107" s="4" t="str">
        <f t="shared" si="5"/>
        <v>Boys</v>
      </c>
      <c r="G107" s="4" t="s">
        <v>9</v>
      </c>
      <c r="H107" s="3">
        <v>1992</v>
      </c>
      <c r="I107" s="3" t="s">
        <v>198</v>
      </c>
      <c r="J107" s="4" t="s">
        <v>158</v>
      </c>
      <c r="K107" s="14" t="s">
        <v>213</v>
      </c>
      <c r="L107" s="4" t="s">
        <v>56</v>
      </c>
      <c r="M107" s="5" t="s">
        <v>275</v>
      </c>
      <c r="N107" s="5" t="s">
        <v>430</v>
      </c>
      <c r="O107" s="4" t="s">
        <v>56</v>
      </c>
      <c r="P107" s="4" t="str">
        <f>IF(VLOOKUP(G107,Events!$A$2:$D$27,2,FALSE)="Field",CONCATENATE(M107,"-",N107),IF(VLOOKUP(G107,Events!$A$2:$D$27,2,FALSE)="Multi",M107,CONCATENATE(M107,":",N107)))</f>
        <v>3:17.30</v>
      </c>
      <c r="Q107" s="4" t="s">
        <v>697</v>
      </c>
    </row>
    <row r="108" spans="1:17" ht="24" hidden="1">
      <c r="A108" s="3" t="s">
        <v>454</v>
      </c>
      <c r="B108" s="3" t="str">
        <f t="shared" si="4"/>
        <v>2010 Outdoor Girls Class L Championship 4x400m</v>
      </c>
      <c r="C108" s="3" t="s">
        <v>26</v>
      </c>
      <c r="D108" s="4" t="s">
        <v>52</v>
      </c>
      <c r="E108" s="4" t="s">
        <v>703</v>
      </c>
      <c r="F108" s="4" t="str">
        <f t="shared" si="5"/>
        <v>Girls</v>
      </c>
      <c r="G108" s="4" t="s">
        <v>9</v>
      </c>
      <c r="H108" s="3">
        <v>2010</v>
      </c>
      <c r="I108" s="3" t="s">
        <v>73</v>
      </c>
      <c r="J108" s="4" t="str">
        <f t="shared" ref="J108:J116" si="7">I108</f>
        <v>Windsor</v>
      </c>
      <c r="K108" s="14" t="s">
        <v>113</v>
      </c>
      <c r="L108" s="4" t="s">
        <v>58</v>
      </c>
      <c r="M108" s="5" t="s">
        <v>275</v>
      </c>
      <c r="N108" s="5" t="s">
        <v>479</v>
      </c>
      <c r="O108" s="6">
        <v>40331</v>
      </c>
      <c r="P108" s="4" t="str">
        <f>IF(VLOOKUP(G108,Events!$A$2:$D$27,2,FALSE)="Field",CONCATENATE(M108,"-",N108),IF(VLOOKUP(G108,Events!$A$2:$D$27,2,FALSE)="Multi",M108,CONCATENATE(M108,":",N108)))</f>
        <v>3:54.33</v>
      </c>
      <c r="Q108" s="4" t="s">
        <v>697</v>
      </c>
    </row>
    <row r="109" spans="1:17" ht="24" hidden="1">
      <c r="A109" s="3" t="s">
        <v>500</v>
      </c>
      <c r="B109" s="3" t="str">
        <f t="shared" si="4"/>
        <v>2017 Outdoor Girls Class LL Championship 4x400m</v>
      </c>
      <c r="C109" s="3" t="s">
        <v>26</v>
      </c>
      <c r="D109" s="4" t="s">
        <v>59</v>
      </c>
      <c r="E109" s="4" t="s">
        <v>703</v>
      </c>
      <c r="F109" s="4" t="str">
        <f t="shared" si="5"/>
        <v>Girls</v>
      </c>
      <c r="G109" s="4" t="s">
        <v>9</v>
      </c>
      <c r="H109" s="3">
        <v>2017</v>
      </c>
      <c r="I109" s="3" t="s">
        <v>84</v>
      </c>
      <c r="J109" s="4" t="str">
        <f t="shared" si="7"/>
        <v>Ridgefield</v>
      </c>
      <c r="K109" s="14" t="s">
        <v>118</v>
      </c>
      <c r="L109" s="4" t="s">
        <v>61</v>
      </c>
      <c r="M109" s="5" t="s">
        <v>275</v>
      </c>
      <c r="N109" s="5" t="s">
        <v>529</v>
      </c>
      <c r="O109" s="6">
        <v>42886</v>
      </c>
      <c r="P109" s="4" t="str">
        <f>IF(VLOOKUP(G109,Events!$A$2:$D$27,2,FALSE)="Field",CONCATENATE(M109,"-",N109),IF(VLOOKUP(G109,Events!$A$2:$D$27,2,FALSE)="Multi",M109,CONCATENATE(M109,":",N109)))</f>
        <v>3:55.27</v>
      </c>
      <c r="Q109" s="4" t="s">
        <v>697</v>
      </c>
    </row>
    <row r="110" spans="1:17" ht="24" hidden="1">
      <c r="A110" s="3" t="s">
        <v>545</v>
      </c>
      <c r="B110" s="3" t="str">
        <f t="shared" si="4"/>
        <v>2013 Outdoor Girls Class M Championship 4x400m</v>
      </c>
      <c r="C110" s="3" t="s">
        <v>26</v>
      </c>
      <c r="D110" s="4" t="s">
        <v>63</v>
      </c>
      <c r="E110" s="4" t="s">
        <v>703</v>
      </c>
      <c r="F110" s="4" t="str">
        <f t="shared" si="5"/>
        <v>Girls</v>
      </c>
      <c r="G110" s="4" t="s">
        <v>9</v>
      </c>
      <c r="H110" s="3">
        <v>2013</v>
      </c>
      <c r="I110" s="3" t="s">
        <v>542</v>
      </c>
      <c r="J110" s="4" t="str">
        <f t="shared" si="7"/>
        <v>Tolland</v>
      </c>
      <c r="K110" s="14" t="s">
        <v>563</v>
      </c>
      <c r="L110" s="4" t="s">
        <v>58</v>
      </c>
      <c r="M110" s="5" t="s">
        <v>275</v>
      </c>
      <c r="N110" s="5" t="s">
        <v>578</v>
      </c>
      <c r="O110" s="6">
        <v>41423</v>
      </c>
      <c r="P110" s="4" t="str">
        <f>IF(VLOOKUP(G110,Events!$A$2:$D$27,2,FALSE)="Field",CONCATENATE(M110,"-",N110),IF(VLOOKUP(G110,Events!$A$2:$D$27,2,FALSE)="Multi",M110,CONCATENATE(M110,":",N110)))</f>
        <v>3:58.74</v>
      </c>
      <c r="Q110" s="4" t="s">
        <v>697</v>
      </c>
    </row>
    <row r="111" spans="1:17" ht="24" hidden="1">
      <c r="A111" s="3" t="s">
        <v>592</v>
      </c>
      <c r="B111" s="3" t="str">
        <f t="shared" si="4"/>
        <v>2014 Outdoor Girls Class MM Championship 4x400m</v>
      </c>
      <c r="C111" s="3" t="s">
        <v>26</v>
      </c>
      <c r="D111" s="4" t="s">
        <v>65</v>
      </c>
      <c r="E111" s="4" t="s">
        <v>703</v>
      </c>
      <c r="F111" s="4" t="str">
        <f t="shared" si="5"/>
        <v>Girls</v>
      </c>
      <c r="G111" s="4" t="s">
        <v>9</v>
      </c>
      <c r="H111" s="3">
        <v>2014</v>
      </c>
      <c r="I111" s="3" t="s">
        <v>73</v>
      </c>
      <c r="J111" s="4" t="str">
        <f t="shared" si="7"/>
        <v>Windsor</v>
      </c>
      <c r="K111" s="14" t="s">
        <v>113</v>
      </c>
      <c r="L111" s="4" t="s">
        <v>57</v>
      </c>
      <c r="M111" s="5" t="s">
        <v>275</v>
      </c>
      <c r="N111" s="5" t="s">
        <v>618</v>
      </c>
      <c r="O111" s="6">
        <v>41793</v>
      </c>
      <c r="P111" s="4" t="str">
        <f>IF(VLOOKUP(G111,Events!$A$2:$D$27,2,FALSE)="Field",CONCATENATE(M111,"-",N111),IF(VLOOKUP(G111,Events!$A$2:$D$27,2,FALSE)="Multi",M111,CONCATENATE(M111,":",N111)))</f>
        <v>3:55.44</v>
      </c>
      <c r="Q111" s="4" t="s">
        <v>697</v>
      </c>
    </row>
    <row r="112" spans="1:17" ht="24" hidden="1">
      <c r="A112" s="3" t="s">
        <v>629</v>
      </c>
      <c r="B112" s="3" t="str">
        <f t="shared" si="4"/>
        <v>2010 Outdoor Girls Class S Championship 4x400m</v>
      </c>
      <c r="C112" s="3" t="s">
        <v>26</v>
      </c>
      <c r="D112" s="4" t="s">
        <v>66</v>
      </c>
      <c r="E112" s="4" t="s">
        <v>703</v>
      </c>
      <c r="F112" s="4" t="str">
        <f t="shared" si="5"/>
        <v>Girls</v>
      </c>
      <c r="G112" s="4" t="s">
        <v>9</v>
      </c>
      <c r="H112" s="3">
        <v>2010</v>
      </c>
      <c r="I112" s="3" t="s">
        <v>39</v>
      </c>
      <c r="J112" s="4" t="str">
        <f t="shared" si="7"/>
        <v>Bloomfield</v>
      </c>
      <c r="K112" s="14" t="s">
        <v>212</v>
      </c>
      <c r="L112" s="4" t="s">
        <v>61</v>
      </c>
      <c r="M112" s="5" t="s">
        <v>275</v>
      </c>
      <c r="N112" s="5" t="s">
        <v>650</v>
      </c>
      <c r="O112" s="6">
        <v>40332</v>
      </c>
      <c r="P112" s="4" t="str">
        <f>IF(VLOOKUP(G112,Events!$A$2:$D$27,2,FALSE)="Field",CONCATENATE(M112,"-",N112),IF(VLOOKUP(G112,Events!$A$2:$D$27,2,FALSE)="Multi",M112,CONCATENATE(M112,":",N112)))</f>
        <v>3:57.80</v>
      </c>
      <c r="Q112" s="4" t="s">
        <v>697</v>
      </c>
    </row>
    <row r="113" spans="1:17" ht="24" hidden="1">
      <c r="A113" s="3" t="s">
        <v>660</v>
      </c>
      <c r="B113" s="3" t="str">
        <f t="shared" si="4"/>
        <v>2011 Outdoor Girls State Open 4x400m</v>
      </c>
      <c r="C113" s="3" t="s">
        <v>26</v>
      </c>
      <c r="D113" s="4" t="s">
        <v>51</v>
      </c>
      <c r="E113" s="4" t="s">
        <v>703</v>
      </c>
      <c r="F113" s="4" t="str">
        <f t="shared" si="5"/>
        <v>Girls</v>
      </c>
      <c r="G113" s="7" t="s">
        <v>9</v>
      </c>
      <c r="H113" s="3">
        <v>2011</v>
      </c>
      <c r="I113" s="3" t="s">
        <v>73</v>
      </c>
      <c r="J113" s="4" t="str">
        <f t="shared" si="7"/>
        <v>Windsor</v>
      </c>
      <c r="K113" s="14" t="s">
        <v>113</v>
      </c>
      <c r="L113" s="4" t="s">
        <v>58</v>
      </c>
      <c r="M113" s="5" t="s">
        <v>275</v>
      </c>
      <c r="N113" s="5" t="s">
        <v>683</v>
      </c>
      <c r="O113" s="6">
        <v>40700</v>
      </c>
      <c r="P113" s="4" t="str">
        <f>IF(VLOOKUP(G113,Events!$A$2:$D$27,2,FALSE)="Field",CONCATENATE(M113,"-",N113),IF(VLOOKUP(G113,Events!$A$2:$D$27,2,FALSE)="Multi",M113,CONCATENATE(M113,":",N113)))</f>
        <v>3:49.59</v>
      </c>
      <c r="Q113" s="4" t="s">
        <v>697</v>
      </c>
    </row>
    <row r="114" spans="1:17" ht="24" hidden="1">
      <c r="A114" s="3" t="s">
        <v>83</v>
      </c>
      <c r="B114" s="3" t="str">
        <f t="shared" si="4"/>
        <v>2005 Outdoor Boys Class L Championship 4x800m</v>
      </c>
      <c r="C114" s="3" t="s">
        <v>26</v>
      </c>
      <c r="D114" s="11" t="s">
        <v>52</v>
      </c>
      <c r="E114" s="4" t="s">
        <v>702</v>
      </c>
      <c r="F114" s="4" t="str">
        <f t="shared" si="5"/>
        <v>Boys</v>
      </c>
      <c r="G114" s="9" t="s">
        <v>10</v>
      </c>
      <c r="H114" s="3">
        <v>2005</v>
      </c>
      <c r="I114" s="3" t="s">
        <v>84</v>
      </c>
      <c r="J114" s="4" t="str">
        <f t="shared" si="7"/>
        <v>Ridgefield</v>
      </c>
      <c r="K114" s="14" t="s">
        <v>118</v>
      </c>
      <c r="L114" s="4" t="s">
        <v>58</v>
      </c>
      <c r="M114" s="5">
        <v>8</v>
      </c>
      <c r="N114" s="5">
        <v>1.2</v>
      </c>
      <c r="O114" s="6">
        <v>38503</v>
      </c>
      <c r="P114" s="4" t="str">
        <f>IF(VLOOKUP(G114,Events!$A$2:$D$27,2,FALSE)="Field",CONCATENATE(M114,"-",N114),IF(VLOOKUP(G114,Events!$A$2:$D$27,2,FALSE)="Multi",M114,CONCATENATE(M114,":",N114)))</f>
        <v>8:1.2</v>
      </c>
      <c r="Q114" s="4" t="s">
        <v>697</v>
      </c>
    </row>
    <row r="115" spans="1:17" ht="24" hidden="1">
      <c r="A115" s="3" t="s">
        <v>144</v>
      </c>
      <c r="B115" s="3" t="str">
        <f t="shared" si="4"/>
        <v>2012 Outdoor Boys Class LL Championship 4x800m</v>
      </c>
      <c r="C115" s="3" t="s">
        <v>26</v>
      </c>
      <c r="D115" s="4" t="s">
        <v>59</v>
      </c>
      <c r="E115" s="4" t="s">
        <v>702</v>
      </c>
      <c r="F115" s="4" t="str">
        <f t="shared" si="5"/>
        <v>Boys</v>
      </c>
      <c r="G115" s="4" t="s">
        <v>10</v>
      </c>
      <c r="H115" s="3">
        <v>2012</v>
      </c>
      <c r="I115" s="3" t="s">
        <v>140</v>
      </c>
      <c r="J115" s="4" t="str">
        <f t="shared" si="7"/>
        <v>Simsbury</v>
      </c>
      <c r="K115" s="14" t="s">
        <v>164</v>
      </c>
      <c r="L115" s="4" t="s">
        <v>61</v>
      </c>
      <c r="M115" s="5">
        <v>7</v>
      </c>
      <c r="N115" s="5">
        <v>48.89</v>
      </c>
      <c r="O115" s="6">
        <v>41059</v>
      </c>
      <c r="P115" s="4" t="str">
        <f>IF(VLOOKUP(G115,Events!$A$2:$D$27,2,FALSE)="Field",CONCATENATE(M115,"-",N115),IF(VLOOKUP(G115,Events!$A$2:$D$27,2,FALSE)="Multi",M115,CONCATENATE(M115,":",N115)))</f>
        <v>7:48.89</v>
      </c>
      <c r="Q115" s="4" t="s">
        <v>697</v>
      </c>
    </row>
    <row r="116" spans="1:17" ht="24" hidden="1">
      <c r="A116" s="3" t="s">
        <v>186</v>
      </c>
      <c r="B116" s="3" t="str">
        <f t="shared" si="4"/>
        <v>2009 Outdoor Boys Class M Championship 4x800m</v>
      </c>
      <c r="C116" s="3" t="s">
        <v>26</v>
      </c>
      <c r="D116" s="4" t="s">
        <v>63</v>
      </c>
      <c r="E116" s="4" t="s">
        <v>702</v>
      </c>
      <c r="F116" s="4" t="str">
        <f t="shared" si="5"/>
        <v>Boys</v>
      </c>
      <c r="G116" s="4" t="s">
        <v>10</v>
      </c>
      <c r="H116" s="3">
        <v>2009</v>
      </c>
      <c r="I116" s="3" t="s">
        <v>187</v>
      </c>
      <c r="J116" s="4" t="str">
        <f t="shared" si="7"/>
        <v>Weston</v>
      </c>
      <c r="K116" s="14" t="s">
        <v>226</v>
      </c>
      <c r="L116" s="4" t="s">
        <v>58</v>
      </c>
      <c r="M116" s="5" t="s">
        <v>277</v>
      </c>
      <c r="N116" s="5" t="s">
        <v>278</v>
      </c>
      <c r="O116" s="6">
        <v>39967</v>
      </c>
      <c r="P116" s="4" t="str">
        <f>IF(VLOOKUP(G116,Events!$A$2:$D$27,2,FALSE)="Field",CONCATENATE(M116,"-",N116),IF(VLOOKUP(G116,Events!$A$2:$D$27,2,FALSE)="Multi",M116,CONCATENATE(M116,":",N116)))</f>
        <v>8:02.66</v>
      </c>
      <c r="Q116" s="4" t="s">
        <v>697</v>
      </c>
    </row>
    <row r="117" spans="1:17" ht="24" hidden="1">
      <c r="A117" s="3" t="s">
        <v>242</v>
      </c>
      <c r="B117" s="3" t="str">
        <f t="shared" si="4"/>
        <v>2004 Outdoor Boys Class MM Championship 4x800m</v>
      </c>
      <c r="C117" s="3" t="s">
        <v>26</v>
      </c>
      <c r="D117" s="4" t="s">
        <v>65</v>
      </c>
      <c r="E117" s="4" t="s">
        <v>702</v>
      </c>
      <c r="F117" s="4" t="str">
        <f t="shared" si="5"/>
        <v>Boys</v>
      </c>
      <c r="G117" s="4" t="s">
        <v>10</v>
      </c>
      <c r="H117" s="3">
        <v>2004</v>
      </c>
      <c r="I117" s="3" t="s">
        <v>243</v>
      </c>
      <c r="J117" s="4" t="s">
        <v>293</v>
      </c>
      <c r="K117" s="14" t="s">
        <v>298</v>
      </c>
      <c r="L117" s="4" t="s">
        <v>58</v>
      </c>
      <c r="M117" s="5" t="s">
        <v>277</v>
      </c>
      <c r="N117" s="5" t="s">
        <v>315</v>
      </c>
      <c r="O117" s="6">
        <v>38139</v>
      </c>
      <c r="P117" s="4" t="str">
        <f>IF(VLOOKUP(G117,Events!$A$2:$D$27,2,FALSE)="Field",CONCATENATE(M117,"-",N117),IF(VLOOKUP(G117,Events!$A$2:$D$27,2,FALSE)="Multi",M117,CONCATENATE(M117,":",N117)))</f>
        <v>8:03.22</v>
      </c>
      <c r="Q117" s="4" t="s">
        <v>697</v>
      </c>
    </row>
    <row r="118" spans="1:17" ht="24" hidden="1">
      <c r="A118" s="3" t="s">
        <v>338</v>
      </c>
      <c r="B118" s="3" t="str">
        <f t="shared" si="4"/>
        <v>2012 Outdoor Boys Class S Championship 4x800m</v>
      </c>
      <c r="C118" s="3" t="s">
        <v>26</v>
      </c>
      <c r="D118" s="4" t="s">
        <v>66</v>
      </c>
      <c r="E118" s="4" t="s">
        <v>702</v>
      </c>
      <c r="F118" s="4" t="str">
        <f t="shared" si="5"/>
        <v>Boys</v>
      </c>
      <c r="G118" s="4" t="s">
        <v>10</v>
      </c>
      <c r="H118" s="3">
        <v>2012</v>
      </c>
      <c r="I118" s="3" t="s">
        <v>339</v>
      </c>
      <c r="J118" s="4" t="str">
        <f>I118</f>
        <v>Old Lyme</v>
      </c>
      <c r="K118" s="14" t="s">
        <v>373</v>
      </c>
      <c r="L118" s="4" t="s">
        <v>58</v>
      </c>
      <c r="M118" s="5" t="s">
        <v>277</v>
      </c>
      <c r="N118" s="5" t="s">
        <v>385</v>
      </c>
      <c r="O118" s="6">
        <v>41059</v>
      </c>
      <c r="P118" s="4" t="str">
        <f>IF(VLOOKUP(G118,Events!$A$2:$D$27,2,FALSE)="Field",CONCATENATE(M118,"-",N118),IF(VLOOKUP(G118,Events!$A$2:$D$27,2,FALSE)="Multi",M118,CONCATENATE(M118,":",N118)))</f>
        <v>8:06.79</v>
      </c>
      <c r="Q118" s="4" t="s">
        <v>697</v>
      </c>
    </row>
    <row r="119" spans="1:17" ht="24" hidden="1">
      <c r="A119" s="3" t="s">
        <v>144</v>
      </c>
      <c r="B119" s="3" t="str">
        <f t="shared" si="4"/>
        <v>2012 Outdoor Boys State Open 4x800m</v>
      </c>
      <c r="C119" s="3" t="s">
        <v>26</v>
      </c>
      <c r="D119" s="4" t="s">
        <v>51</v>
      </c>
      <c r="E119" s="4" t="s">
        <v>702</v>
      </c>
      <c r="F119" s="4" t="str">
        <f t="shared" si="5"/>
        <v>Boys</v>
      </c>
      <c r="G119" s="4" t="s">
        <v>10</v>
      </c>
      <c r="H119" s="3">
        <v>2012</v>
      </c>
      <c r="I119" s="3" t="s">
        <v>140</v>
      </c>
      <c r="J119" s="4" t="str">
        <f>I119</f>
        <v>Simsbury</v>
      </c>
      <c r="K119" s="14" t="s">
        <v>164</v>
      </c>
      <c r="L119" s="4" t="s">
        <v>58</v>
      </c>
      <c r="M119" s="5" t="s">
        <v>431</v>
      </c>
      <c r="N119" s="5" t="s">
        <v>432</v>
      </c>
      <c r="O119" s="6">
        <v>41064</v>
      </c>
      <c r="P119" s="4" t="str">
        <f>IF(VLOOKUP(G119,Events!$A$2:$D$27,2,FALSE)="Field",CONCATENATE(M119,"-",N119),IF(VLOOKUP(G119,Events!$A$2:$D$27,2,FALSE)="Multi",M119,CONCATENATE(M119,":",N119)))</f>
        <v>7:51.30</v>
      </c>
      <c r="Q119" s="4" t="s">
        <v>697</v>
      </c>
    </row>
    <row r="120" spans="1:17" ht="24" hidden="1">
      <c r="A120" s="3" t="s">
        <v>455</v>
      </c>
      <c r="B120" s="3" t="str">
        <f t="shared" si="4"/>
        <v>2005 Outdoor Girls Class L Championship 4x800m</v>
      </c>
      <c r="C120" s="3" t="s">
        <v>26</v>
      </c>
      <c r="D120" s="4" t="s">
        <v>52</v>
      </c>
      <c r="E120" s="4" t="s">
        <v>703</v>
      </c>
      <c r="F120" s="4" t="str">
        <f t="shared" si="5"/>
        <v>Girls</v>
      </c>
      <c r="G120" s="4" t="s">
        <v>10</v>
      </c>
      <c r="H120" s="3">
        <v>2005</v>
      </c>
      <c r="I120" s="3" t="s">
        <v>84</v>
      </c>
      <c r="J120" s="4" t="str">
        <f>I120</f>
        <v>Ridgefield</v>
      </c>
      <c r="K120" s="14" t="s">
        <v>118</v>
      </c>
      <c r="L120" s="4" t="s">
        <v>58</v>
      </c>
      <c r="M120" s="5" t="s">
        <v>262</v>
      </c>
      <c r="N120" s="5" t="s">
        <v>480</v>
      </c>
      <c r="O120" s="6">
        <v>38503</v>
      </c>
      <c r="P120" s="4" t="str">
        <f>IF(VLOOKUP(G120,Events!$A$2:$D$27,2,FALSE)="Field",CONCATENATE(M120,"-",N120),IF(VLOOKUP(G120,Events!$A$2:$D$27,2,FALSE)="Multi",M120,CONCATENATE(M120,":",N120)))</f>
        <v>9:19.87</v>
      </c>
      <c r="Q120" s="4" t="s">
        <v>697</v>
      </c>
    </row>
    <row r="121" spans="1:17" ht="24" hidden="1">
      <c r="A121" s="3" t="s">
        <v>501</v>
      </c>
      <c r="B121" s="3" t="str">
        <f t="shared" si="4"/>
        <v>2017 Outdoor Girls Class LL Championship 4x800m</v>
      </c>
      <c r="C121" s="3" t="s">
        <v>26</v>
      </c>
      <c r="D121" s="4" t="s">
        <v>59</v>
      </c>
      <c r="E121" s="4" t="s">
        <v>703</v>
      </c>
      <c r="F121" s="4" t="str">
        <f t="shared" si="5"/>
        <v>Girls</v>
      </c>
      <c r="G121" s="4" t="s">
        <v>10</v>
      </c>
      <c r="H121" s="3">
        <v>2017</v>
      </c>
      <c r="I121" s="3" t="s">
        <v>447</v>
      </c>
      <c r="J121" s="4" t="str">
        <f>I121</f>
        <v>Glastonbury</v>
      </c>
      <c r="K121" s="14" t="s">
        <v>466</v>
      </c>
      <c r="L121" s="4" t="s">
        <v>61</v>
      </c>
      <c r="M121" s="5" t="s">
        <v>262</v>
      </c>
      <c r="N121" s="5" t="s">
        <v>530</v>
      </c>
      <c r="O121" s="6">
        <v>42886</v>
      </c>
      <c r="P121" s="4" t="str">
        <f>IF(VLOOKUP(G121,Events!$A$2:$D$27,2,FALSE)="Field",CONCATENATE(M121,"-",N121),IF(VLOOKUP(G121,Events!$A$2:$D$27,2,FALSE)="Multi",M121,CONCATENATE(M121,":",N121)))</f>
        <v>9:13.74</v>
      </c>
      <c r="Q121" s="4" t="s">
        <v>697</v>
      </c>
    </row>
    <row r="122" spans="1:17" ht="24" hidden="1">
      <c r="A122" s="3" t="s">
        <v>546</v>
      </c>
      <c r="B122" s="3" t="str">
        <f t="shared" si="4"/>
        <v>2015 Outdoor Girls Class M Championship 4x800m</v>
      </c>
      <c r="C122" s="3" t="s">
        <v>26</v>
      </c>
      <c r="D122" s="4" t="s">
        <v>63</v>
      </c>
      <c r="E122" s="4" t="s">
        <v>703</v>
      </c>
      <c r="F122" s="4" t="str">
        <f t="shared" si="5"/>
        <v>Girls</v>
      </c>
      <c r="G122" s="4" t="s">
        <v>10</v>
      </c>
      <c r="H122" s="3">
        <v>2015</v>
      </c>
      <c r="I122" s="3" t="s">
        <v>542</v>
      </c>
      <c r="J122" s="4" t="str">
        <f>I122</f>
        <v>Tolland</v>
      </c>
      <c r="K122" s="14" t="s">
        <v>563</v>
      </c>
      <c r="L122" s="4" t="s">
        <v>58</v>
      </c>
      <c r="M122" s="5" t="s">
        <v>262</v>
      </c>
      <c r="N122" s="5" t="s">
        <v>579</v>
      </c>
      <c r="O122" s="6">
        <v>42158</v>
      </c>
      <c r="P122" s="4" t="str">
        <f>IF(VLOOKUP(G122,Events!$A$2:$D$27,2,FALSE)="Field",CONCATENATE(M122,"-",N122),IF(VLOOKUP(G122,Events!$A$2:$D$27,2,FALSE)="Multi",M122,CONCATENATE(M122,":",N122)))</f>
        <v>9:29.33</v>
      </c>
      <c r="Q122" s="4" t="s">
        <v>697</v>
      </c>
    </row>
    <row r="123" spans="1:17" ht="24" hidden="1">
      <c r="A123" s="3" t="s">
        <v>593</v>
      </c>
      <c r="B123" s="3" t="str">
        <f t="shared" si="4"/>
        <v>2013 Outdoor Girls Class MM Championship 4x800m</v>
      </c>
      <c r="C123" s="3" t="s">
        <v>26</v>
      </c>
      <c r="D123" s="4" t="s">
        <v>65</v>
      </c>
      <c r="E123" s="4" t="s">
        <v>703</v>
      </c>
      <c r="F123" s="4" t="str">
        <f t="shared" si="5"/>
        <v>Girls</v>
      </c>
      <c r="G123" s="4" t="s">
        <v>10</v>
      </c>
      <c r="H123" s="3">
        <v>2013</v>
      </c>
      <c r="I123" s="3" t="s">
        <v>108</v>
      </c>
      <c r="J123" s="4" t="s">
        <v>109</v>
      </c>
      <c r="K123" s="14" t="s">
        <v>120</v>
      </c>
      <c r="L123" s="6" t="s">
        <v>57</v>
      </c>
      <c r="M123" s="5" t="s">
        <v>262</v>
      </c>
      <c r="N123" s="5" t="s">
        <v>619</v>
      </c>
      <c r="O123" s="6">
        <v>41423</v>
      </c>
      <c r="P123" s="4" t="str">
        <f>IF(VLOOKUP(G123,Events!$A$2:$D$27,2,FALSE)="Field",CONCATENATE(M123,"-",N123),IF(VLOOKUP(G123,Events!$A$2:$D$27,2,FALSE)="Multi",M123,CONCATENATE(M123,":",N123)))</f>
        <v>9:34.66</v>
      </c>
      <c r="Q123" s="4" t="s">
        <v>697</v>
      </c>
    </row>
    <row r="124" spans="1:17" ht="24" hidden="1">
      <c r="A124" s="3" t="s">
        <v>630</v>
      </c>
      <c r="B124" s="3" t="str">
        <f t="shared" si="4"/>
        <v>2014 Outdoor Girls Class S Championship 4x800m</v>
      </c>
      <c r="C124" s="3" t="s">
        <v>26</v>
      </c>
      <c r="D124" s="4" t="s">
        <v>66</v>
      </c>
      <c r="E124" s="4" t="s">
        <v>703</v>
      </c>
      <c r="F124" s="4" t="str">
        <f t="shared" si="5"/>
        <v>Girls</v>
      </c>
      <c r="G124" s="4" t="s">
        <v>10</v>
      </c>
      <c r="H124" s="3">
        <v>2014</v>
      </c>
      <c r="I124" s="3" t="s">
        <v>638</v>
      </c>
      <c r="J124" s="4" t="s">
        <v>639</v>
      </c>
      <c r="K124" s="14" t="s">
        <v>640</v>
      </c>
      <c r="L124" s="4" t="s">
        <v>62</v>
      </c>
      <c r="M124" s="5" t="s">
        <v>262</v>
      </c>
      <c r="N124" s="5" t="s">
        <v>651</v>
      </c>
      <c r="O124" s="6">
        <v>41794</v>
      </c>
      <c r="P124" s="4" t="str">
        <f>IF(VLOOKUP(G124,Events!$A$2:$D$27,2,FALSE)="Field",CONCATENATE(M124,"-",N124),IF(VLOOKUP(G124,Events!$A$2:$D$27,2,FALSE)="Multi",M124,CONCATENATE(M124,":",N124)))</f>
        <v>9:36.59</v>
      </c>
      <c r="Q124" s="4" t="s">
        <v>697</v>
      </c>
    </row>
    <row r="125" spans="1:17" ht="24" hidden="1">
      <c r="A125" s="3" t="s">
        <v>661</v>
      </c>
      <c r="B125" s="3" t="str">
        <f t="shared" si="4"/>
        <v>2016 Outdoor Girls State Open 4x800m</v>
      </c>
      <c r="C125" s="3" t="s">
        <v>26</v>
      </c>
      <c r="D125" s="4" t="s">
        <v>51</v>
      </c>
      <c r="E125" s="4" t="s">
        <v>703</v>
      </c>
      <c r="F125" s="4" t="str">
        <f t="shared" si="5"/>
        <v>Girls</v>
      </c>
      <c r="G125" s="7" t="s">
        <v>10</v>
      </c>
      <c r="H125" s="3">
        <v>2016</v>
      </c>
      <c r="I125" s="3" t="s">
        <v>447</v>
      </c>
      <c r="J125" s="4" t="str">
        <f>I125</f>
        <v>Glastonbury</v>
      </c>
      <c r="K125" s="14" t="s">
        <v>466</v>
      </c>
      <c r="L125" s="4" t="s">
        <v>58</v>
      </c>
      <c r="M125" s="5" t="s">
        <v>262</v>
      </c>
      <c r="N125" s="5" t="s">
        <v>684</v>
      </c>
      <c r="O125" s="6">
        <v>42527</v>
      </c>
      <c r="P125" s="4" t="str">
        <f>IF(VLOOKUP(G125,Events!$A$2:$D$27,2,FALSE)="Field",CONCATENATE(M125,"-",N125),IF(VLOOKUP(G125,Events!$A$2:$D$27,2,FALSE)="Multi",M125,CONCATENATE(M125,":",N125)))</f>
        <v>9:10.65</v>
      </c>
      <c r="Q125" s="4" t="s">
        <v>697</v>
      </c>
    </row>
    <row r="126" spans="1:17" hidden="1">
      <c r="A126" s="3" t="s">
        <v>80</v>
      </c>
      <c r="B126" s="3" t="str">
        <f t="shared" si="4"/>
        <v>1985 Outdoor Boys Class L Championship 5000m</v>
      </c>
      <c r="C126" s="3" t="s">
        <v>26</v>
      </c>
      <c r="D126" s="11" t="s">
        <v>52</v>
      </c>
      <c r="E126" s="4" t="s">
        <v>702</v>
      </c>
      <c r="F126" s="4" t="str">
        <f t="shared" si="5"/>
        <v>Boys</v>
      </c>
      <c r="G126" s="9" t="s">
        <v>7</v>
      </c>
      <c r="H126" s="3">
        <v>1985</v>
      </c>
      <c r="I126" s="3" t="s">
        <v>103</v>
      </c>
      <c r="J126" s="4" t="s">
        <v>104</v>
      </c>
      <c r="K126" s="14" t="s">
        <v>125</v>
      </c>
      <c r="L126" s="4" t="s">
        <v>56</v>
      </c>
      <c r="M126" s="5">
        <v>15</v>
      </c>
      <c r="N126" s="5">
        <v>35.85</v>
      </c>
      <c r="O126" s="6">
        <v>31199</v>
      </c>
      <c r="P126" s="4" t="str">
        <f>IF(VLOOKUP(G126,Events!$A$2:$D$27,2,FALSE)="Field",CONCATENATE(M126,"-",N126),IF(VLOOKUP(G126,Events!$A$2:$D$27,2,FALSE)="Multi",M126,CONCATENATE(M126,":",N126)))</f>
        <v>15:35.85</v>
      </c>
      <c r="Q126" s="4" t="s">
        <v>697</v>
      </c>
    </row>
    <row r="127" spans="1:17" hidden="1">
      <c r="A127" s="3" t="s">
        <v>136</v>
      </c>
      <c r="B127" s="3" t="str">
        <f t="shared" si="4"/>
        <v>1981 Outdoor Boys Class LL Championship 5000m</v>
      </c>
      <c r="C127" s="3" t="s">
        <v>26</v>
      </c>
      <c r="D127" s="4" t="s">
        <v>59</v>
      </c>
      <c r="E127" s="4" t="s">
        <v>702</v>
      </c>
      <c r="F127" s="4" t="str">
        <f t="shared" si="5"/>
        <v>Boys</v>
      </c>
      <c r="G127" s="4" t="s">
        <v>7</v>
      </c>
      <c r="H127" s="3">
        <v>1981</v>
      </c>
      <c r="I127" s="3" t="s">
        <v>156</v>
      </c>
      <c r="J127" s="4" t="s">
        <v>110</v>
      </c>
      <c r="K127" s="14" t="s">
        <v>162</v>
      </c>
      <c r="L127" s="4" t="s">
        <v>56</v>
      </c>
      <c r="M127" s="5">
        <v>14</v>
      </c>
      <c r="N127" s="5">
        <v>56.78</v>
      </c>
      <c r="O127" s="4" t="s">
        <v>56</v>
      </c>
      <c r="P127" s="4" t="str">
        <f>IF(VLOOKUP(G127,Events!$A$2:$D$27,2,FALSE)="Field",CONCATENATE(M127,"-",N127),IF(VLOOKUP(G127,Events!$A$2:$D$27,2,FALSE)="Multi",M127,CONCATENATE(M127,":",N127)))</f>
        <v>14:56.78</v>
      </c>
      <c r="Q127" s="4" t="s">
        <v>697</v>
      </c>
    </row>
    <row r="128" spans="1:17" hidden="1">
      <c r="A128" s="3" t="s">
        <v>176</v>
      </c>
      <c r="B128" s="3" t="str">
        <f t="shared" si="4"/>
        <v>1980 Outdoor Boys Class M Championship 5000m</v>
      </c>
      <c r="C128" s="3" t="s">
        <v>26</v>
      </c>
      <c r="D128" s="4" t="s">
        <v>63</v>
      </c>
      <c r="E128" s="4" t="s">
        <v>702</v>
      </c>
      <c r="F128" s="4" t="str">
        <f t="shared" si="5"/>
        <v>Boys</v>
      </c>
      <c r="G128" s="4" t="s">
        <v>7</v>
      </c>
      <c r="H128" s="3">
        <v>1980</v>
      </c>
      <c r="I128" s="3" t="s">
        <v>200</v>
      </c>
      <c r="J128" s="4" t="s">
        <v>217</v>
      </c>
      <c r="K128" s="14" t="s">
        <v>218</v>
      </c>
      <c r="L128" s="4" t="s">
        <v>56</v>
      </c>
      <c r="M128" s="5" t="s">
        <v>264</v>
      </c>
      <c r="N128" s="5" t="s">
        <v>265</v>
      </c>
      <c r="O128" s="4" t="s">
        <v>56</v>
      </c>
      <c r="P128" s="4" t="str">
        <f>IF(VLOOKUP(G128,Events!$A$2:$D$27,2,FALSE)="Field",CONCATENATE(M128,"-",N128),IF(VLOOKUP(G128,Events!$A$2:$D$27,2,FALSE)="Multi",M128,CONCATENATE(M128,":",N128)))</f>
        <v>15:20</v>
      </c>
      <c r="Q128" s="4" t="s">
        <v>697</v>
      </c>
    </row>
    <row r="129" spans="1:17" hidden="1">
      <c r="A129" s="3" t="s">
        <v>236</v>
      </c>
      <c r="B129" s="3" t="str">
        <f t="shared" si="4"/>
        <v>1996 Outdoor Boys Class MM Championship 5000m</v>
      </c>
      <c r="C129" s="3" t="s">
        <v>26</v>
      </c>
      <c r="D129" s="4" t="s">
        <v>65</v>
      </c>
      <c r="E129" s="4" t="s">
        <v>702</v>
      </c>
      <c r="F129" s="4" t="str">
        <f t="shared" si="5"/>
        <v>Boys</v>
      </c>
      <c r="G129" s="4" t="s">
        <v>7</v>
      </c>
      <c r="H129" s="3">
        <v>1996</v>
      </c>
      <c r="I129" s="3" t="s">
        <v>180</v>
      </c>
      <c r="J129" s="4" t="str">
        <f>I129</f>
        <v>Bethel</v>
      </c>
      <c r="K129" s="14" t="s">
        <v>221</v>
      </c>
      <c r="L129" s="4" t="s">
        <v>58</v>
      </c>
      <c r="M129" s="5" t="s">
        <v>264</v>
      </c>
      <c r="N129" s="5" t="s">
        <v>310</v>
      </c>
      <c r="O129" s="6">
        <v>35213</v>
      </c>
      <c r="P129" s="4" t="str">
        <f>IF(VLOOKUP(G129,Events!$A$2:$D$27,2,FALSE)="Field",CONCATENATE(M129,"-",N129),IF(VLOOKUP(G129,Events!$A$2:$D$27,2,FALSE)="Multi",M129,CONCATENATE(M129,":",N129)))</f>
        <v>15:39.22</v>
      </c>
      <c r="Q129" s="4" t="s">
        <v>697</v>
      </c>
    </row>
    <row r="130" spans="1:17" hidden="1">
      <c r="A130" s="3" t="s">
        <v>331</v>
      </c>
      <c r="B130" s="3" t="str">
        <f t="shared" ref="B130:B193" si="8">CONCATENATE(H130," ",C130," ",F130," ",D130," ",G130)</f>
        <v>1994 Outdoor Boys Class S Championship 5000m</v>
      </c>
      <c r="C130" s="3" t="s">
        <v>26</v>
      </c>
      <c r="D130" s="4" t="s">
        <v>66</v>
      </c>
      <c r="E130" s="4" t="s">
        <v>702</v>
      </c>
      <c r="F130" s="4" t="str">
        <f t="shared" si="5"/>
        <v>Boys</v>
      </c>
      <c r="G130" s="4" t="s">
        <v>7</v>
      </c>
      <c r="H130" s="3">
        <v>1994</v>
      </c>
      <c r="I130" s="3" t="s">
        <v>173</v>
      </c>
      <c r="J130" s="4" t="str">
        <f>I130</f>
        <v>Griswold</v>
      </c>
      <c r="K130" s="14" t="s">
        <v>215</v>
      </c>
      <c r="L130" s="4" t="s">
        <v>56</v>
      </c>
      <c r="M130" s="5" t="s">
        <v>264</v>
      </c>
      <c r="N130" s="5" t="s">
        <v>380</v>
      </c>
      <c r="O130" s="4" t="s">
        <v>56</v>
      </c>
      <c r="P130" s="4" t="str">
        <f>IF(VLOOKUP(G130,Events!$A$2:$D$27,2,FALSE)="Field",CONCATENATE(M130,"-",N130),IF(VLOOKUP(G130,Events!$A$2:$D$27,2,FALSE)="Multi",M130,CONCATENATE(M130,":",N130)))</f>
        <v>15:31.66</v>
      </c>
      <c r="Q130" s="4" t="s">
        <v>697</v>
      </c>
    </row>
    <row r="131" spans="1:17" hidden="1">
      <c r="A131" s="3" t="s">
        <v>398</v>
      </c>
      <c r="B131" s="3" t="str">
        <f t="shared" si="8"/>
        <v>1983 Outdoor Boys State Open 5000m</v>
      </c>
      <c r="C131" s="3" t="s">
        <v>26</v>
      </c>
      <c r="D131" s="4" t="s">
        <v>51</v>
      </c>
      <c r="E131" s="4" t="s">
        <v>702</v>
      </c>
      <c r="F131" s="4" t="str">
        <f t="shared" ref="F131:F194" si="9">IF(E131="Male","Boys","Girls")</f>
        <v>Boys</v>
      </c>
      <c r="G131" s="4" t="s">
        <v>7</v>
      </c>
      <c r="H131" s="3">
        <v>1983</v>
      </c>
      <c r="I131" s="3" t="s">
        <v>105</v>
      </c>
      <c r="J131" s="4" t="s">
        <v>154</v>
      </c>
      <c r="K131" s="14" t="s">
        <v>117</v>
      </c>
      <c r="L131" s="4" t="s">
        <v>58</v>
      </c>
      <c r="M131" s="5" t="s">
        <v>311</v>
      </c>
      <c r="N131" s="5" t="s">
        <v>426</v>
      </c>
      <c r="O131" s="6">
        <v>30480</v>
      </c>
      <c r="P131" s="4" t="str">
        <f>IF(VLOOKUP(G131,Events!$A$2:$D$27,2,FALSE)="Field",CONCATENATE(M131,"-",N131),IF(VLOOKUP(G131,Events!$A$2:$D$27,2,FALSE)="Multi",M131,CONCATENATE(M131,":",N131)))</f>
        <v>14:58.05</v>
      </c>
      <c r="Q131" s="4" t="s">
        <v>697</v>
      </c>
    </row>
    <row r="132" spans="1:17" hidden="1">
      <c r="A132" s="3" t="s">
        <v>76</v>
      </c>
      <c r="B132" s="3" t="str">
        <f t="shared" si="8"/>
        <v>2015 Outdoor Boys Class L Championship 800m</v>
      </c>
      <c r="C132" s="3" t="s">
        <v>26</v>
      </c>
      <c r="D132" s="11" t="s">
        <v>52</v>
      </c>
      <c r="E132" s="4" t="s">
        <v>702</v>
      </c>
      <c r="F132" s="4" t="str">
        <f t="shared" si="9"/>
        <v>Boys</v>
      </c>
      <c r="G132" s="9" t="s">
        <v>4</v>
      </c>
      <c r="H132" s="3">
        <v>2015</v>
      </c>
      <c r="I132" s="3" t="s">
        <v>77</v>
      </c>
      <c r="J132" s="4" t="s">
        <v>77</v>
      </c>
      <c r="K132" s="14" t="s">
        <v>115</v>
      </c>
      <c r="L132" s="4" t="s">
        <v>57</v>
      </c>
      <c r="M132" s="5">
        <v>1</v>
      </c>
      <c r="N132" s="5">
        <v>50.88</v>
      </c>
      <c r="O132" s="6">
        <v>42158</v>
      </c>
      <c r="P132" s="4" t="str">
        <f>IF(VLOOKUP(G132,Events!$A$2:$D$27,2,FALSE)="Field",CONCATENATE(M132,"-",N132),IF(VLOOKUP(G132,Events!$A$2:$D$27,2,FALSE)="Multi",M132,CONCATENATE(M132,":",N132)))</f>
        <v>1:50.88</v>
      </c>
      <c r="Q132" s="4" t="s">
        <v>697</v>
      </c>
    </row>
    <row r="133" spans="1:17" hidden="1">
      <c r="A133" s="3" t="s">
        <v>133</v>
      </c>
      <c r="B133" s="3" t="str">
        <f t="shared" si="8"/>
        <v>2009 Outdoor Boys Class LL Championship 800m</v>
      </c>
      <c r="C133" s="3" t="s">
        <v>26</v>
      </c>
      <c r="D133" s="4" t="s">
        <v>59</v>
      </c>
      <c r="E133" s="4" t="s">
        <v>702</v>
      </c>
      <c r="F133" s="4" t="str">
        <f t="shared" si="9"/>
        <v>Boys</v>
      </c>
      <c r="G133" s="4" t="s">
        <v>4</v>
      </c>
      <c r="H133" s="3">
        <v>2009</v>
      </c>
      <c r="I133" s="3" t="s">
        <v>155</v>
      </c>
      <c r="J133" s="4" t="s">
        <v>109</v>
      </c>
      <c r="K133" s="14" t="s">
        <v>120</v>
      </c>
      <c r="L133" s="4" t="s">
        <v>61</v>
      </c>
      <c r="M133" s="5">
        <v>1</v>
      </c>
      <c r="N133" s="5">
        <v>50.91</v>
      </c>
      <c r="O133" s="6">
        <v>39965</v>
      </c>
      <c r="P133" s="4" t="str">
        <f>IF(VLOOKUP(G133,Events!$A$2:$D$27,2,FALSE)="Field",CONCATENATE(M133,"-",N133),IF(VLOOKUP(G133,Events!$A$2:$D$27,2,FALSE)="Multi",M133,CONCATENATE(M133,":",N133)))</f>
        <v>1:50.91</v>
      </c>
      <c r="Q133" s="4" t="s">
        <v>697</v>
      </c>
    </row>
    <row r="134" spans="1:17" hidden="1">
      <c r="A134" s="3" t="s">
        <v>171</v>
      </c>
      <c r="B134" s="3" t="str">
        <f t="shared" si="8"/>
        <v>2010 Outdoor Boys Class M Championship 800m</v>
      </c>
      <c r="C134" s="3" t="s">
        <v>26</v>
      </c>
      <c r="D134" s="4" t="s">
        <v>63</v>
      </c>
      <c r="E134" s="4" t="s">
        <v>702</v>
      </c>
      <c r="F134" s="4" t="str">
        <f t="shared" si="9"/>
        <v>Boys</v>
      </c>
      <c r="G134" s="4" t="s">
        <v>4</v>
      </c>
      <c r="H134" s="3">
        <v>2010</v>
      </c>
      <c r="I134" s="3" t="s">
        <v>199</v>
      </c>
      <c r="J134" s="4" t="s">
        <v>146</v>
      </c>
      <c r="K134" s="14" t="s">
        <v>214</v>
      </c>
      <c r="L134" s="4" t="s">
        <v>61</v>
      </c>
      <c r="M134" s="5" t="s">
        <v>258</v>
      </c>
      <c r="N134" s="5" t="s">
        <v>259</v>
      </c>
      <c r="O134" s="6">
        <v>40331</v>
      </c>
      <c r="P134" s="4" t="str">
        <f>IF(VLOOKUP(G134,Events!$A$2:$D$27,2,FALSE)="Field",CONCATENATE(M134,"-",N134),IF(VLOOKUP(G134,Events!$A$2:$D$27,2,FALSE)="Multi",M134,CONCATENATE(M134,":",N134)))</f>
        <v>1:54.29</v>
      </c>
      <c r="Q134" s="4" t="s">
        <v>697</v>
      </c>
    </row>
    <row r="135" spans="1:17" hidden="1">
      <c r="A135" s="3" t="s">
        <v>232</v>
      </c>
      <c r="B135" s="3" t="str">
        <f t="shared" si="8"/>
        <v>2012 Outdoor Boys Class MM Championship 800m</v>
      </c>
      <c r="C135" s="3" t="s">
        <v>26</v>
      </c>
      <c r="D135" s="4" t="s">
        <v>65</v>
      </c>
      <c r="E135" s="4" t="s">
        <v>702</v>
      </c>
      <c r="F135" s="4" t="str">
        <f t="shared" si="9"/>
        <v>Boys</v>
      </c>
      <c r="G135" s="4" t="s">
        <v>4</v>
      </c>
      <c r="H135" s="3">
        <v>2012</v>
      </c>
      <c r="I135" s="3" t="s">
        <v>292</v>
      </c>
      <c r="J135" s="4" t="s">
        <v>293</v>
      </c>
      <c r="K135" s="14" t="s">
        <v>298</v>
      </c>
      <c r="L135" s="4" t="s">
        <v>58</v>
      </c>
      <c r="M135" s="5" t="s">
        <v>258</v>
      </c>
      <c r="N135" s="5" t="s">
        <v>307</v>
      </c>
      <c r="O135" s="6">
        <v>41059</v>
      </c>
      <c r="P135" s="4" t="str">
        <f>IF(VLOOKUP(G135,Events!$A$2:$D$27,2,FALSE)="Field",CONCATENATE(M135,"-",N135),IF(VLOOKUP(G135,Events!$A$2:$D$27,2,FALSE)="Multi",M135,CONCATENATE(M135,":",N135)))</f>
        <v>1:54.95</v>
      </c>
      <c r="Q135" s="4" t="s">
        <v>697</v>
      </c>
    </row>
    <row r="136" spans="1:17" hidden="1">
      <c r="A136" s="3" t="s">
        <v>326</v>
      </c>
      <c r="B136" s="3" t="str">
        <f t="shared" si="8"/>
        <v>2015 Outdoor Boys Class S Championship 800m</v>
      </c>
      <c r="C136" s="3" t="s">
        <v>26</v>
      </c>
      <c r="D136" s="4" t="s">
        <v>66</v>
      </c>
      <c r="E136" s="4" t="s">
        <v>702</v>
      </c>
      <c r="F136" s="4" t="str">
        <f t="shared" si="9"/>
        <v>Boys</v>
      </c>
      <c r="G136" s="4" t="s">
        <v>4</v>
      </c>
      <c r="H136" s="3">
        <v>2015</v>
      </c>
      <c r="I136" s="3" t="s">
        <v>327</v>
      </c>
      <c r="J136" s="4" t="s">
        <v>354</v>
      </c>
      <c r="K136" s="14" t="s">
        <v>366</v>
      </c>
      <c r="L136" s="4" t="s">
        <v>58</v>
      </c>
      <c r="M136" s="5" t="s">
        <v>258</v>
      </c>
      <c r="N136" s="5" t="s">
        <v>377</v>
      </c>
      <c r="O136" s="6">
        <v>42156</v>
      </c>
      <c r="P136" s="4" t="str">
        <f>IF(VLOOKUP(G136,Events!$A$2:$D$27,2,FALSE)="Field",CONCATENATE(M136,"-",N136),IF(VLOOKUP(G136,Events!$A$2:$D$27,2,FALSE)="Multi",M136,CONCATENATE(M136,":",N136)))</f>
        <v>1:55.57</v>
      </c>
      <c r="Q136" s="4" t="s">
        <v>697</v>
      </c>
    </row>
    <row r="137" spans="1:17" hidden="1">
      <c r="A137" s="3" t="s">
        <v>392</v>
      </c>
      <c r="B137" s="3" t="str">
        <f t="shared" si="8"/>
        <v>2013 Outdoor Boys State Open 800m</v>
      </c>
      <c r="C137" s="3" t="s">
        <v>26</v>
      </c>
      <c r="D137" s="4" t="s">
        <v>51</v>
      </c>
      <c r="E137" s="4" t="s">
        <v>702</v>
      </c>
      <c r="F137" s="4" t="str">
        <f t="shared" si="9"/>
        <v>Boys</v>
      </c>
      <c r="G137" s="4" t="s">
        <v>4</v>
      </c>
      <c r="H137" s="3">
        <v>2013</v>
      </c>
      <c r="I137" s="3" t="s">
        <v>105</v>
      </c>
      <c r="J137" s="4" t="s">
        <v>408</v>
      </c>
      <c r="K137" s="14" t="s">
        <v>117</v>
      </c>
      <c r="L137" s="4" t="s">
        <v>58</v>
      </c>
      <c r="M137" s="5" t="s">
        <v>258</v>
      </c>
      <c r="N137" s="5" t="s">
        <v>422</v>
      </c>
      <c r="O137" s="6">
        <v>41428</v>
      </c>
      <c r="P137" s="4" t="str">
        <f>IF(VLOOKUP(G137,Events!$A$2:$D$27,2,FALSE)="Field",CONCATENATE(M137,"-",N137),IF(VLOOKUP(G137,Events!$A$2:$D$27,2,FALSE)="Multi",M137,CONCATENATE(M137,":",N137)))</f>
        <v>1:50.63</v>
      </c>
      <c r="Q137" s="4" t="s">
        <v>697</v>
      </c>
    </row>
    <row r="138" spans="1:17" hidden="1">
      <c r="A138" s="3" t="s">
        <v>448</v>
      </c>
      <c r="B138" s="3" t="str">
        <f t="shared" si="8"/>
        <v>2015 Outdoor Girls Class L Championship 800m</v>
      </c>
      <c r="C138" s="3" t="s">
        <v>26</v>
      </c>
      <c r="D138" s="4" t="s">
        <v>52</v>
      </c>
      <c r="E138" s="4" t="s">
        <v>703</v>
      </c>
      <c r="F138" s="4" t="str">
        <f t="shared" si="9"/>
        <v>Girls</v>
      </c>
      <c r="G138" s="4" t="s">
        <v>4</v>
      </c>
      <c r="H138" s="3">
        <v>2015</v>
      </c>
      <c r="I138" s="3" t="s">
        <v>155</v>
      </c>
      <c r="J138" s="4" t="s">
        <v>109</v>
      </c>
      <c r="K138" s="14" t="s">
        <v>120</v>
      </c>
      <c r="L138" s="4" t="s">
        <v>57</v>
      </c>
      <c r="M138" s="5" t="s">
        <v>472</v>
      </c>
      <c r="N138" s="5" t="s">
        <v>473</v>
      </c>
      <c r="O138" s="6">
        <v>42156</v>
      </c>
      <c r="P138" s="4" t="str">
        <f>IF(VLOOKUP(G138,Events!$A$2:$D$27,2,FALSE)="Field",CONCATENATE(M138,"-",N138),IF(VLOOKUP(G138,Events!$A$2:$D$27,2,FALSE)="Multi",M138,CONCATENATE(M138,":",N138)))</f>
        <v>2:08.66</v>
      </c>
      <c r="Q138" s="4" t="s">
        <v>697</v>
      </c>
    </row>
    <row r="139" spans="1:17" hidden="1">
      <c r="A139" s="3" t="s">
        <v>494</v>
      </c>
      <c r="B139" s="3" t="str">
        <f t="shared" si="8"/>
        <v>2014 Outdoor Girls Class LL Championship 800m</v>
      </c>
      <c r="C139" s="3" t="s">
        <v>26</v>
      </c>
      <c r="D139" s="4" t="s">
        <v>59</v>
      </c>
      <c r="E139" s="4" t="s">
        <v>703</v>
      </c>
      <c r="F139" s="4" t="str">
        <f t="shared" si="9"/>
        <v>Girls</v>
      </c>
      <c r="G139" s="4" t="s">
        <v>4</v>
      </c>
      <c r="H139" s="3">
        <v>2014</v>
      </c>
      <c r="I139" s="3" t="s">
        <v>495</v>
      </c>
      <c r="J139" s="4" t="str">
        <f>I139</f>
        <v>Trumbull</v>
      </c>
      <c r="K139" s="14" t="s">
        <v>515</v>
      </c>
      <c r="L139" s="4" t="s">
        <v>62</v>
      </c>
      <c r="M139" s="5" t="s">
        <v>472</v>
      </c>
      <c r="N139" s="5" t="s">
        <v>523</v>
      </c>
      <c r="O139" s="6">
        <v>41795</v>
      </c>
      <c r="P139" s="4" t="str">
        <f>IF(VLOOKUP(G139,Events!$A$2:$D$27,2,FALSE)="Field",CONCATENATE(M139,"-",N139),IF(VLOOKUP(G139,Events!$A$2:$D$27,2,FALSE)="Multi",M139,CONCATENATE(M139,":",N139)))</f>
        <v>2:13.47</v>
      </c>
      <c r="Q139" s="4" t="s">
        <v>697</v>
      </c>
    </row>
    <row r="140" spans="1:17" hidden="1">
      <c r="A140" s="3" t="s">
        <v>540</v>
      </c>
      <c r="B140" s="3" t="str">
        <f t="shared" si="8"/>
        <v>2012 Outdoor Girls Class M Championship 800m</v>
      </c>
      <c r="C140" s="3" t="s">
        <v>26</v>
      </c>
      <c r="D140" s="4" t="s">
        <v>63</v>
      </c>
      <c r="E140" s="4" t="s">
        <v>703</v>
      </c>
      <c r="F140" s="4" t="str">
        <f t="shared" si="9"/>
        <v>Girls</v>
      </c>
      <c r="G140" s="4" t="s">
        <v>4</v>
      </c>
      <c r="H140" s="3">
        <v>2012</v>
      </c>
      <c r="I140" s="3" t="s">
        <v>559</v>
      </c>
      <c r="J140" s="4" t="s">
        <v>412</v>
      </c>
      <c r="K140" s="14" t="s">
        <v>417</v>
      </c>
      <c r="L140" s="4" t="s">
        <v>58</v>
      </c>
      <c r="M140" s="5" t="s">
        <v>472</v>
      </c>
      <c r="N140" s="5" t="s">
        <v>572</v>
      </c>
      <c r="O140" s="6">
        <v>41058</v>
      </c>
      <c r="P140" s="4" t="str">
        <f>IF(VLOOKUP(G140,Events!$A$2:$D$27,2,FALSE)="Field",CONCATENATE(M140,"-",N140),IF(VLOOKUP(G140,Events!$A$2:$D$27,2,FALSE)="Multi",M140,CONCATENATE(M140,":",N140)))</f>
        <v>2:11.06</v>
      </c>
      <c r="Q140" s="4" t="s">
        <v>697</v>
      </c>
    </row>
    <row r="141" spans="1:17" hidden="1">
      <c r="A141" s="3" t="s">
        <v>448</v>
      </c>
      <c r="B141" s="3" t="str">
        <f t="shared" si="8"/>
        <v>2014 Outdoor Girls Class MM Championship 800m</v>
      </c>
      <c r="C141" s="3" t="s">
        <v>26</v>
      </c>
      <c r="D141" s="4" t="s">
        <v>65</v>
      </c>
      <c r="E141" s="4" t="s">
        <v>703</v>
      </c>
      <c r="F141" s="4" t="str">
        <f t="shared" si="9"/>
        <v>Girls</v>
      </c>
      <c r="G141" s="4" t="s">
        <v>4</v>
      </c>
      <c r="H141" s="3">
        <v>2014</v>
      </c>
      <c r="I141" s="3" t="s">
        <v>155</v>
      </c>
      <c r="J141" s="4" t="s">
        <v>109</v>
      </c>
      <c r="K141" s="14" t="s">
        <v>120</v>
      </c>
      <c r="L141" s="4" t="s">
        <v>57</v>
      </c>
      <c r="M141" s="5" t="s">
        <v>472</v>
      </c>
      <c r="N141" s="5" t="s">
        <v>614</v>
      </c>
      <c r="O141" s="6">
        <v>41793</v>
      </c>
      <c r="P141" s="4" t="str">
        <f>IF(VLOOKUP(G141,Events!$A$2:$D$27,2,FALSE)="Field",CONCATENATE(M141,"-",N141),IF(VLOOKUP(G141,Events!$A$2:$D$27,2,FALSE)="Multi",M141,CONCATENATE(M141,":",N141)))</f>
        <v>2:10.98</v>
      </c>
      <c r="Q141" s="4" t="s">
        <v>697</v>
      </c>
    </row>
    <row r="142" spans="1:17" hidden="1">
      <c r="A142" s="3" t="s">
        <v>540</v>
      </c>
      <c r="B142" s="3" t="str">
        <f t="shared" si="8"/>
        <v>2011 Outdoor Girls Class S Championship 800m</v>
      </c>
      <c r="C142" s="3" t="s">
        <v>26</v>
      </c>
      <c r="D142" s="4" t="s">
        <v>66</v>
      </c>
      <c r="E142" s="4" t="s">
        <v>703</v>
      </c>
      <c r="F142" s="4" t="str">
        <f t="shared" si="9"/>
        <v>Girls</v>
      </c>
      <c r="G142" s="4" t="s">
        <v>4</v>
      </c>
      <c r="H142" s="3">
        <v>2011</v>
      </c>
      <c r="I142" s="3" t="s">
        <v>559</v>
      </c>
      <c r="J142" s="4" t="s">
        <v>412</v>
      </c>
      <c r="K142" s="14" t="s">
        <v>417</v>
      </c>
      <c r="L142" s="4" t="s">
        <v>58</v>
      </c>
      <c r="M142" s="5" t="s">
        <v>472</v>
      </c>
      <c r="N142" s="5" t="s">
        <v>644</v>
      </c>
      <c r="O142" s="6">
        <v>40696</v>
      </c>
      <c r="P142" s="4" t="str">
        <f>IF(VLOOKUP(G142,Events!$A$2:$D$27,2,FALSE)="Field",CONCATENATE(M142,"-",N142),IF(VLOOKUP(G142,Events!$A$2:$D$27,2,FALSE)="Multi",M142,CONCATENATE(M142,":",N142)))</f>
        <v>2:12.99</v>
      </c>
      <c r="Q142" s="4" t="s">
        <v>697</v>
      </c>
    </row>
    <row r="143" spans="1:17" hidden="1">
      <c r="A143" s="3" t="s">
        <v>655</v>
      </c>
      <c r="B143" s="3" t="str">
        <f t="shared" si="8"/>
        <v>1992 Outdoor Girls State Open 800m</v>
      </c>
      <c r="C143" s="3" t="s">
        <v>26</v>
      </c>
      <c r="D143" s="4" t="s">
        <v>51</v>
      </c>
      <c r="E143" s="4" t="s">
        <v>703</v>
      </c>
      <c r="F143" s="4" t="str">
        <f t="shared" si="9"/>
        <v>Girls</v>
      </c>
      <c r="G143" s="4" t="s">
        <v>4</v>
      </c>
      <c r="H143" s="3">
        <v>1992</v>
      </c>
      <c r="I143" s="3" t="s">
        <v>656</v>
      </c>
      <c r="J143" s="4" t="str">
        <f>I143</f>
        <v>Waterford</v>
      </c>
      <c r="K143" s="14" t="s">
        <v>671</v>
      </c>
      <c r="L143" s="4" t="s">
        <v>60</v>
      </c>
      <c r="M143" s="5" t="s">
        <v>472</v>
      </c>
      <c r="N143" s="5" t="s">
        <v>676</v>
      </c>
      <c r="O143" s="6">
        <v>33763</v>
      </c>
      <c r="P143" s="4" t="str">
        <f>IF(VLOOKUP(G143,Events!$A$2:$D$27,2,FALSE)="Field",CONCATENATE(M143,"-",N143),IF(VLOOKUP(G143,Events!$A$2:$D$27,2,FALSE)="Multi",M143,CONCATENATE(M143,":",N143)))</f>
        <v>2:07.19</v>
      </c>
      <c r="Q143" s="4" t="s">
        <v>697</v>
      </c>
    </row>
    <row r="144" spans="1:17" hidden="1">
      <c r="A144" s="3" t="s">
        <v>407</v>
      </c>
      <c r="B144" s="3" t="str">
        <f t="shared" si="8"/>
        <v>1979 Outdoor Boys State Open Decathalon</v>
      </c>
      <c r="C144" s="3" t="s">
        <v>26</v>
      </c>
      <c r="D144" s="4" t="s">
        <v>51</v>
      </c>
      <c r="E144" s="4" t="s">
        <v>702</v>
      </c>
      <c r="F144" s="4" t="str">
        <f t="shared" si="9"/>
        <v>Boys</v>
      </c>
      <c r="G144" s="4" t="s">
        <v>68</v>
      </c>
      <c r="H144" s="3">
        <v>1979</v>
      </c>
      <c r="I144" s="3" t="s">
        <v>199</v>
      </c>
      <c r="J144" s="4" t="s">
        <v>146</v>
      </c>
      <c r="K144" s="14" t="s">
        <v>214</v>
      </c>
      <c r="L144" s="4" t="s">
        <v>56</v>
      </c>
      <c r="M144" s="5" t="s">
        <v>442</v>
      </c>
      <c r="N144" s="5" t="s">
        <v>254</v>
      </c>
      <c r="O144" s="4" t="s">
        <v>56</v>
      </c>
      <c r="P144" s="4" t="str">
        <f>IF(VLOOKUP(G144,Events!$A$2:$D$27,2,FALSE)="Field",CONCATENATE(M144,"-",N144),IF(VLOOKUP(G144,Events!$A$2:$D$27,2,FALSE)="Multi",M144,CONCATENATE(M144,":",N144)))</f>
        <v>7106</v>
      </c>
      <c r="Q144" s="4" t="s">
        <v>697</v>
      </c>
    </row>
    <row r="145" spans="1:17" hidden="1">
      <c r="A145" s="3" t="s">
        <v>96</v>
      </c>
      <c r="B145" s="3" t="str">
        <f t="shared" si="8"/>
        <v>2015 Outdoor Boys Class L Championship Discus Throw</v>
      </c>
      <c r="C145" s="3" t="s">
        <v>26</v>
      </c>
      <c r="D145" s="11" t="s">
        <v>52</v>
      </c>
      <c r="E145" s="4" t="s">
        <v>702</v>
      </c>
      <c r="F145" s="4" t="str">
        <f t="shared" si="9"/>
        <v>Boys</v>
      </c>
      <c r="G145" s="9" t="s">
        <v>716</v>
      </c>
      <c r="H145" s="3">
        <v>2015</v>
      </c>
      <c r="I145" s="3" t="s">
        <v>97</v>
      </c>
      <c r="J145" s="4" t="str">
        <f>I145</f>
        <v>Farmington</v>
      </c>
      <c r="K145" s="14" t="s">
        <v>124</v>
      </c>
      <c r="L145" s="4" t="s">
        <v>57</v>
      </c>
      <c r="M145" s="5">
        <v>164</v>
      </c>
      <c r="N145" s="5" t="s">
        <v>202</v>
      </c>
      <c r="O145" s="6">
        <v>42158</v>
      </c>
      <c r="P145" s="4" t="str">
        <f>IF(VLOOKUP(G145,Events!$A$2:$D$27,2,FALSE)="Field",CONCATENATE(M145,"-",N145),IF(VLOOKUP(G145,Events!$A$2:$D$27,2,FALSE)="Multi",M145,CONCATENATE(M145,":",N145)))</f>
        <v>164-08</v>
      </c>
      <c r="Q145" s="4" t="s">
        <v>697</v>
      </c>
    </row>
    <row r="146" spans="1:17" hidden="1">
      <c r="A146" s="3" t="s">
        <v>151</v>
      </c>
      <c r="B146" s="3" t="str">
        <f t="shared" si="8"/>
        <v>1986 Outdoor Boys Class LL Championship Discus Throw</v>
      </c>
      <c r="C146" s="3" t="s">
        <v>26</v>
      </c>
      <c r="D146" s="4" t="s">
        <v>59</v>
      </c>
      <c r="E146" s="4" t="s">
        <v>702</v>
      </c>
      <c r="F146" s="4" t="str">
        <f t="shared" si="9"/>
        <v>Boys</v>
      </c>
      <c r="G146" s="4" t="s">
        <v>716</v>
      </c>
      <c r="H146" s="3">
        <v>1986</v>
      </c>
      <c r="I146" s="3" t="s">
        <v>146</v>
      </c>
      <c r="J146" s="4" t="str">
        <f>I146</f>
        <v>Manchester</v>
      </c>
      <c r="K146" s="14" t="s">
        <v>166</v>
      </c>
      <c r="L146" s="4" t="s">
        <v>56</v>
      </c>
      <c r="M146" s="5">
        <v>181</v>
      </c>
      <c r="N146" s="5" t="s">
        <v>210</v>
      </c>
      <c r="O146" s="6">
        <v>31571</v>
      </c>
      <c r="P146" s="4" t="str">
        <f>IF(VLOOKUP(G146,Events!$A$2:$D$27,2,FALSE)="Field",CONCATENATE(M146,"-",N146),IF(VLOOKUP(G146,Events!$A$2:$D$27,2,FALSE)="Multi",M146,CONCATENATE(M146,":",N146)))</f>
        <v>181-03</v>
      </c>
      <c r="Q146" s="4" t="s">
        <v>697</v>
      </c>
    </row>
    <row r="147" spans="1:17" hidden="1">
      <c r="A147" s="3" t="s">
        <v>194</v>
      </c>
      <c r="B147" s="3" t="str">
        <f t="shared" si="8"/>
        <v>1973 Outdoor Boys Class M Championship Discus Throw</v>
      </c>
      <c r="C147" s="3" t="s">
        <v>26</v>
      </c>
      <c r="D147" s="4" t="s">
        <v>63</v>
      </c>
      <c r="E147" s="4" t="s">
        <v>702</v>
      </c>
      <c r="F147" s="4" t="str">
        <f t="shared" si="9"/>
        <v>Boys</v>
      </c>
      <c r="G147" s="4" t="s">
        <v>716</v>
      </c>
      <c r="H147" s="3">
        <v>1973</v>
      </c>
      <c r="I147" s="3" t="s">
        <v>90</v>
      </c>
      <c r="J147" s="4" t="str">
        <f>I147</f>
        <v>South Windsor</v>
      </c>
      <c r="K147" s="14" t="s">
        <v>123</v>
      </c>
      <c r="L147" s="4" t="s">
        <v>56</v>
      </c>
      <c r="M147" s="5" t="s">
        <v>287</v>
      </c>
      <c r="N147" s="5" t="s">
        <v>288</v>
      </c>
      <c r="O147" s="4" t="s">
        <v>56</v>
      </c>
      <c r="P147" s="4" t="str">
        <f>IF(VLOOKUP(G147,Events!$A$2:$D$27,2,FALSE)="Field",CONCATENATE(M147,"-",N147),IF(VLOOKUP(G147,Events!$A$2:$D$27,2,FALSE)="Multi",M147,CONCATENATE(M147,":",N147)))</f>
        <v>178-00</v>
      </c>
      <c r="Q147" s="4" t="s">
        <v>697</v>
      </c>
    </row>
    <row r="148" spans="1:17" hidden="1">
      <c r="A148" s="3" t="s">
        <v>251</v>
      </c>
      <c r="B148" s="3" t="str">
        <f t="shared" si="8"/>
        <v>1998 Outdoor Boys Class MM Championship Discus Throw</v>
      </c>
      <c r="C148" s="3" t="s">
        <v>26</v>
      </c>
      <c r="D148" s="4" t="s">
        <v>65</v>
      </c>
      <c r="E148" s="4" t="s">
        <v>702</v>
      </c>
      <c r="F148" s="4" t="str">
        <f t="shared" si="9"/>
        <v>Boys</v>
      </c>
      <c r="G148" s="4" t="s">
        <v>716</v>
      </c>
      <c r="H148" s="3">
        <v>1998</v>
      </c>
      <c r="I148" s="3" t="s">
        <v>296</v>
      </c>
      <c r="J148" s="4" t="s">
        <v>252</v>
      </c>
      <c r="K148" s="14" t="s">
        <v>302</v>
      </c>
      <c r="L148" s="4" t="s">
        <v>58</v>
      </c>
      <c r="M148" s="5" t="s">
        <v>319</v>
      </c>
      <c r="N148" s="5" t="s">
        <v>320</v>
      </c>
      <c r="O148" s="6">
        <v>35947</v>
      </c>
      <c r="P148" s="4" t="str">
        <f>IF(VLOOKUP(G148,Events!$A$2:$D$27,2,FALSE)="Field",CONCATENATE(M148,"-",N148),IF(VLOOKUP(G148,Events!$A$2:$D$27,2,FALSE)="Multi",M148,CONCATENATE(M148,":",N148)))</f>
        <v>163-11</v>
      </c>
      <c r="Q148" s="4" t="s">
        <v>697</v>
      </c>
    </row>
    <row r="149" spans="1:17" hidden="1">
      <c r="A149" s="3" t="s">
        <v>349</v>
      </c>
      <c r="B149" s="3" t="str">
        <f t="shared" si="8"/>
        <v>2007 Outdoor Boys Class S Championship Discus Throw</v>
      </c>
      <c r="C149" s="3" t="s">
        <v>26</v>
      </c>
      <c r="D149" s="4" t="s">
        <v>66</v>
      </c>
      <c r="E149" s="4" t="s">
        <v>702</v>
      </c>
      <c r="F149" s="4" t="str">
        <f t="shared" si="9"/>
        <v>Boys</v>
      </c>
      <c r="G149" s="4" t="s">
        <v>716</v>
      </c>
      <c r="H149" s="3">
        <v>2007</v>
      </c>
      <c r="I149" s="3" t="s">
        <v>350</v>
      </c>
      <c r="J149" s="4" t="s">
        <v>364</v>
      </c>
      <c r="K149" s="14" t="s">
        <v>365</v>
      </c>
      <c r="L149" s="4" t="s">
        <v>61</v>
      </c>
      <c r="M149" s="5" t="s">
        <v>389</v>
      </c>
      <c r="N149" s="5" t="s">
        <v>203</v>
      </c>
      <c r="O149" s="6">
        <v>39232</v>
      </c>
      <c r="P149" s="4" t="str">
        <f>IF(VLOOKUP(G149,Events!$A$2:$D$27,2,FALSE)="Field",CONCATENATE(M149,"-",N149),IF(VLOOKUP(G149,Events!$A$2:$D$27,2,FALSE)="Multi",M149,CONCATENATE(M149,":",N149)))</f>
        <v>170-09</v>
      </c>
      <c r="Q149" s="4" t="s">
        <v>697</v>
      </c>
    </row>
    <row r="150" spans="1:17" hidden="1">
      <c r="A150" s="3" t="s">
        <v>404</v>
      </c>
      <c r="B150" s="3" t="str">
        <f t="shared" si="8"/>
        <v>1969 Outdoor Boys State Open Discus Throw</v>
      </c>
      <c r="C150" s="3" t="s">
        <v>26</v>
      </c>
      <c r="D150" s="4" t="s">
        <v>51</v>
      </c>
      <c r="E150" s="4" t="s">
        <v>702</v>
      </c>
      <c r="F150" s="4" t="str">
        <f t="shared" si="9"/>
        <v>Boys</v>
      </c>
      <c r="G150" s="4" t="s">
        <v>716</v>
      </c>
      <c r="H150" s="3">
        <v>1969</v>
      </c>
      <c r="I150" s="3" t="s">
        <v>414</v>
      </c>
      <c r="J150" s="4" t="s">
        <v>415</v>
      </c>
      <c r="K150" s="14" t="s">
        <v>418</v>
      </c>
      <c r="L150" s="4" t="s">
        <v>56</v>
      </c>
      <c r="M150" s="5" t="s">
        <v>438</v>
      </c>
      <c r="N150" s="5" t="s">
        <v>320</v>
      </c>
      <c r="O150" s="4" t="s">
        <v>56</v>
      </c>
      <c r="P150" s="4" t="str">
        <f>IF(VLOOKUP(G150,Events!$A$2:$D$27,2,FALSE)="Field",CONCATENATE(M150,"-",N150),IF(VLOOKUP(G150,Events!$A$2:$D$27,2,FALSE)="Multi",M150,CONCATENATE(M150,":",N150)))</f>
        <v>182-11</v>
      </c>
      <c r="Q150" s="4" t="s">
        <v>697</v>
      </c>
    </row>
    <row r="151" spans="1:17" hidden="1">
      <c r="A151" s="3" t="s">
        <v>461</v>
      </c>
      <c r="B151" s="3" t="str">
        <f t="shared" si="8"/>
        <v>1978 Outdoor Girls Class L Championship Discus Throw</v>
      </c>
      <c r="C151" s="3" t="s">
        <v>26</v>
      </c>
      <c r="D151" s="4" t="s">
        <v>52</v>
      </c>
      <c r="E151" s="4" t="s">
        <v>703</v>
      </c>
      <c r="F151" s="4" t="str">
        <f t="shared" si="9"/>
        <v>Girls</v>
      </c>
      <c r="G151" s="4" t="s">
        <v>716</v>
      </c>
      <c r="H151" s="3">
        <v>1978</v>
      </c>
      <c r="I151" s="3" t="s">
        <v>462</v>
      </c>
      <c r="J151" s="4" t="str">
        <f t="shared" ref="J151:J156" si="10">I151</f>
        <v>Newington</v>
      </c>
      <c r="K151" s="14" t="s">
        <v>468</v>
      </c>
      <c r="L151" s="4" t="s">
        <v>56</v>
      </c>
      <c r="M151" s="5" t="s">
        <v>487</v>
      </c>
      <c r="N151" s="5" t="s">
        <v>288</v>
      </c>
      <c r="O151" s="4" t="s">
        <v>56</v>
      </c>
      <c r="P151" s="4" t="str">
        <f>IF(VLOOKUP(G151,Events!$A$2:$D$27,2,FALSE)="Field",CONCATENATE(M151,"-",N151),IF(VLOOKUP(G151,Events!$A$2:$D$27,2,FALSE)="Multi",M151,CONCATENATE(M151,":",N151)))</f>
        <v>132-00</v>
      </c>
      <c r="Q151" s="4" t="s">
        <v>697</v>
      </c>
    </row>
    <row r="152" spans="1:17" hidden="1">
      <c r="A152" s="3" t="s">
        <v>507</v>
      </c>
      <c r="B152" s="3" t="str">
        <f t="shared" si="8"/>
        <v>2006 Outdoor Girls Class LL Championship Discus Throw</v>
      </c>
      <c r="C152" s="3" t="s">
        <v>26</v>
      </c>
      <c r="D152" s="4" t="s">
        <v>59</v>
      </c>
      <c r="E152" s="4" t="s">
        <v>703</v>
      </c>
      <c r="F152" s="4" t="str">
        <f t="shared" si="9"/>
        <v>Girls</v>
      </c>
      <c r="G152" s="4" t="s">
        <v>716</v>
      </c>
      <c r="H152" s="3">
        <v>2006</v>
      </c>
      <c r="I152" s="3" t="s">
        <v>110</v>
      </c>
      <c r="J152" s="4" t="str">
        <f t="shared" si="10"/>
        <v>Stamford</v>
      </c>
      <c r="K152" s="14" t="s">
        <v>162</v>
      </c>
      <c r="L152" s="4" t="s">
        <v>61</v>
      </c>
      <c r="M152" s="5" t="s">
        <v>535</v>
      </c>
      <c r="N152" s="5" t="s">
        <v>203</v>
      </c>
      <c r="O152" s="6">
        <v>38868</v>
      </c>
      <c r="P152" s="4" t="str">
        <f>IF(VLOOKUP(G152,Events!$A$2:$D$27,2,FALSE)="Field",CONCATENATE(M152,"-",N152),IF(VLOOKUP(G152,Events!$A$2:$D$27,2,FALSE)="Multi",M152,CONCATENATE(M152,":",N152)))</f>
        <v>138-09</v>
      </c>
      <c r="Q152" s="4" t="s">
        <v>697</v>
      </c>
    </row>
    <row r="153" spans="1:17" hidden="1">
      <c r="A153" s="3" t="s">
        <v>555</v>
      </c>
      <c r="B153" s="3" t="str">
        <f t="shared" si="8"/>
        <v>2011 Outdoor Girls Class M Championship Discus Throw</v>
      </c>
      <c r="C153" s="3" t="s">
        <v>26</v>
      </c>
      <c r="D153" s="4" t="s">
        <v>63</v>
      </c>
      <c r="E153" s="4" t="s">
        <v>703</v>
      </c>
      <c r="F153" s="4" t="str">
        <f t="shared" si="9"/>
        <v>Girls</v>
      </c>
      <c r="G153" s="4" t="s">
        <v>716</v>
      </c>
      <c r="H153" s="3">
        <v>2011</v>
      </c>
      <c r="I153" s="3" t="s">
        <v>556</v>
      </c>
      <c r="J153" s="4" t="str">
        <f t="shared" si="10"/>
        <v>Stonington</v>
      </c>
      <c r="K153" s="14" t="s">
        <v>567</v>
      </c>
      <c r="L153" s="4" t="s">
        <v>58</v>
      </c>
      <c r="M153" s="5" t="s">
        <v>584</v>
      </c>
      <c r="N153" s="5" t="s">
        <v>206</v>
      </c>
      <c r="O153" s="6">
        <v>40695</v>
      </c>
      <c r="P153" s="4" t="str">
        <f>IF(VLOOKUP(G153,Events!$A$2:$D$27,2,FALSE)="Field",CONCATENATE(M153,"-",N153),IF(VLOOKUP(G153,Events!$A$2:$D$27,2,FALSE)="Multi",M153,CONCATENATE(M153,":",N153)))</f>
        <v>140-06</v>
      </c>
      <c r="Q153" s="4" t="s">
        <v>697</v>
      </c>
    </row>
    <row r="154" spans="1:17" hidden="1">
      <c r="A154" s="3" t="s">
        <v>601</v>
      </c>
      <c r="B154" s="3" t="str">
        <f t="shared" si="8"/>
        <v>2012 Outdoor Girls Class MM Championship Discus Throw</v>
      </c>
      <c r="C154" s="3" t="s">
        <v>26</v>
      </c>
      <c r="D154" s="4" t="s">
        <v>65</v>
      </c>
      <c r="E154" s="4" t="s">
        <v>703</v>
      </c>
      <c r="F154" s="4" t="str">
        <f t="shared" si="9"/>
        <v>Girls</v>
      </c>
      <c r="G154" s="4" t="s">
        <v>716</v>
      </c>
      <c r="H154" s="3">
        <v>2012</v>
      </c>
      <c r="I154" s="3" t="s">
        <v>43</v>
      </c>
      <c r="J154" s="4" t="str">
        <f t="shared" si="10"/>
        <v>Ledyard</v>
      </c>
      <c r="K154" s="14" t="s">
        <v>609</v>
      </c>
      <c r="L154" s="4" t="s">
        <v>58</v>
      </c>
      <c r="M154" s="5" t="s">
        <v>622</v>
      </c>
      <c r="N154" s="5" t="s">
        <v>316</v>
      </c>
      <c r="O154" s="6">
        <v>41060</v>
      </c>
      <c r="P154" s="4" t="str">
        <f>IF(VLOOKUP(G154,Events!$A$2:$D$27,2,FALSE)="Field",CONCATENATE(M154,"-",N154),IF(VLOOKUP(G154,Events!$A$2:$D$27,2,FALSE)="Multi",M154,CONCATENATE(M154,":",N154)))</f>
        <v>129-02</v>
      </c>
      <c r="Q154" s="4" t="s">
        <v>697</v>
      </c>
    </row>
    <row r="155" spans="1:17" hidden="1">
      <c r="A155" s="3" t="s">
        <v>636</v>
      </c>
      <c r="B155" s="3" t="str">
        <f t="shared" si="8"/>
        <v>2002 Outdoor Girls Class S Championship Discus Throw</v>
      </c>
      <c r="C155" s="3" t="s">
        <v>26</v>
      </c>
      <c r="D155" s="4" t="s">
        <v>66</v>
      </c>
      <c r="E155" s="4" t="s">
        <v>703</v>
      </c>
      <c r="F155" s="4" t="str">
        <f t="shared" si="9"/>
        <v>Girls</v>
      </c>
      <c r="G155" s="4" t="s">
        <v>716</v>
      </c>
      <c r="H155" s="3">
        <v>2002</v>
      </c>
      <c r="I155" s="3" t="s">
        <v>333</v>
      </c>
      <c r="J155" s="4" t="str">
        <f t="shared" si="10"/>
        <v>Old Saybrook</v>
      </c>
      <c r="K155" s="14" t="s">
        <v>369</v>
      </c>
      <c r="L155" s="4" t="s">
        <v>60</v>
      </c>
      <c r="M155" s="5" t="s">
        <v>536</v>
      </c>
      <c r="N155" s="5" t="s">
        <v>288</v>
      </c>
      <c r="O155" s="6">
        <v>37405</v>
      </c>
      <c r="P155" s="4" t="str">
        <f>IF(VLOOKUP(G155,Events!$A$2:$D$27,2,FALSE)="Field",CONCATENATE(M155,"-",N155),IF(VLOOKUP(G155,Events!$A$2:$D$27,2,FALSE)="Multi",M155,CONCATENATE(M155,":",N155)))</f>
        <v>149-00</v>
      </c>
      <c r="Q155" s="4" t="s">
        <v>697</v>
      </c>
    </row>
    <row r="156" spans="1:17" hidden="1">
      <c r="A156" s="3" t="s">
        <v>664</v>
      </c>
      <c r="B156" s="3" t="str">
        <f t="shared" si="8"/>
        <v>2002 Outdoor Girls State Open Discus Throw</v>
      </c>
      <c r="C156" s="3" t="s">
        <v>26</v>
      </c>
      <c r="D156" s="4" t="s">
        <v>51</v>
      </c>
      <c r="E156" s="4" t="s">
        <v>703</v>
      </c>
      <c r="F156" s="4" t="str">
        <f t="shared" si="9"/>
        <v>Girls</v>
      </c>
      <c r="G156" s="7" t="s">
        <v>716</v>
      </c>
      <c r="H156" s="3">
        <v>2002</v>
      </c>
      <c r="I156" s="3" t="s">
        <v>665</v>
      </c>
      <c r="J156" s="4" t="str">
        <f t="shared" si="10"/>
        <v>Plainville</v>
      </c>
      <c r="K156" s="14" t="s">
        <v>672</v>
      </c>
      <c r="L156" s="4" t="s">
        <v>58</v>
      </c>
      <c r="M156" s="5" t="s">
        <v>688</v>
      </c>
      <c r="N156" s="5" t="s">
        <v>202</v>
      </c>
      <c r="O156" s="6">
        <v>37411</v>
      </c>
      <c r="P156" s="4" t="str">
        <f>IF(VLOOKUP(G156,Events!$A$2:$D$27,2,FALSE)="Field",CONCATENATE(M156,"-",N156),IF(VLOOKUP(G156,Events!$A$2:$D$27,2,FALSE)="Multi",M156,CONCATENATE(M156,":",N156)))</f>
        <v>142-08</v>
      </c>
      <c r="Q156" s="4" t="s">
        <v>697</v>
      </c>
    </row>
    <row r="157" spans="1:17" hidden="1">
      <c r="A157" s="3" t="s">
        <v>406</v>
      </c>
      <c r="B157" s="3" t="str">
        <f t="shared" si="8"/>
        <v>2010 Outdoor Boys State Open Hammer Throw</v>
      </c>
      <c r="C157" s="3" t="s">
        <v>26</v>
      </c>
      <c r="D157" s="4" t="s">
        <v>51</v>
      </c>
      <c r="E157" s="4" t="s">
        <v>702</v>
      </c>
      <c r="F157" s="4" t="str">
        <f t="shared" si="9"/>
        <v>Boys</v>
      </c>
      <c r="G157" s="4" t="s">
        <v>67</v>
      </c>
      <c r="H157" s="3">
        <v>2010</v>
      </c>
      <c r="I157" s="3" t="s">
        <v>296</v>
      </c>
      <c r="J157" s="4" t="s">
        <v>252</v>
      </c>
      <c r="K157" s="14" t="s">
        <v>302</v>
      </c>
      <c r="L157" s="4" t="s">
        <v>58</v>
      </c>
      <c r="M157" s="5" t="s">
        <v>441</v>
      </c>
      <c r="N157" s="5" t="s">
        <v>318</v>
      </c>
      <c r="O157" s="6">
        <v>40344</v>
      </c>
      <c r="P157" s="4" t="str">
        <f>IF(VLOOKUP(G157,Events!$A$2:$D$27,2,FALSE)="Field",CONCATENATE(M157,"-",N157),IF(VLOOKUP(G157,Events!$A$2:$D$27,2,FALSE)="Multi",M157,CONCATENATE(M157,":",N157)))</f>
        <v>201-04</v>
      </c>
      <c r="Q157" s="4" t="s">
        <v>697</v>
      </c>
    </row>
    <row r="158" spans="1:17" hidden="1">
      <c r="A158" s="3" t="s">
        <v>635</v>
      </c>
      <c r="B158" s="3" t="str">
        <f t="shared" si="8"/>
        <v>2017 Outdoor Girls State Open Hammer Throw</v>
      </c>
      <c r="C158" s="3" t="s">
        <v>26</v>
      </c>
      <c r="D158" s="4" t="s">
        <v>51</v>
      </c>
      <c r="E158" s="4" t="s">
        <v>703</v>
      </c>
      <c r="F158" s="4" t="str">
        <f t="shared" si="9"/>
        <v>Girls</v>
      </c>
      <c r="G158" s="4" t="s">
        <v>67</v>
      </c>
      <c r="H158" s="3">
        <v>2017</v>
      </c>
      <c r="I158" s="3" t="s">
        <v>39</v>
      </c>
      <c r="J158" s="4" t="str">
        <f>I158</f>
        <v>Bloomfield</v>
      </c>
      <c r="K158" s="14" t="s">
        <v>212</v>
      </c>
      <c r="L158" s="4" t="s">
        <v>58</v>
      </c>
      <c r="M158" s="5" t="s">
        <v>691</v>
      </c>
      <c r="N158" s="5" t="s">
        <v>316</v>
      </c>
      <c r="O158" s="6">
        <v>42899</v>
      </c>
      <c r="P158" s="4" t="str">
        <f>IF(VLOOKUP(G158,Events!$A$2:$D$27,2,FALSE)="Field",CONCATENATE(M158,"-",N158),IF(VLOOKUP(G158,Events!$A$2:$D$27,2,FALSE)="Multi",M158,CONCATENATE(M158,":",N158)))</f>
        <v>162-02</v>
      </c>
      <c r="Q158" s="4" t="s">
        <v>697</v>
      </c>
    </row>
    <row r="159" spans="1:17" hidden="1">
      <c r="A159" s="3" t="s">
        <v>668</v>
      </c>
      <c r="B159" s="3" t="str">
        <f t="shared" si="8"/>
        <v>1997 Outdoor Girls State Open Heptathalon</v>
      </c>
      <c r="C159" s="3" t="s">
        <v>26</v>
      </c>
      <c r="D159" s="4" t="s">
        <v>51</v>
      </c>
      <c r="E159" s="4" t="s">
        <v>703</v>
      </c>
      <c r="F159" s="4" t="str">
        <f t="shared" si="9"/>
        <v>Girls</v>
      </c>
      <c r="G159" s="4" t="s">
        <v>670</v>
      </c>
      <c r="H159" s="3">
        <v>1997</v>
      </c>
      <c r="I159" s="3" t="s">
        <v>108</v>
      </c>
      <c r="J159" s="4" t="s">
        <v>109</v>
      </c>
      <c r="K159" s="14" t="s">
        <v>120</v>
      </c>
      <c r="L159" s="4" t="s">
        <v>58</v>
      </c>
      <c r="M159" s="5" t="s">
        <v>692</v>
      </c>
      <c r="N159" s="5" t="s">
        <v>254</v>
      </c>
      <c r="O159" s="6">
        <v>35598</v>
      </c>
      <c r="P159" s="4" t="str">
        <f>IF(VLOOKUP(G159,Events!$A$2:$D$27,2,FALSE)="Field",CONCATENATE(M159,"-",N159),IF(VLOOKUP(G159,Events!$A$2:$D$27,2,FALSE)="Multi",M159,CONCATENATE(M159,":",N159)))</f>
        <v>4775</v>
      </c>
      <c r="Q159" s="4" t="s">
        <v>697</v>
      </c>
    </row>
    <row r="160" spans="1:17" hidden="1">
      <c r="A160" s="3" t="s">
        <v>87</v>
      </c>
      <c r="B160" s="3" t="str">
        <f t="shared" si="8"/>
        <v>1981 Outdoor Boys Class L Championship High Jump</v>
      </c>
      <c r="C160" s="3" t="s">
        <v>26</v>
      </c>
      <c r="D160" s="11" t="s">
        <v>52</v>
      </c>
      <c r="E160" s="4" t="s">
        <v>702</v>
      </c>
      <c r="F160" s="4" t="str">
        <f t="shared" si="9"/>
        <v>Boys</v>
      </c>
      <c r="G160" s="9" t="s">
        <v>13</v>
      </c>
      <c r="H160" s="3">
        <v>1981</v>
      </c>
      <c r="I160" s="3" t="s">
        <v>88</v>
      </c>
      <c r="J160" s="4" t="s">
        <v>110</v>
      </c>
      <c r="K160" s="14" t="s">
        <v>121</v>
      </c>
      <c r="L160" s="4" t="s">
        <v>56</v>
      </c>
      <c r="M160" s="5">
        <v>6</v>
      </c>
      <c r="N160" s="5" t="s">
        <v>202</v>
      </c>
      <c r="O160" s="4" t="s">
        <v>56</v>
      </c>
      <c r="P160" s="4" t="str">
        <f>IF(VLOOKUP(G160,Events!$A$2:$D$27,2,FALSE)="Field",CONCATENATE(M160,"-",N160),IF(VLOOKUP(G160,Events!$A$2:$D$27,2,FALSE)="Multi",M160,CONCATENATE(M160,":",N160)))</f>
        <v>6-08</v>
      </c>
      <c r="Q160" s="4" t="s">
        <v>697</v>
      </c>
    </row>
    <row r="161" spans="1:17" hidden="1">
      <c r="A161" s="3" t="s">
        <v>89</v>
      </c>
      <c r="B161" s="3" t="str">
        <f t="shared" si="8"/>
        <v>1994 Outdoor Boys Class L Championship High Jump</v>
      </c>
      <c r="C161" s="3" t="s">
        <v>26</v>
      </c>
      <c r="D161" s="11" t="s">
        <v>52</v>
      </c>
      <c r="E161" s="4" t="s">
        <v>702</v>
      </c>
      <c r="F161" s="4" t="str">
        <f t="shared" si="9"/>
        <v>Boys</v>
      </c>
      <c r="G161" s="9" t="s">
        <v>13</v>
      </c>
      <c r="H161" s="3">
        <v>1994</v>
      </c>
      <c r="I161" s="3" t="s">
        <v>90</v>
      </c>
      <c r="J161" s="4" t="s">
        <v>90</v>
      </c>
      <c r="K161" s="14" t="s">
        <v>123</v>
      </c>
      <c r="L161" s="4" t="s">
        <v>58</v>
      </c>
      <c r="M161" s="5">
        <v>6</v>
      </c>
      <c r="N161" s="5" t="s">
        <v>202</v>
      </c>
      <c r="O161" s="6">
        <v>34486</v>
      </c>
      <c r="P161" s="4" t="str">
        <f>IF(VLOOKUP(G161,Events!$A$2:$D$27,2,FALSE)="Field",CONCATENATE(M161,"-",N161),IF(VLOOKUP(G161,Events!$A$2:$D$27,2,FALSE)="Multi",M161,CONCATENATE(M161,":",N161)))</f>
        <v>6-08</v>
      </c>
      <c r="Q161" s="4" t="s">
        <v>697</v>
      </c>
    </row>
    <row r="162" spans="1:17" hidden="1">
      <c r="A162" s="3" t="s">
        <v>91</v>
      </c>
      <c r="B162" s="3" t="str">
        <f t="shared" si="8"/>
        <v>2010 Outdoor Boys Class L Championship High Jump</v>
      </c>
      <c r="C162" s="3" t="s">
        <v>26</v>
      </c>
      <c r="D162" s="11" t="s">
        <v>52</v>
      </c>
      <c r="E162" s="4" t="s">
        <v>702</v>
      </c>
      <c r="F162" s="4" t="str">
        <f t="shared" si="9"/>
        <v>Boys</v>
      </c>
      <c r="G162" s="9" t="s">
        <v>13</v>
      </c>
      <c r="H162" s="3">
        <v>2010</v>
      </c>
      <c r="I162" s="3" t="s">
        <v>92</v>
      </c>
      <c r="J162" s="4" t="s">
        <v>111</v>
      </c>
      <c r="K162" s="14" t="s">
        <v>126</v>
      </c>
      <c r="L162" s="4" t="s">
        <v>58</v>
      </c>
      <c r="M162" s="5">
        <v>6</v>
      </c>
      <c r="N162" s="5" t="s">
        <v>202</v>
      </c>
      <c r="O162" s="6">
        <v>40331</v>
      </c>
      <c r="P162" s="4" t="str">
        <f>IF(VLOOKUP(G162,Events!$A$2:$D$27,2,FALSE)="Field",CONCATENATE(M162,"-",N162),IF(VLOOKUP(G162,Events!$A$2:$D$27,2,FALSE)="Multi",M162,CONCATENATE(M162,":",N162)))</f>
        <v>6-08</v>
      </c>
      <c r="Q162" s="4" t="s">
        <v>697</v>
      </c>
    </row>
    <row r="163" spans="1:17" hidden="1">
      <c r="A163" s="3" t="s">
        <v>147</v>
      </c>
      <c r="B163" s="3" t="str">
        <f t="shared" si="8"/>
        <v>1995 Outdoor Boys Class LL Championship High Jump</v>
      </c>
      <c r="C163" s="3" t="s">
        <v>26</v>
      </c>
      <c r="D163" s="4" t="s">
        <v>59</v>
      </c>
      <c r="E163" s="4" t="s">
        <v>702</v>
      </c>
      <c r="F163" s="4" t="str">
        <f t="shared" si="9"/>
        <v>Boys</v>
      </c>
      <c r="G163" s="4" t="s">
        <v>13</v>
      </c>
      <c r="H163" s="3">
        <v>1995</v>
      </c>
      <c r="I163" s="3" t="s">
        <v>148</v>
      </c>
      <c r="J163" s="4" t="s">
        <v>158</v>
      </c>
      <c r="K163" s="14" t="s">
        <v>167</v>
      </c>
      <c r="L163" s="4" t="s">
        <v>58</v>
      </c>
      <c r="M163" s="5">
        <v>7</v>
      </c>
      <c r="N163" s="5" t="s">
        <v>208</v>
      </c>
      <c r="O163" s="6">
        <v>34856</v>
      </c>
      <c r="P163" s="4" t="str">
        <f>IF(VLOOKUP(G163,Events!$A$2:$D$27,2,FALSE)="Field",CONCATENATE(M163,"-",N163),IF(VLOOKUP(G163,Events!$A$2:$D$27,2,FALSE)="Multi",M163,CONCATENATE(M163,":",N163)))</f>
        <v>7-00.25</v>
      </c>
      <c r="Q163" s="4" t="s">
        <v>697</v>
      </c>
    </row>
    <row r="164" spans="1:17" hidden="1">
      <c r="A164" s="3" t="s">
        <v>190</v>
      </c>
      <c r="B164" s="3" t="str">
        <f t="shared" si="8"/>
        <v>2013 Outdoor Boys Class M Championship High Jump</v>
      </c>
      <c r="C164" s="3" t="s">
        <v>26</v>
      </c>
      <c r="D164" s="4" t="s">
        <v>63</v>
      </c>
      <c r="E164" s="4" t="s">
        <v>702</v>
      </c>
      <c r="F164" s="4" t="str">
        <f t="shared" si="9"/>
        <v>Boys</v>
      </c>
      <c r="G164" s="4" t="s">
        <v>13</v>
      </c>
      <c r="H164" s="3">
        <v>2013</v>
      </c>
      <c r="I164" s="3" t="s">
        <v>39</v>
      </c>
      <c r="J164" s="4" t="str">
        <f>I164</f>
        <v>Bloomfield</v>
      </c>
      <c r="K164" s="14" t="s">
        <v>212</v>
      </c>
      <c r="L164" s="4" t="s">
        <v>58</v>
      </c>
      <c r="M164" s="5" t="s">
        <v>284</v>
      </c>
      <c r="N164" s="5" t="s">
        <v>285</v>
      </c>
      <c r="O164" s="6">
        <v>41423</v>
      </c>
      <c r="P164" s="4" t="str">
        <f>IF(VLOOKUP(G164,Events!$A$2:$D$27,2,FALSE)="Field",CONCATENATE(M164,"-",N164),IF(VLOOKUP(G164,Events!$A$2:$D$27,2,FALSE)="Multi",M164,CONCATENATE(M164,":",N164)))</f>
        <v>6-10</v>
      </c>
      <c r="Q164" s="4" t="s">
        <v>697</v>
      </c>
    </row>
    <row r="165" spans="1:17" hidden="1">
      <c r="A165" s="3" t="s">
        <v>246</v>
      </c>
      <c r="B165" s="3" t="str">
        <f t="shared" si="8"/>
        <v>1994 Outdoor Boys Class MM Championship High Jump</v>
      </c>
      <c r="C165" s="3" t="s">
        <v>26</v>
      </c>
      <c r="D165" s="4" t="s">
        <v>65</v>
      </c>
      <c r="E165" s="4" t="s">
        <v>702</v>
      </c>
      <c r="F165" s="4" t="str">
        <f t="shared" si="9"/>
        <v>Boys</v>
      </c>
      <c r="G165" s="4" t="s">
        <v>13</v>
      </c>
      <c r="H165" s="3">
        <v>1994</v>
      </c>
      <c r="I165" s="3" t="s">
        <v>108</v>
      </c>
      <c r="J165" s="4" t="s">
        <v>109</v>
      </c>
      <c r="K165" s="14" t="s">
        <v>120</v>
      </c>
      <c r="L165" s="4" t="s">
        <v>56</v>
      </c>
      <c r="M165" s="5" t="s">
        <v>284</v>
      </c>
      <c r="N165" s="5" t="s">
        <v>202</v>
      </c>
      <c r="O165" s="4" t="s">
        <v>56</v>
      </c>
      <c r="P165" s="4" t="str">
        <f>IF(VLOOKUP(G165,Events!$A$2:$D$27,2,FALSE)="Field",CONCATENATE(M165,"-",N165),IF(VLOOKUP(G165,Events!$A$2:$D$27,2,FALSE)="Multi",M165,CONCATENATE(M165,":",N165)))</f>
        <v>6-08</v>
      </c>
      <c r="Q165" s="4" t="s">
        <v>697</v>
      </c>
    </row>
    <row r="166" spans="1:17" hidden="1">
      <c r="A166" s="3" t="s">
        <v>342</v>
      </c>
      <c r="B166" s="3" t="str">
        <f t="shared" si="8"/>
        <v>1995 Outdoor Boys Class S Championship High Jump</v>
      </c>
      <c r="C166" s="3" t="s">
        <v>26</v>
      </c>
      <c r="D166" s="4" t="s">
        <v>66</v>
      </c>
      <c r="E166" s="4" t="s">
        <v>702</v>
      </c>
      <c r="F166" s="4" t="str">
        <f t="shared" si="9"/>
        <v>Boys</v>
      </c>
      <c r="G166" s="4" t="s">
        <v>13</v>
      </c>
      <c r="H166" s="3">
        <v>1995</v>
      </c>
      <c r="I166" s="3" t="s">
        <v>344</v>
      </c>
      <c r="J166" s="4" t="s">
        <v>361</v>
      </c>
      <c r="K166" s="14" t="s">
        <v>360</v>
      </c>
      <c r="L166" s="4" t="s">
        <v>58</v>
      </c>
      <c r="M166" s="5" t="s">
        <v>284</v>
      </c>
      <c r="N166" s="5" t="s">
        <v>202</v>
      </c>
      <c r="O166" s="6">
        <v>34856</v>
      </c>
      <c r="P166" s="4" t="str">
        <f>IF(VLOOKUP(G166,Events!$A$2:$D$27,2,FALSE)="Field",CONCATENATE(M166,"-",N166),IF(VLOOKUP(G166,Events!$A$2:$D$27,2,FALSE)="Multi",M166,CONCATENATE(M166,":",N166)))</f>
        <v>6-08</v>
      </c>
      <c r="Q166" s="4" t="s">
        <v>697</v>
      </c>
    </row>
    <row r="167" spans="1:17" hidden="1">
      <c r="A167" s="3" t="s">
        <v>343</v>
      </c>
      <c r="B167" s="3" t="str">
        <f t="shared" si="8"/>
        <v>1980 Outdoor Boys Class S Championship High Jump</v>
      </c>
      <c r="C167" s="3" t="s">
        <v>26</v>
      </c>
      <c r="D167" s="4" t="s">
        <v>66</v>
      </c>
      <c r="E167" s="4" t="s">
        <v>702</v>
      </c>
      <c r="F167" s="4" t="str">
        <f t="shared" si="9"/>
        <v>Boys</v>
      </c>
      <c r="G167" s="4" t="s">
        <v>13</v>
      </c>
      <c r="H167" s="3">
        <v>1980</v>
      </c>
      <c r="I167" s="3" t="s">
        <v>296</v>
      </c>
      <c r="J167" s="4" t="s">
        <v>252</v>
      </c>
      <c r="K167" s="14" t="s">
        <v>302</v>
      </c>
      <c r="L167" s="4" t="s">
        <v>56</v>
      </c>
      <c r="M167" s="5" t="s">
        <v>284</v>
      </c>
      <c r="N167" s="5" t="s">
        <v>202</v>
      </c>
      <c r="O167" s="4" t="s">
        <v>56</v>
      </c>
      <c r="P167" s="4" t="str">
        <f>IF(VLOOKUP(G167,Events!$A$2:$D$27,2,FALSE)="Field",CONCATENATE(M167,"-",N167),IF(VLOOKUP(G167,Events!$A$2:$D$27,2,FALSE)="Multi",M167,CONCATENATE(M167,":",N167)))</f>
        <v>6-08</v>
      </c>
      <c r="Q167" s="4" t="s">
        <v>697</v>
      </c>
    </row>
    <row r="168" spans="1:17" hidden="1">
      <c r="A168" s="3" t="s">
        <v>246</v>
      </c>
      <c r="B168" s="3" t="str">
        <f t="shared" si="8"/>
        <v>1994 Outdoor Boys State Open High Jump</v>
      </c>
      <c r="C168" s="3" t="s">
        <v>26</v>
      </c>
      <c r="D168" s="4" t="s">
        <v>51</v>
      </c>
      <c r="E168" s="4" t="s">
        <v>702</v>
      </c>
      <c r="F168" s="4" t="str">
        <f t="shared" si="9"/>
        <v>Boys</v>
      </c>
      <c r="G168" s="4" t="s">
        <v>13</v>
      </c>
      <c r="H168" s="3">
        <v>1994</v>
      </c>
      <c r="I168" s="3" t="s">
        <v>108</v>
      </c>
      <c r="J168" s="4" t="s">
        <v>109</v>
      </c>
      <c r="K168" s="14" t="s">
        <v>120</v>
      </c>
      <c r="L168" s="4" t="s">
        <v>58</v>
      </c>
      <c r="M168" s="5" t="s">
        <v>431</v>
      </c>
      <c r="N168" s="5" t="s">
        <v>208</v>
      </c>
      <c r="O168" s="6">
        <v>34492</v>
      </c>
      <c r="P168" s="4" t="str">
        <f>IF(VLOOKUP(G168,Events!$A$2:$D$27,2,FALSE)="Field",CONCATENATE(M168,"-",N168),IF(VLOOKUP(G168,Events!$A$2:$D$27,2,FALSE)="Multi",M168,CONCATENATE(M168,":",N168)))</f>
        <v>7-00.25</v>
      </c>
      <c r="Q168" s="4" t="s">
        <v>697</v>
      </c>
    </row>
    <row r="169" spans="1:17" hidden="1">
      <c r="A169" s="3" t="s">
        <v>402</v>
      </c>
      <c r="B169" s="3" t="str">
        <f t="shared" si="8"/>
        <v>1994 Outdoor Boys State Open High Jump</v>
      </c>
      <c r="C169" s="3" t="s">
        <v>26</v>
      </c>
      <c r="D169" s="4" t="s">
        <v>51</v>
      </c>
      <c r="E169" s="4" t="s">
        <v>702</v>
      </c>
      <c r="F169" s="4" t="str">
        <f t="shared" si="9"/>
        <v>Boys</v>
      </c>
      <c r="G169" s="4" t="s">
        <v>13</v>
      </c>
      <c r="H169" s="3">
        <v>1994</v>
      </c>
      <c r="I169" s="3" t="s">
        <v>148</v>
      </c>
      <c r="J169" s="4" t="s">
        <v>158</v>
      </c>
      <c r="K169" s="14" t="s">
        <v>167</v>
      </c>
      <c r="L169" s="4" t="s">
        <v>58</v>
      </c>
      <c r="M169" s="5" t="s">
        <v>431</v>
      </c>
      <c r="N169" s="5" t="s">
        <v>208</v>
      </c>
      <c r="O169" s="6">
        <v>34492</v>
      </c>
      <c r="P169" s="4" t="str">
        <f>IF(VLOOKUP(G169,Events!$A$2:$D$27,2,FALSE)="Field",CONCATENATE(M169,"-",N169),IF(VLOOKUP(G169,Events!$A$2:$D$27,2,FALSE)="Multi",M169,CONCATENATE(M169,":",N169)))</f>
        <v>7-00.25</v>
      </c>
      <c r="Q169" s="4" t="s">
        <v>697</v>
      </c>
    </row>
    <row r="170" spans="1:17" hidden="1">
      <c r="A170" s="3" t="s">
        <v>458</v>
      </c>
      <c r="B170" s="3" t="str">
        <f t="shared" si="8"/>
        <v>2011 Outdoor Girls Class L Championship High Jump</v>
      </c>
      <c r="C170" s="3" t="s">
        <v>26</v>
      </c>
      <c r="D170" s="4" t="s">
        <v>52</v>
      </c>
      <c r="E170" s="4" t="s">
        <v>703</v>
      </c>
      <c r="F170" s="4" t="str">
        <f t="shared" si="9"/>
        <v>Girls</v>
      </c>
      <c r="G170" s="4" t="s">
        <v>13</v>
      </c>
      <c r="H170" s="3">
        <v>2011</v>
      </c>
      <c r="I170" s="3" t="s">
        <v>243</v>
      </c>
      <c r="J170" s="4" t="s">
        <v>293</v>
      </c>
      <c r="K170" s="14" t="s">
        <v>298</v>
      </c>
      <c r="L170" s="4" t="s">
        <v>57</v>
      </c>
      <c r="M170" s="5" t="s">
        <v>485</v>
      </c>
      <c r="N170" s="5" t="s">
        <v>203</v>
      </c>
      <c r="O170" s="6">
        <v>40696</v>
      </c>
      <c r="P170" s="4" t="str">
        <f>IF(VLOOKUP(G170,Events!$A$2:$D$27,2,FALSE)="Field",CONCATENATE(M170,"-",N170),IF(VLOOKUP(G170,Events!$A$2:$D$27,2,FALSE)="Multi",M170,CONCATENATE(M170,":",N170)))</f>
        <v>5-09</v>
      </c>
      <c r="Q170" s="4" t="s">
        <v>697</v>
      </c>
    </row>
    <row r="171" spans="1:17" hidden="1">
      <c r="A171" s="3" t="s">
        <v>504</v>
      </c>
      <c r="B171" s="3" t="str">
        <f t="shared" si="8"/>
        <v>2017 Outdoor Girls Class LL Championship High Jump</v>
      </c>
      <c r="C171" s="3" t="s">
        <v>26</v>
      </c>
      <c r="D171" s="4" t="s">
        <v>59</v>
      </c>
      <c r="E171" s="4" t="s">
        <v>703</v>
      </c>
      <c r="F171" s="4" t="str">
        <f t="shared" si="9"/>
        <v>Girls</v>
      </c>
      <c r="G171" s="4" t="s">
        <v>13</v>
      </c>
      <c r="H171" s="3">
        <v>2017</v>
      </c>
      <c r="I171" s="3" t="s">
        <v>146</v>
      </c>
      <c r="J171" s="4" t="str">
        <f>I171</f>
        <v>Manchester</v>
      </c>
      <c r="K171" s="14" t="s">
        <v>166</v>
      </c>
      <c r="L171" s="4" t="s">
        <v>61</v>
      </c>
      <c r="M171" s="5" t="s">
        <v>485</v>
      </c>
      <c r="N171" s="5" t="s">
        <v>532</v>
      </c>
      <c r="O171" s="6">
        <v>42886</v>
      </c>
      <c r="P171" s="4" t="str">
        <f>IF(VLOOKUP(G171,Events!$A$2:$D$27,2,FALSE)="Field",CONCATENATE(M171,"-",N171),IF(VLOOKUP(G171,Events!$A$2:$D$27,2,FALSE)="Multi",M171,CONCATENATE(M171,":",N171)))</f>
        <v>5-06.25</v>
      </c>
      <c r="Q171" s="4" t="s">
        <v>697</v>
      </c>
    </row>
    <row r="172" spans="1:17" hidden="1">
      <c r="A172" s="3" t="s">
        <v>550</v>
      </c>
      <c r="B172" s="3" t="str">
        <f t="shared" si="8"/>
        <v>1981 Outdoor Girls Class M Championship High Jump</v>
      </c>
      <c r="C172" s="3" t="s">
        <v>26</v>
      </c>
      <c r="D172" s="4" t="s">
        <v>63</v>
      </c>
      <c r="E172" s="4" t="s">
        <v>703</v>
      </c>
      <c r="F172" s="4" t="str">
        <f t="shared" si="9"/>
        <v>Girls</v>
      </c>
      <c r="G172" s="4" t="s">
        <v>13</v>
      </c>
      <c r="H172" s="3">
        <v>1981</v>
      </c>
      <c r="I172" s="3" t="s">
        <v>552</v>
      </c>
      <c r="J172" s="4" t="str">
        <f>I172</f>
        <v>New Milford</v>
      </c>
      <c r="K172" s="14" t="s">
        <v>566</v>
      </c>
      <c r="L172" s="4" t="s">
        <v>56</v>
      </c>
      <c r="M172" s="5" t="s">
        <v>485</v>
      </c>
      <c r="N172" s="5" t="s">
        <v>582</v>
      </c>
      <c r="O172" s="6" t="s">
        <v>56</v>
      </c>
      <c r="P172" s="4" t="str">
        <f>IF(VLOOKUP(G172,Events!$A$2:$D$27,2,FALSE)="Field",CONCATENATE(M172,"-",N172),IF(VLOOKUP(G172,Events!$A$2:$D$27,2,FALSE)="Multi",M172,CONCATENATE(M172,":",N172)))</f>
        <v>5-09.75</v>
      </c>
      <c r="Q172" s="4" t="s">
        <v>697</v>
      </c>
    </row>
    <row r="173" spans="1:17" hidden="1">
      <c r="A173" s="3" t="s">
        <v>551</v>
      </c>
      <c r="B173" s="3" t="str">
        <f t="shared" si="8"/>
        <v>1981 Outdoor Girls Class M Championship High Jump</v>
      </c>
      <c r="C173" s="3" t="s">
        <v>26</v>
      </c>
      <c r="D173" s="4" t="s">
        <v>63</v>
      </c>
      <c r="E173" s="4" t="s">
        <v>703</v>
      </c>
      <c r="F173" s="4" t="str">
        <f t="shared" si="9"/>
        <v>Girls</v>
      </c>
      <c r="G173" s="4" t="s">
        <v>13</v>
      </c>
      <c r="H173" s="3">
        <v>1981</v>
      </c>
      <c r="I173" s="3" t="s">
        <v>199</v>
      </c>
      <c r="J173" s="4" t="s">
        <v>146</v>
      </c>
      <c r="K173" s="14" t="s">
        <v>214</v>
      </c>
      <c r="L173" s="4" t="s">
        <v>56</v>
      </c>
      <c r="M173" s="5" t="s">
        <v>485</v>
      </c>
      <c r="N173" s="5" t="s">
        <v>582</v>
      </c>
      <c r="O173" s="4" t="s">
        <v>56</v>
      </c>
      <c r="P173" s="4" t="str">
        <f>IF(VLOOKUP(G173,Events!$A$2:$D$27,2,FALSE)="Field",CONCATENATE(M173,"-",N173),IF(VLOOKUP(G173,Events!$A$2:$D$27,2,FALSE)="Multi",M173,CONCATENATE(M173,":",N173)))</f>
        <v>5-09.75</v>
      </c>
      <c r="Q173" s="4" t="s">
        <v>697</v>
      </c>
    </row>
    <row r="174" spans="1:17" hidden="1">
      <c r="A174" s="3" t="s">
        <v>596</v>
      </c>
      <c r="B174" s="3" t="str">
        <f t="shared" si="8"/>
        <v>2000 Outdoor Girls Class MM Championship High Jump</v>
      </c>
      <c r="C174" s="3" t="s">
        <v>26</v>
      </c>
      <c r="D174" s="4" t="s">
        <v>65</v>
      </c>
      <c r="E174" s="4" t="s">
        <v>703</v>
      </c>
      <c r="F174" s="4" t="str">
        <f t="shared" si="9"/>
        <v>Girls</v>
      </c>
      <c r="G174" s="4" t="s">
        <v>13</v>
      </c>
      <c r="H174" s="3">
        <v>2000</v>
      </c>
      <c r="I174" s="3" t="s">
        <v>296</v>
      </c>
      <c r="J174" s="4" t="s">
        <v>252</v>
      </c>
      <c r="K174" s="14" t="s">
        <v>302</v>
      </c>
      <c r="L174" s="4" t="s">
        <v>58</v>
      </c>
      <c r="M174" s="5" t="s">
        <v>485</v>
      </c>
      <c r="N174" s="5" t="s">
        <v>206</v>
      </c>
      <c r="O174" s="6">
        <v>36676</v>
      </c>
      <c r="P174" s="4" t="str">
        <f>IF(VLOOKUP(G174,Events!$A$2:$D$27,2,FALSE)="Field",CONCATENATE(M174,"-",N174),IF(VLOOKUP(G174,Events!$A$2:$D$27,2,FALSE)="Multi",M174,CONCATENATE(M174,":",N174)))</f>
        <v>5-06</v>
      </c>
      <c r="Q174" s="4" t="s">
        <v>697</v>
      </c>
    </row>
    <row r="175" spans="1:17" hidden="1">
      <c r="A175" s="3" t="s">
        <v>633</v>
      </c>
      <c r="B175" s="3" t="str">
        <f t="shared" si="8"/>
        <v>2008 Outdoor Girls Class S Championship High Jump</v>
      </c>
      <c r="C175" s="3" t="s">
        <v>26</v>
      </c>
      <c r="D175" s="4" t="s">
        <v>66</v>
      </c>
      <c r="E175" s="4" t="s">
        <v>703</v>
      </c>
      <c r="F175" s="4" t="str">
        <f t="shared" si="9"/>
        <v>Girls</v>
      </c>
      <c r="G175" s="4" t="s">
        <v>13</v>
      </c>
      <c r="H175" s="3">
        <v>2008</v>
      </c>
      <c r="I175" s="3" t="s">
        <v>39</v>
      </c>
      <c r="J175" s="4" t="str">
        <f>I175</f>
        <v>Bloomfield</v>
      </c>
      <c r="K175" s="14" t="s">
        <v>212</v>
      </c>
      <c r="L175" s="4" t="s">
        <v>61</v>
      </c>
      <c r="M175" s="5" t="s">
        <v>485</v>
      </c>
      <c r="N175" s="5" t="s">
        <v>490</v>
      </c>
      <c r="O175" s="6">
        <v>39602</v>
      </c>
      <c r="P175" s="4" t="str">
        <f>IF(VLOOKUP(G175,Events!$A$2:$D$27,2,FALSE)="Field",CONCATENATE(M175,"-",N175),IF(VLOOKUP(G175,Events!$A$2:$D$27,2,FALSE)="Multi",M175,CONCATENATE(M175,":",N175)))</f>
        <v>5-07</v>
      </c>
      <c r="Q175" s="4" t="s">
        <v>697</v>
      </c>
    </row>
    <row r="176" spans="1:17" hidden="1">
      <c r="A176" s="3" t="s">
        <v>663</v>
      </c>
      <c r="B176" s="3" t="str">
        <f t="shared" si="8"/>
        <v>1983 Outdoor Girls State Open High Jump</v>
      </c>
      <c r="C176" s="3" t="s">
        <v>26</v>
      </c>
      <c r="D176" s="4" t="s">
        <v>51</v>
      </c>
      <c r="E176" s="4" t="s">
        <v>703</v>
      </c>
      <c r="F176" s="4" t="str">
        <f t="shared" si="9"/>
        <v>Girls</v>
      </c>
      <c r="G176" s="7" t="s">
        <v>13</v>
      </c>
      <c r="H176" s="3">
        <v>1983</v>
      </c>
      <c r="I176" s="3" t="s">
        <v>131</v>
      </c>
      <c r="J176" s="4" t="str">
        <f>I176</f>
        <v>Danbury</v>
      </c>
      <c r="K176" s="14" t="s">
        <v>161</v>
      </c>
      <c r="L176" s="4" t="s">
        <v>758</v>
      </c>
      <c r="M176" s="5" t="s">
        <v>485</v>
      </c>
      <c r="N176" s="5" t="s">
        <v>203</v>
      </c>
      <c r="O176" s="6">
        <v>30478</v>
      </c>
      <c r="P176" s="4" t="str">
        <f>IF(VLOOKUP(G176,Events!$A$2:$D$27,2,FALSE)="Field",CONCATENATE(M176,"-",N176),IF(VLOOKUP(G176,Events!$A$2:$D$27,2,FALSE)="Multi",M176,CONCATENATE(M176,":",N176)))</f>
        <v>5-09</v>
      </c>
      <c r="Q176" s="4" t="s">
        <v>697</v>
      </c>
    </row>
    <row r="177" spans="1:17" hidden="1">
      <c r="A177" s="3" t="s">
        <v>99</v>
      </c>
      <c r="B177" s="3" t="str">
        <f t="shared" si="8"/>
        <v>1999 Outdoor Boys Class L Championship Javelin Throw</v>
      </c>
      <c r="C177" s="3" t="s">
        <v>26</v>
      </c>
      <c r="D177" s="11" t="s">
        <v>52</v>
      </c>
      <c r="E177" s="4" t="s">
        <v>702</v>
      </c>
      <c r="F177" s="4" t="str">
        <f t="shared" si="9"/>
        <v>Boys</v>
      </c>
      <c r="G177" s="9" t="s">
        <v>715</v>
      </c>
      <c r="H177" s="3">
        <v>1999</v>
      </c>
      <c r="I177" s="3" t="s">
        <v>100</v>
      </c>
      <c r="J177" s="4" t="str">
        <f>I177</f>
        <v>East Haven</v>
      </c>
      <c r="K177" s="14" t="s">
        <v>127</v>
      </c>
      <c r="M177" s="5">
        <v>222</v>
      </c>
      <c r="N177" s="5" t="s">
        <v>206</v>
      </c>
      <c r="O177" s="6"/>
      <c r="P177" s="4" t="str">
        <f>IF(VLOOKUP(G177,Events!$A$2:$D$27,2,FALSE)="Field",CONCATENATE(M177,"-",N177),IF(VLOOKUP(G177,Events!$A$2:$D$27,2,FALSE)="Multi",M177,CONCATENATE(M177,":",N177)))</f>
        <v>222-06</v>
      </c>
      <c r="Q177" s="4" t="s">
        <v>697</v>
      </c>
    </row>
    <row r="178" spans="1:17" hidden="1">
      <c r="A178" s="3" t="s">
        <v>153</v>
      </c>
      <c r="B178" s="3" t="str">
        <f t="shared" si="8"/>
        <v>1970 Outdoor Boys Class LL Championship Javelin Throw</v>
      </c>
      <c r="C178" s="3" t="s">
        <v>26</v>
      </c>
      <c r="D178" s="4" t="s">
        <v>59</v>
      </c>
      <c r="E178" s="4" t="s">
        <v>702</v>
      </c>
      <c r="F178" s="4" t="str">
        <f t="shared" si="9"/>
        <v>Boys</v>
      </c>
      <c r="G178" s="4" t="s">
        <v>715</v>
      </c>
      <c r="H178" s="3">
        <v>1970</v>
      </c>
      <c r="I178" s="3" t="s">
        <v>159</v>
      </c>
      <c r="J178" s="4" t="s">
        <v>142</v>
      </c>
      <c r="K178" s="14" t="s">
        <v>168</v>
      </c>
      <c r="M178" s="5">
        <v>210</v>
      </c>
      <c r="N178" s="5" t="s">
        <v>205</v>
      </c>
      <c r="O178" s="6"/>
      <c r="P178" s="4" t="str">
        <f>IF(VLOOKUP(G178,Events!$A$2:$D$27,2,FALSE)="Field",CONCATENATE(M178,"-",N178),IF(VLOOKUP(G178,Events!$A$2:$D$27,2,FALSE)="Multi",M178,CONCATENATE(M178,":",N178)))</f>
        <v>210-01</v>
      </c>
      <c r="Q178" s="4" t="s">
        <v>697</v>
      </c>
    </row>
    <row r="179" spans="1:17" hidden="1">
      <c r="A179" s="3" t="s">
        <v>197</v>
      </c>
      <c r="B179" s="3" t="str">
        <f t="shared" si="8"/>
        <v>1968 Outdoor Boys Class M Championship Javelin Throw</v>
      </c>
      <c r="C179" s="3" t="s">
        <v>26</v>
      </c>
      <c r="D179" s="4" t="s">
        <v>63</v>
      </c>
      <c r="E179" s="4" t="s">
        <v>702</v>
      </c>
      <c r="F179" s="4" t="str">
        <f t="shared" si="9"/>
        <v>Boys</v>
      </c>
      <c r="G179" s="4" t="s">
        <v>715</v>
      </c>
      <c r="H179" s="3">
        <v>1968</v>
      </c>
      <c r="I179" s="3" t="s">
        <v>159</v>
      </c>
      <c r="J179" s="4" t="s">
        <v>142</v>
      </c>
      <c r="K179" s="14" t="s">
        <v>165</v>
      </c>
      <c r="M179" s="5" t="s">
        <v>290</v>
      </c>
      <c r="N179" s="5" t="s">
        <v>288</v>
      </c>
      <c r="O179" s="6"/>
      <c r="P179" s="4" t="str">
        <f>IF(VLOOKUP(G179,Events!$A$2:$D$27,2,FALSE)="Field",CONCATENATE(M179,"-",N179),IF(VLOOKUP(G179,Events!$A$2:$D$27,2,FALSE)="Multi",M179,CONCATENATE(M179,":",N179)))</f>
        <v>220-00</v>
      </c>
      <c r="Q179" s="4" t="s">
        <v>697</v>
      </c>
    </row>
    <row r="180" spans="1:17" hidden="1">
      <c r="A180" s="3" t="s">
        <v>253</v>
      </c>
      <c r="B180" s="3" t="str">
        <f t="shared" si="8"/>
        <v>1990 Outdoor Boys Class MM Championship Javelin Throw</v>
      </c>
      <c r="C180" s="3" t="s">
        <v>26</v>
      </c>
      <c r="D180" s="4" t="s">
        <v>65</v>
      </c>
      <c r="E180" s="4" t="s">
        <v>702</v>
      </c>
      <c r="F180" s="4" t="str">
        <f t="shared" si="9"/>
        <v>Boys</v>
      </c>
      <c r="G180" s="4" t="s">
        <v>715</v>
      </c>
      <c r="H180" s="3">
        <v>1990</v>
      </c>
      <c r="I180" s="3" t="s">
        <v>250</v>
      </c>
      <c r="J180" s="4" t="str">
        <f>I180</f>
        <v>North Haven</v>
      </c>
      <c r="K180" s="14" t="s">
        <v>303</v>
      </c>
      <c r="M180" s="5" t="s">
        <v>322</v>
      </c>
      <c r="N180" s="5" t="s">
        <v>318</v>
      </c>
      <c r="O180" s="6"/>
      <c r="P180" s="4" t="str">
        <f>IF(VLOOKUP(G180,Events!$A$2:$D$27,2,FALSE)="Field",CONCATENATE(M180,"-",N180),IF(VLOOKUP(G180,Events!$A$2:$D$27,2,FALSE)="Multi",M180,CONCATENATE(M180,":",N180)))</f>
        <v>195-04</v>
      </c>
      <c r="Q180" s="4" t="s">
        <v>697</v>
      </c>
    </row>
    <row r="181" spans="1:17" hidden="1">
      <c r="A181" s="3" t="s">
        <v>352</v>
      </c>
      <c r="B181" s="3" t="str">
        <f t="shared" si="8"/>
        <v>1972 Outdoor Boys Class S Championship Javelin Throw</v>
      </c>
      <c r="C181" s="3" t="s">
        <v>26</v>
      </c>
      <c r="D181" s="4" t="s">
        <v>66</v>
      </c>
      <c r="E181" s="4" t="s">
        <v>702</v>
      </c>
      <c r="F181" s="4" t="str">
        <f t="shared" si="9"/>
        <v>Boys</v>
      </c>
      <c r="G181" s="4" t="s">
        <v>715</v>
      </c>
      <c r="H181" s="3">
        <v>1972</v>
      </c>
      <c r="I181" s="3" t="s">
        <v>359</v>
      </c>
      <c r="J181" s="4" t="s">
        <v>44</v>
      </c>
      <c r="K181" s="14" t="s">
        <v>229</v>
      </c>
      <c r="M181" s="5" t="s">
        <v>391</v>
      </c>
      <c r="N181" s="5" t="s">
        <v>320</v>
      </c>
      <c r="O181" s="6"/>
      <c r="P181" s="4" t="str">
        <f>IF(VLOOKUP(G181,Events!$A$2:$D$27,2,FALSE)="Field",CONCATENATE(M181,"-",N181),IF(VLOOKUP(G181,Events!$A$2:$D$27,2,FALSE)="Multi",M181,CONCATENATE(M181,":",N181)))</f>
        <v>191-11</v>
      </c>
      <c r="Q181" s="4" t="s">
        <v>697</v>
      </c>
    </row>
    <row r="182" spans="1:17" hidden="1">
      <c r="A182" s="3" t="s">
        <v>405</v>
      </c>
      <c r="B182" s="3" t="str">
        <f t="shared" si="8"/>
        <v>1970 Outdoor Boys State Open Javelin Throw</v>
      </c>
      <c r="C182" s="3" t="s">
        <v>26</v>
      </c>
      <c r="D182" s="4" t="s">
        <v>51</v>
      </c>
      <c r="E182" s="4" t="s">
        <v>702</v>
      </c>
      <c r="F182" s="4" t="str">
        <f t="shared" si="9"/>
        <v>Boys</v>
      </c>
      <c r="G182" s="4" t="s">
        <v>715</v>
      </c>
      <c r="H182" s="3">
        <v>1970</v>
      </c>
      <c r="I182" s="3" t="s">
        <v>159</v>
      </c>
      <c r="J182" s="4" t="s">
        <v>142</v>
      </c>
      <c r="K182" s="14" t="s">
        <v>165</v>
      </c>
      <c r="M182" s="5" t="s">
        <v>440</v>
      </c>
      <c r="N182" s="5" t="s">
        <v>202</v>
      </c>
      <c r="O182" s="6"/>
      <c r="P182" s="4" t="str">
        <f>IF(VLOOKUP(G182,Events!$A$2:$D$27,2,FALSE)="Field",CONCATENATE(M182,"-",N182),IF(VLOOKUP(G182,Events!$A$2:$D$27,2,FALSE)="Multi",M182,CONCATENATE(M182,":",N182)))</f>
        <v>228-08</v>
      </c>
      <c r="Q182" s="4" t="s">
        <v>697</v>
      </c>
    </row>
    <row r="183" spans="1:17" hidden="1">
      <c r="A183" s="3" t="s">
        <v>464</v>
      </c>
      <c r="B183" s="3" t="str">
        <f t="shared" si="8"/>
        <v>1980 Outdoor Girls Class L Championship Javelin Throw</v>
      </c>
      <c r="C183" s="3" t="s">
        <v>26</v>
      </c>
      <c r="D183" s="4" t="s">
        <v>52</v>
      </c>
      <c r="E183" s="4" t="s">
        <v>703</v>
      </c>
      <c r="F183" s="4" t="str">
        <f t="shared" si="9"/>
        <v>Girls</v>
      </c>
      <c r="G183" s="4" t="s">
        <v>715</v>
      </c>
      <c r="H183" s="3">
        <v>1980</v>
      </c>
      <c r="I183" s="3" t="s">
        <v>250</v>
      </c>
      <c r="J183" s="4" t="str">
        <f>I183</f>
        <v>North Haven</v>
      </c>
      <c r="K183" s="14" t="s">
        <v>303</v>
      </c>
      <c r="M183" s="5" t="s">
        <v>489</v>
      </c>
      <c r="N183" s="5" t="s">
        <v>490</v>
      </c>
      <c r="O183" s="6"/>
      <c r="P183" s="4" t="str">
        <f>IF(VLOOKUP(G183,Events!$A$2:$D$27,2,FALSE)="Field",CONCATENATE(M183,"-",N183),IF(VLOOKUP(G183,Events!$A$2:$D$27,2,FALSE)="Multi",M183,CONCATENATE(M183,":",N183)))</f>
        <v>146-07</v>
      </c>
      <c r="Q183" s="4" t="s">
        <v>697</v>
      </c>
    </row>
    <row r="184" spans="1:17" hidden="1">
      <c r="A184" s="3" t="s">
        <v>510</v>
      </c>
      <c r="B184" s="3" t="str">
        <f t="shared" si="8"/>
        <v>2001 Outdoor Girls Class LL Championship Javelin Throw</v>
      </c>
      <c r="C184" s="3" t="s">
        <v>26</v>
      </c>
      <c r="D184" s="4" t="s">
        <v>59</v>
      </c>
      <c r="E184" s="4" t="s">
        <v>703</v>
      </c>
      <c r="F184" s="4" t="str">
        <f t="shared" si="9"/>
        <v>Girls</v>
      </c>
      <c r="G184" s="4" t="s">
        <v>715</v>
      </c>
      <c r="H184" s="3">
        <v>2001</v>
      </c>
      <c r="I184" s="3" t="s">
        <v>511</v>
      </c>
      <c r="J184" s="4" t="str">
        <f>I184</f>
        <v>Naugatuck</v>
      </c>
      <c r="K184" s="14" t="s">
        <v>519</v>
      </c>
      <c r="M184" s="5" t="s">
        <v>537</v>
      </c>
      <c r="N184" s="5" t="s">
        <v>490</v>
      </c>
      <c r="O184" s="6"/>
      <c r="P184" s="4" t="str">
        <f>IF(VLOOKUP(G184,Events!$A$2:$D$27,2,FALSE)="Field",CONCATENATE(M184,"-",N184),IF(VLOOKUP(G184,Events!$A$2:$D$27,2,FALSE)="Multi",M184,CONCATENATE(M184,":",N184)))</f>
        <v>136-07</v>
      </c>
      <c r="Q184" s="4" t="s">
        <v>697</v>
      </c>
    </row>
    <row r="185" spans="1:17" hidden="1">
      <c r="A185" s="3" t="s">
        <v>558</v>
      </c>
      <c r="B185" s="3" t="str">
        <f t="shared" si="8"/>
        <v>1981 Outdoor Girls Class M Championship Javelin Throw</v>
      </c>
      <c r="C185" s="3" t="s">
        <v>26</v>
      </c>
      <c r="D185" s="4" t="s">
        <v>63</v>
      </c>
      <c r="E185" s="4" t="s">
        <v>703</v>
      </c>
      <c r="F185" s="4" t="str">
        <f t="shared" si="9"/>
        <v>Girls</v>
      </c>
      <c r="G185" s="4" t="s">
        <v>715</v>
      </c>
      <c r="H185" s="3">
        <v>1981</v>
      </c>
      <c r="I185" s="3" t="s">
        <v>561</v>
      </c>
      <c r="J185" s="4" t="s">
        <v>562</v>
      </c>
      <c r="K185" s="14" t="s">
        <v>568</v>
      </c>
      <c r="L185" s="4" t="s">
        <v>56</v>
      </c>
      <c r="M185" s="5" t="s">
        <v>585</v>
      </c>
      <c r="N185" s="5" t="s">
        <v>207</v>
      </c>
      <c r="O185" s="4" t="s">
        <v>56</v>
      </c>
      <c r="P185" s="4" t="str">
        <f>IF(VLOOKUP(G185,Events!$A$2:$D$27,2,FALSE)="Field",CONCATENATE(M185,"-",N185),IF(VLOOKUP(G185,Events!$A$2:$D$27,2,FALSE)="Multi",M185,CONCATENATE(M185,":",N185)))</f>
        <v>147-05</v>
      </c>
      <c r="Q185" s="4" t="s">
        <v>697</v>
      </c>
    </row>
    <row r="186" spans="1:17" hidden="1">
      <c r="A186" s="3" t="s">
        <v>603</v>
      </c>
      <c r="B186" s="3" t="str">
        <f t="shared" si="8"/>
        <v>1999 Outdoor Girls Class MM Championship Javelin Throw</v>
      </c>
      <c r="C186" s="3" t="s">
        <v>26</v>
      </c>
      <c r="D186" s="4" t="s">
        <v>65</v>
      </c>
      <c r="E186" s="4" t="s">
        <v>703</v>
      </c>
      <c r="F186" s="4" t="str">
        <f t="shared" si="9"/>
        <v>Girls</v>
      </c>
      <c r="G186" s="4" t="s">
        <v>715</v>
      </c>
      <c r="H186" s="3">
        <v>1999</v>
      </c>
      <c r="I186" s="3" t="s">
        <v>94</v>
      </c>
      <c r="J186" s="4" t="str">
        <f>I186</f>
        <v>East Lyme</v>
      </c>
      <c r="K186" s="14" t="s">
        <v>122</v>
      </c>
      <c r="L186" s="4" t="s">
        <v>58</v>
      </c>
      <c r="M186" s="5" t="s">
        <v>584</v>
      </c>
      <c r="N186" s="5" t="s">
        <v>490</v>
      </c>
      <c r="O186" s="4" t="s">
        <v>56</v>
      </c>
      <c r="P186" s="4" t="str">
        <f>IF(VLOOKUP(G186,Events!$A$2:$D$27,2,FALSE)="Field",CONCATENATE(M186,"-",N186),IF(VLOOKUP(G186,Events!$A$2:$D$27,2,FALSE)="Multi",M186,CONCATENATE(M186,":",N186)))</f>
        <v>140-07</v>
      </c>
      <c r="Q186" s="4" t="s">
        <v>697</v>
      </c>
    </row>
    <row r="187" spans="1:17" hidden="1">
      <c r="A187" s="3" t="s">
        <v>637</v>
      </c>
      <c r="B187" s="3" t="str">
        <f t="shared" si="8"/>
        <v>1983 Outdoor Girls Class S Championship Javelin Throw</v>
      </c>
      <c r="C187" s="3" t="s">
        <v>26</v>
      </c>
      <c r="D187" s="4" t="s">
        <v>66</v>
      </c>
      <c r="E187" s="4" t="s">
        <v>703</v>
      </c>
      <c r="F187" s="4" t="str">
        <f t="shared" si="9"/>
        <v>Girls</v>
      </c>
      <c r="G187" s="4" t="s">
        <v>715</v>
      </c>
      <c r="H187" s="3">
        <v>1983</v>
      </c>
      <c r="I187" s="3" t="s">
        <v>296</v>
      </c>
      <c r="J187" s="4" t="s">
        <v>252</v>
      </c>
      <c r="K187" s="14" t="s">
        <v>302</v>
      </c>
      <c r="L187" s="4" t="s">
        <v>56</v>
      </c>
      <c r="M187" s="5" t="s">
        <v>585</v>
      </c>
      <c r="N187" s="5" t="s">
        <v>206</v>
      </c>
      <c r="O187" s="4" t="s">
        <v>56</v>
      </c>
      <c r="P187" s="4" t="str">
        <f>IF(VLOOKUP(G187,Events!$A$2:$D$27,2,FALSE)="Field",CONCATENATE(M187,"-",N187),IF(VLOOKUP(G187,Events!$A$2:$D$27,2,FALSE)="Multi",M187,CONCATENATE(M187,":",N187)))</f>
        <v>147-06</v>
      </c>
      <c r="Q187" s="4" t="s">
        <v>697</v>
      </c>
    </row>
    <row r="188" spans="1:17" hidden="1">
      <c r="A188" s="3" t="s">
        <v>667</v>
      </c>
      <c r="B188" s="3" t="str">
        <f t="shared" si="8"/>
        <v>1973 Outdoor Girls State Open Javelin Throw</v>
      </c>
      <c r="C188" s="3" t="s">
        <v>26</v>
      </c>
      <c r="D188" s="4" t="s">
        <v>51</v>
      </c>
      <c r="E188" s="4" t="s">
        <v>703</v>
      </c>
      <c r="F188" s="4" t="str">
        <f t="shared" si="9"/>
        <v>Girls</v>
      </c>
      <c r="G188" s="7" t="s">
        <v>715</v>
      </c>
      <c r="H188" s="3">
        <v>1973</v>
      </c>
      <c r="I188" s="3" t="s">
        <v>106</v>
      </c>
      <c r="J188" s="4" t="s">
        <v>107</v>
      </c>
      <c r="K188" s="14" t="s">
        <v>119</v>
      </c>
      <c r="L188" s="4" t="s">
        <v>56</v>
      </c>
      <c r="M188" s="5" t="s">
        <v>690</v>
      </c>
      <c r="N188" s="5" t="s">
        <v>207</v>
      </c>
      <c r="O188" s="4" t="s">
        <v>56</v>
      </c>
      <c r="P188" s="4" t="str">
        <f>IF(VLOOKUP(G188,Events!$A$2:$D$27,2,FALSE)="Field",CONCATENATE(M188,"-",N188),IF(VLOOKUP(G188,Events!$A$2:$D$27,2,FALSE)="Multi",M188,CONCATENATE(M188,":",N188)))</f>
        <v>150-05</v>
      </c>
      <c r="Q188" s="4" t="s">
        <v>697</v>
      </c>
    </row>
    <row r="189" spans="1:17" hidden="1">
      <c r="A189" s="3" t="s">
        <v>98</v>
      </c>
      <c r="B189" s="3" t="str">
        <f t="shared" si="8"/>
        <v>2008 Outdoor Boys Class L Championship Javelin Throw 2002</v>
      </c>
      <c r="C189" s="3" t="s">
        <v>26</v>
      </c>
      <c r="D189" s="11" t="s">
        <v>52</v>
      </c>
      <c r="E189" s="4" t="s">
        <v>702</v>
      </c>
      <c r="F189" s="4" t="str">
        <f t="shared" si="9"/>
        <v>Boys</v>
      </c>
      <c r="G189" s="9" t="s">
        <v>717</v>
      </c>
      <c r="H189" s="3">
        <v>2008</v>
      </c>
      <c r="I189" s="3" t="s">
        <v>106</v>
      </c>
      <c r="J189" s="4" t="s">
        <v>107</v>
      </c>
      <c r="K189" s="14" t="s">
        <v>119</v>
      </c>
      <c r="L189" s="4" t="s">
        <v>58</v>
      </c>
      <c r="M189" s="5">
        <v>200</v>
      </c>
      <c r="N189" s="5" t="s">
        <v>205</v>
      </c>
      <c r="O189" s="6">
        <v>39601</v>
      </c>
      <c r="P189" s="4" t="str">
        <f>IF(VLOOKUP(G189,Events!$A$2:$D$27,2,FALSE)="Field",CONCATENATE(M189,"-",N189),IF(VLOOKUP(G189,Events!$A$2:$D$27,2,FALSE)="Multi",M189,CONCATENATE(M189,":",N189)))</f>
        <v>200-01</v>
      </c>
      <c r="Q189" s="4" t="s">
        <v>697</v>
      </c>
    </row>
    <row r="190" spans="1:17" hidden="1">
      <c r="A190" s="3" t="s">
        <v>152</v>
      </c>
      <c r="B190" s="3" t="str">
        <f t="shared" si="8"/>
        <v>2008 Outdoor Boys Class LL Championship Javelin Throw 2002</v>
      </c>
      <c r="C190" s="3" t="s">
        <v>26</v>
      </c>
      <c r="D190" s="4" t="s">
        <v>59</v>
      </c>
      <c r="E190" s="4" t="s">
        <v>702</v>
      </c>
      <c r="F190" s="4" t="str">
        <f t="shared" si="9"/>
        <v>Boys</v>
      </c>
      <c r="G190" s="4" t="s">
        <v>717</v>
      </c>
      <c r="H190" s="3">
        <v>2008</v>
      </c>
      <c r="I190" s="3" t="s">
        <v>131</v>
      </c>
      <c r="J190" s="4" t="str">
        <f>I190</f>
        <v>Danbury</v>
      </c>
      <c r="K190" s="14" t="s">
        <v>161</v>
      </c>
      <c r="L190" s="4" t="s">
        <v>61</v>
      </c>
      <c r="M190" s="5">
        <v>205</v>
      </c>
      <c r="N190" s="5" t="s">
        <v>206</v>
      </c>
      <c r="O190" s="6">
        <v>39601</v>
      </c>
      <c r="P190" s="4" t="str">
        <f>IF(VLOOKUP(G190,Events!$A$2:$D$27,2,FALSE)="Field",CONCATENATE(M190,"-",N190),IF(VLOOKUP(G190,Events!$A$2:$D$27,2,FALSE)="Multi",M190,CONCATENATE(M190,":",N190)))</f>
        <v>205-06</v>
      </c>
      <c r="Q190" s="4" t="s">
        <v>697</v>
      </c>
    </row>
    <row r="191" spans="1:17" hidden="1">
      <c r="A191" s="3" t="s">
        <v>195</v>
      </c>
      <c r="B191" s="3" t="str">
        <f t="shared" si="8"/>
        <v>2005 Outdoor Boys Class M Championship Javelin Throw 2002</v>
      </c>
      <c r="C191" s="3" t="s">
        <v>26</v>
      </c>
      <c r="D191" s="4" t="s">
        <v>63</v>
      </c>
      <c r="E191" s="4" t="s">
        <v>702</v>
      </c>
      <c r="F191" s="4" t="str">
        <f t="shared" si="9"/>
        <v>Boys</v>
      </c>
      <c r="G191" s="4" t="s">
        <v>717</v>
      </c>
      <c r="H191" s="3">
        <v>2005</v>
      </c>
      <c r="I191" s="3" t="s">
        <v>196</v>
      </c>
      <c r="J191" s="4" t="str">
        <f>I191</f>
        <v>North Branford</v>
      </c>
      <c r="K191" s="14" t="s">
        <v>201</v>
      </c>
      <c r="L191" s="4" t="s">
        <v>58</v>
      </c>
      <c r="M191" s="5" t="s">
        <v>289</v>
      </c>
      <c r="N191" s="5" t="s">
        <v>205</v>
      </c>
      <c r="O191" s="6">
        <v>38505</v>
      </c>
      <c r="P191" s="4" t="str">
        <f>IF(VLOOKUP(G191,Events!$A$2:$D$27,2,FALSE)="Field",CONCATENATE(M191,"-",N191),IF(VLOOKUP(G191,Events!$A$2:$D$27,2,FALSE)="Multi",M191,CONCATENATE(M191,":",N191)))</f>
        <v>202-01</v>
      </c>
      <c r="Q191" s="4" t="s">
        <v>697</v>
      </c>
    </row>
    <row r="192" spans="1:17" ht="24" hidden="1">
      <c r="A192" s="3" t="s">
        <v>238</v>
      </c>
      <c r="B192" s="3" t="str">
        <f t="shared" si="8"/>
        <v>2014 Outdoor Boys Class MM Championship Javelin Throw 2002</v>
      </c>
      <c r="C192" s="3" t="s">
        <v>26</v>
      </c>
      <c r="D192" s="4" t="s">
        <v>65</v>
      </c>
      <c r="E192" s="4" t="s">
        <v>702</v>
      </c>
      <c r="F192" s="4" t="str">
        <f t="shared" si="9"/>
        <v>Boys</v>
      </c>
      <c r="G192" s="4" t="s">
        <v>717</v>
      </c>
      <c r="H192" s="3">
        <v>2014</v>
      </c>
      <c r="I192" s="3" t="s">
        <v>106</v>
      </c>
      <c r="J192" s="4" t="s">
        <v>107</v>
      </c>
      <c r="K192" s="14" t="s">
        <v>119</v>
      </c>
      <c r="L192" s="4" t="s">
        <v>57</v>
      </c>
      <c r="M192" s="5" t="s">
        <v>321</v>
      </c>
      <c r="N192" s="5" t="s">
        <v>207</v>
      </c>
      <c r="O192" s="6">
        <v>41793</v>
      </c>
      <c r="P192" s="4" t="str">
        <f>IF(VLOOKUP(G192,Events!$A$2:$D$27,2,FALSE)="Field",CONCATENATE(M192,"-",N192),IF(VLOOKUP(G192,Events!$A$2:$D$27,2,FALSE)="Multi",M192,CONCATENATE(M192,":",N192)))</f>
        <v>194-05</v>
      </c>
      <c r="Q192" s="4" t="s">
        <v>697</v>
      </c>
    </row>
    <row r="193" spans="1:17" hidden="1">
      <c r="A193" s="3" t="s">
        <v>351</v>
      </c>
      <c r="B193" s="3" t="str">
        <f t="shared" si="8"/>
        <v>2008 Outdoor Boys Class S Championship Javelin Throw 2002</v>
      </c>
      <c r="C193" s="3" t="s">
        <v>26</v>
      </c>
      <c r="D193" s="4" t="s">
        <v>66</v>
      </c>
      <c r="E193" s="4" t="s">
        <v>702</v>
      </c>
      <c r="F193" s="4" t="str">
        <f t="shared" si="9"/>
        <v>Boys</v>
      </c>
      <c r="G193" s="4" t="s">
        <v>717</v>
      </c>
      <c r="H193" s="3">
        <v>2008</v>
      </c>
      <c r="I193" s="3" t="s">
        <v>358</v>
      </c>
      <c r="J193" s="4" t="s">
        <v>357</v>
      </c>
      <c r="K193" s="14" t="s">
        <v>371</v>
      </c>
      <c r="L193" s="4" t="s">
        <v>61</v>
      </c>
      <c r="M193" s="5" t="s">
        <v>390</v>
      </c>
      <c r="N193" s="5" t="s">
        <v>318</v>
      </c>
      <c r="O193" s="6">
        <v>39602</v>
      </c>
      <c r="P193" s="4" t="str">
        <f>IF(VLOOKUP(G193,Events!$A$2:$D$27,2,FALSE)="Field",CONCATENATE(M193,"-",N193),IF(VLOOKUP(G193,Events!$A$2:$D$27,2,FALSE)="Multi",M193,CONCATENATE(M193,":",N193)))</f>
        <v>199-04</v>
      </c>
      <c r="Q193" s="4" t="s">
        <v>697</v>
      </c>
    </row>
    <row r="194" spans="1:17" hidden="1">
      <c r="A194" s="3" t="s">
        <v>98</v>
      </c>
      <c r="B194" s="3" t="str">
        <f t="shared" ref="B194:B250" si="11">CONCATENATE(H194," ",C194," ",F194," ",D194," ",G194)</f>
        <v>2008 Outdoor Boys State Open Javelin Throw 2002</v>
      </c>
      <c r="C194" s="3" t="s">
        <v>26</v>
      </c>
      <c r="D194" s="4" t="s">
        <v>51</v>
      </c>
      <c r="E194" s="4" t="s">
        <v>702</v>
      </c>
      <c r="F194" s="4" t="str">
        <f t="shared" si="9"/>
        <v>Boys</v>
      </c>
      <c r="G194" s="4" t="s">
        <v>717</v>
      </c>
      <c r="H194" s="3">
        <v>2008</v>
      </c>
      <c r="I194" s="3" t="s">
        <v>106</v>
      </c>
      <c r="J194" s="4" t="s">
        <v>107</v>
      </c>
      <c r="K194" s="14" t="s">
        <v>119</v>
      </c>
      <c r="L194" s="4" t="s">
        <v>58</v>
      </c>
      <c r="M194" s="5" t="s">
        <v>439</v>
      </c>
      <c r="N194" s="5" t="s">
        <v>207</v>
      </c>
      <c r="O194" s="6">
        <v>39610</v>
      </c>
      <c r="P194" s="4" t="str">
        <f>IF(VLOOKUP(G194,Events!$A$2:$D$27,2,FALSE)="Field",CONCATENATE(M194,"-",N194),IF(VLOOKUP(G194,Events!$A$2:$D$27,2,FALSE)="Multi",M194,CONCATENATE(M194,":",N194)))</f>
        <v>204-05</v>
      </c>
      <c r="Q194" s="4" t="s">
        <v>697</v>
      </c>
    </row>
    <row r="195" spans="1:17" hidden="1">
      <c r="A195" s="3" t="s">
        <v>463</v>
      </c>
      <c r="B195" s="3" t="str">
        <f t="shared" si="11"/>
        <v>2008 Outdoor Girls Class L Championship Javelin Throw 2002</v>
      </c>
      <c r="C195" s="3" t="s">
        <v>26</v>
      </c>
      <c r="D195" s="4" t="s">
        <v>52</v>
      </c>
      <c r="E195" s="4" t="s">
        <v>703</v>
      </c>
      <c r="F195" s="4" t="str">
        <f t="shared" ref="F195:F250" si="12">IF(E195="Male","Boys","Girls")</f>
        <v>Girls</v>
      </c>
      <c r="G195" s="4" t="s">
        <v>717</v>
      </c>
      <c r="H195" s="3">
        <v>2008</v>
      </c>
      <c r="I195" s="3" t="s">
        <v>450</v>
      </c>
      <c r="J195" s="4" t="s">
        <v>104</v>
      </c>
      <c r="K195" s="14" t="s">
        <v>467</v>
      </c>
      <c r="L195" s="4" t="s">
        <v>58</v>
      </c>
      <c r="M195" s="5" t="s">
        <v>488</v>
      </c>
      <c r="N195" s="5" t="s">
        <v>202</v>
      </c>
      <c r="O195" s="6">
        <v>39601</v>
      </c>
      <c r="P195" s="4" t="str">
        <f>IF(VLOOKUP(G195,Events!$A$2:$D$27,2,FALSE)="Field",CONCATENATE(M195,"-",N195),IF(VLOOKUP(G195,Events!$A$2:$D$27,2,FALSE)="Multi",M195,CONCATENATE(M195,":",N195)))</f>
        <v>135-08</v>
      </c>
      <c r="Q195" s="4" t="s">
        <v>697</v>
      </c>
    </row>
    <row r="196" spans="1:17" hidden="1">
      <c r="A196" s="3" t="s">
        <v>508</v>
      </c>
      <c r="B196" s="3" t="str">
        <f t="shared" si="11"/>
        <v>2008 Outdoor Girls Class LL Championship Javelin Throw 2002</v>
      </c>
      <c r="C196" s="3" t="s">
        <v>26</v>
      </c>
      <c r="D196" s="4" t="s">
        <v>59</v>
      </c>
      <c r="E196" s="4" t="s">
        <v>703</v>
      </c>
      <c r="F196" s="4" t="str">
        <f t="shared" si="12"/>
        <v>Girls</v>
      </c>
      <c r="G196" s="4" t="s">
        <v>717</v>
      </c>
      <c r="H196" s="3">
        <v>2008</v>
      </c>
      <c r="I196" s="3" t="s">
        <v>509</v>
      </c>
      <c r="J196" s="4" t="str">
        <f>I196</f>
        <v>Shelton</v>
      </c>
      <c r="K196" s="14" t="s">
        <v>518</v>
      </c>
      <c r="L196" s="4" t="s">
        <v>61</v>
      </c>
      <c r="M196" s="5" t="s">
        <v>536</v>
      </c>
      <c r="N196" s="5" t="s">
        <v>320</v>
      </c>
      <c r="O196" s="6">
        <v>39601</v>
      </c>
      <c r="P196" s="4" t="str">
        <f>IF(VLOOKUP(G196,Events!$A$2:$D$27,2,FALSE)="Field",CONCATENATE(M196,"-",N196),IF(VLOOKUP(G196,Events!$A$2:$D$27,2,FALSE)="Multi",M196,CONCATENATE(M196,":",N196)))</f>
        <v>149-11</v>
      </c>
      <c r="Q196" s="4" t="s">
        <v>697</v>
      </c>
    </row>
    <row r="197" spans="1:17" hidden="1">
      <c r="A197" s="3" t="s">
        <v>557</v>
      </c>
      <c r="B197" s="3" t="str">
        <f t="shared" si="11"/>
        <v>2013 Outdoor Girls Class M Championship Javelin Throw 2002</v>
      </c>
      <c r="C197" s="3" t="s">
        <v>26</v>
      </c>
      <c r="D197" s="4" t="s">
        <v>63</v>
      </c>
      <c r="E197" s="4" t="s">
        <v>703</v>
      </c>
      <c r="F197" s="4" t="str">
        <f t="shared" si="12"/>
        <v>Girls</v>
      </c>
      <c r="G197" s="4" t="s">
        <v>717</v>
      </c>
      <c r="H197" s="3">
        <v>2013</v>
      </c>
      <c r="I197" s="3" t="s">
        <v>542</v>
      </c>
      <c r="J197" s="4" t="str">
        <f>I197</f>
        <v>Tolland</v>
      </c>
      <c r="K197" s="14" t="s">
        <v>563</v>
      </c>
      <c r="L197" s="4" t="s">
        <v>58</v>
      </c>
      <c r="M197" s="5" t="s">
        <v>584</v>
      </c>
      <c r="N197" s="5" t="s">
        <v>210</v>
      </c>
      <c r="O197" s="6">
        <v>41423</v>
      </c>
      <c r="P197" s="4" t="str">
        <f>IF(VLOOKUP(G197,Events!$A$2:$D$27,2,FALSE)="Field",CONCATENATE(M197,"-",N197),IF(VLOOKUP(G197,Events!$A$2:$D$27,2,FALSE)="Multi",M197,CONCATENATE(M197,":",N197)))</f>
        <v>140-03</v>
      </c>
      <c r="Q197" s="4" t="s">
        <v>697</v>
      </c>
    </row>
    <row r="198" spans="1:17" ht="24" hidden="1">
      <c r="A198" s="3" t="s">
        <v>602</v>
      </c>
      <c r="B198" s="3" t="str">
        <f t="shared" si="11"/>
        <v>2006 Outdoor Girls Class MM Championship Javelin Throw 2002</v>
      </c>
      <c r="C198" s="3" t="s">
        <v>26</v>
      </c>
      <c r="D198" s="4" t="s">
        <v>65</v>
      </c>
      <c r="E198" s="4" t="s">
        <v>703</v>
      </c>
      <c r="F198" s="4" t="str">
        <f t="shared" si="12"/>
        <v>Girls</v>
      </c>
      <c r="G198" s="4" t="s">
        <v>717</v>
      </c>
      <c r="H198" s="3">
        <v>2006</v>
      </c>
      <c r="I198" s="3" t="s">
        <v>604</v>
      </c>
      <c r="J198" s="4" t="s">
        <v>605</v>
      </c>
      <c r="K198" s="14" t="s">
        <v>610</v>
      </c>
      <c r="L198" s="4" t="s">
        <v>58</v>
      </c>
      <c r="M198" s="5" t="s">
        <v>623</v>
      </c>
      <c r="N198" s="5" t="s">
        <v>203</v>
      </c>
      <c r="O198" s="6">
        <v>38869</v>
      </c>
      <c r="P198" s="4" t="str">
        <f>IF(VLOOKUP(G198,Events!$A$2:$D$27,2,FALSE)="Field",CONCATENATE(M198,"-",N198),IF(VLOOKUP(G198,Events!$A$2:$D$27,2,FALSE)="Multi",M198,CONCATENATE(M198,":",N198)))</f>
        <v>134-09</v>
      </c>
      <c r="Q198" s="4" t="s">
        <v>697</v>
      </c>
    </row>
    <row r="199" spans="1:17" hidden="1">
      <c r="A199" s="3" t="s">
        <v>636</v>
      </c>
      <c r="B199" s="3" t="str">
        <f t="shared" si="11"/>
        <v>2002 Outdoor Girls Class S Championship Javelin Throw 2002</v>
      </c>
      <c r="C199" s="3" t="s">
        <v>26</v>
      </c>
      <c r="D199" s="4" t="s">
        <v>66</v>
      </c>
      <c r="E199" s="4" t="s">
        <v>703</v>
      </c>
      <c r="F199" s="4" t="str">
        <f t="shared" si="12"/>
        <v>Girls</v>
      </c>
      <c r="G199" s="4" t="s">
        <v>717</v>
      </c>
      <c r="H199" s="3">
        <v>2002</v>
      </c>
      <c r="I199" s="3" t="s">
        <v>333</v>
      </c>
      <c r="J199" s="4" t="str">
        <f>I199</f>
        <v>Old Saybrook</v>
      </c>
      <c r="K199" s="14" t="s">
        <v>369</v>
      </c>
      <c r="L199" s="4" t="s">
        <v>60</v>
      </c>
      <c r="M199" s="5" t="s">
        <v>537</v>
      </c>
      <c r="N199" s="5" t="s">
        <v>202</v>
      </c>
      <c r="O199" s="6">
        <v>37405</v>
      </c>
      <c r="P199" s="4" t="str">
        <f>IF(VLOOKUP(G199,Events!$A$2:$D$27,2,FALSE)="Field",CONCATENATE(M199,"-",N199),IF(VLOOKUP(G199,Events!$A$2:$D$27,2,FALSE)="Multi",M199,CONCATENATE(M199,":",N199)))</f>
        <v>136-08</v>
      </c>
      <c r="Q199" s="4" t="s">
        <v>697</v>
      </c>
    </row>
    <row r="200" spans="1:17" hidden="1">
      <c r="A200" s="3" t="s">
        <v>666</v>
      </c>
      <c r="B200" s="3" t="str">
        <f t="shared" si="11"/>
        <v>2013 Outdoor Girls State Open Javelin Throw 2002</v>
      </c>
      <c r="C200" s="3" t="s">
        <v>26</v>
      </c>
      <c r="D200" s="4" t="s">
        <v>51</v>
      </c>
      <c r="E200" s="4" t="s">
        <v>703</v>
      </c>
      <c r="F200" s="4" t="str">
        <f t="shared" si="12"/>
        <v>Girls</v>
      </c>
      <c r="G200" s="7" t="s">
        <v>717</v>
      </c>
      <c r="H200" s="3">
        <v>2013</v>
      </c>
      <c r="I200" s="3" t="s">
        <v>84</v>
      </c>
      <c r="J200" s="4" t="str">
        <f>I200</f>
        <v>Ridgefield</v>
      </c>
      <c r="K200" s="14" t="s">
        <v>118</v>
      </c>
      <c r="L200" s="4" t="s">
        <v>58</v>
      </c>
      <c r="M200" s="5" t="s">
        <v>689</v>
      </c>
      <c r="N200" s="5" t="s">
        <v>203</v>
      </c>
      <c r="O200" s="6">
        <v>41428</v>
      </c>
      <c r="P200" s="4" t="str">
        <f>IF(VLOOKUP(G200,Events!$A$2:$D$27,2,FALSE)="Field",CONCATENATE(M200,"-",N200),IF(VLOOKUP(G200,Events!$A$2:$D$27,2,FALSE)="Multi",M200,CONCATENATE(M200,":",N200)))</f>
        <v>145-09</v>
      </c>
      <c r="Q200" s="4" t="s">
        <v>697</v>
      </c>
    </row>
    <row r="201" spans="1:17" hidden="1">
      <c r="A201" s="3" t="s">
        <v>85</v>
      </c>
      <c r="B201" s="3" t="str">
        <f t="shared" si="11"/>
        <v>2002 Outdoor Boys Class L Championship Long Jump</v>
      </c>
      <c r="C201" s="3" t="s">
        <v>26</v>
      </c>
      <c r="D201" s="11" t="s">
        <v>52</v>
      </c>
      <c r="E201" s="4" t="s">
        <v>702</v>
      </c>
      <c r="F201" s="4" t="str">
        <f t="shared" si="12"/>
        <v>Boys</v>
      </c>
      <c r="G201" s="9" t="s">
        <v>11</v>
      </c>
      <c r="H201" s="3">
        <v>2002</v>
      </c>
      <c r="I201" s="3" t="s">
        <v>106</v>
      </c>
      <c r="J201" s="4" t="s">
        <v>107</v>
      </c>
      <c r="K201" s="14" t="s">
        <v>119</v>
      </c>
      <c r="L201" s="4" t="s">
        <v>58</v>
      </c>
      <c r="M201" s="5">
        <v>22</v>
      </c>
      <c r="N201" s="5" t="s">
        <v>203</v>
      </c>
      <c r="O201" s="6">
        <v>37405</v>
      </c>
      <c r="P201" s="4" t="str">
        <f>IF(VLOOKUP(G201,Events!$A$2:$D$27,2,FALSE)="Field",CONCATENATE(M201,"-",N201),IF(VLOOKUP(G201,Events!$A$2:$D$27,2,FALSE)="Multi",M201,CONCATENATE(M201,":",N201)))</f>
        <v>22-09</v>
      </c>
      <c r="Q201" s="4" t="s">
        <v>697</v>
      </c>
    </row>
    <row r="202" spans="1:17" hidden="1">
      <c r="A202" s="3" t="s">
        <v>145</v>
      </c>
      <c r="B202" s="3" t="str">
        <f t="shared" si="11"/>
        <v>2008 Outdoor Boys Class LL Championship Long Jump</v>
      </c>
      <c r="C202" s="3" t="s">
        <v>26</v>
      </c>
      <c r="D202" s="4" t="s">
        <v>59</v>
      </c>
      <c r="E202" s="4" t="s">
        <v>702</v>
      </c>
      <c r="F202" s="4" t="str">
        <f t="shared" si="12"/>
        <v>Boys</v>
      </c>
      <c r="G202" s="4" t="s">
        <v>11</v>
      </c>
      <c r="H202" s="3">
        <v>2008</v>
      </c>
      <c r="I202" s="3" t="s">
        <v>146</v>
      </c>
      <c r="J202" s="4" t="str">
        <f>I202</f>
        <v>Manchester</v>
      </c>
      <c r="K202" s="14" t="s">
        <v>166</v>
      </c>
      <c r="L202" s="4" t="s">
        <v>61</v>
      </c>
      <c r="M202" s="5">
        <v>24</v>
      </c>
      <c r="N202" s="5" t="s">
        <v>209</v>
      </c>
      <c r="O202" s="6">
        <v>39601</v>
      </c>
      <c r="P202" s="4" t="str">
        <f>IF(VLOOKUP(G202,Events!$A$2:$D$27,2,FALSE)="Field",CONCATENATE(M202,"-",N202),IF(VLOOKUP(G202,Events!$A$2:$D$27,2,FALSE)="Multi",M202,CONCATENATE(M202,":",N202)))</f>
        <v>24-01.5</v>
      </c>
      <c r="Q202" s="4" t="s">
        <v>697</v>
      </c>
    </row>
    <row r="203" spans="1:17" hidden="1">
      <c r="A203" s="3" t="s">
        <v>188</v>
      </c>
      <c r="B203" s="3" t="str">
        <f t="shared" si="11"/>
        <v>2000 Outdoor Boys Class M Championship Long Jump</v>
      </c>
      <c r="C203" s="3" t="s">
        <v>26</v>
      </c>
      <c r="D203" s="4" t="s">
        <v>63</v>
      </c>
      <c r="E203" s="4" t="s">
        <v>702</v>
      </c>
      <c r="F203" s="4" t="str">
        <f t="shared" si="12"/>
        <v>Boys</v>
      </c>
      <c r="G203" s="4" t="s">
        <v>11</v>
      </c>
      <c r="H203" s="3">
        <v>2000</v>
      </c>
      <c r="I203" s="3" t="s">
        <v>39</v>
      </c>
      <c r="J203" s="4" t="str">
        <f>I203</f>
        <v>Bloomfield</v>
      </c>
      <c r="K203" s="14" t="s">
        <v>212</v>
      </c>
      <c r="L203" s="4" t="s">
        <v>58</v>
      </c>
      <c r="M203" s="5" t="s">
        <v>280</v>
      </c>
      <c r="N203" s="5" t="s">
        <v>281</v>
      </c>
      <c r="O203" s="6">
        <v>36678</v>
      </c>
      <c r="P203" s="4" t="str">
        <f>IF(VLOOKUP(G203,Events!$A$2:$D$27,2,FALSE)="Field",CONCATENATE(M203,"-",N203),IF(VLOOKUP(G203,Events!$A$2:$D$27,2,FALSE)="Multi",M203,CONCATENATE(M203,":",N203)))</f>
        <v>23-09.5</v>
      </c>
      <c r="Q203" s="4" t="s">
        <v>697</v>
      </c>
    </row>
    <row r="204" spans="1:17" hidden="1">
      <c r="A204" s="3" t="s">
        <v>244</v>
      </c>
      <c r="B204" s="3" t="str">
        <f t="shared" si="11"/>
        <v>2010 Outdoor Boys Class MM Championship Long Jump</v>
      </c>
      <c r="C204" s="3" t="s">
        <v>26</v>
      </c>
      <c r="D204" s="4" t="s">
        <v>65</v>
      </c>
      <c r="E204" s="4" t="s">
        <v>702</v>
      </c>
      <c r="F204" s="4" t="str">
        <f t="shared" si="12"/>
        <v>Boys</v>
      </c>
      <c r="G204" s="4" t="s">
        <v>11</v>
      </c>
      <c r="H204" s="3">
        <v>2010</v>
      </c>
      <c r="I204" s="3" t="s">
        <v>192</v>
      </c>
      <c r="J204" s="4" t="s">
        <v>228</v>
      </c>
      <c r="K204" s="14" t="s">
        <v>227</v>
      </c>
      <c r="L204" s="4" t="s">
        <v>61</v>
      </c>
      <c r="M204" s="5" t="s">
        <v>280</v>
      </c>
      <c r="N204" s="5" t="s">
        <v>316</v>
      </c>
      <c r="O204" s="6">
        <v>40333</v>
      </c>
      <c r="P204" s="4" t="str">
        <f>IF(VLOOKUP(G204,Events!$A$2:$D$27,2,FALSE)="Field",CONCATENATE(M204,"-",N204),IF(VLOOKUP(G204,Events!$A$2:$D$27,2,FALSE)="Multi",M204,CONCATENATE(M204,":",N204)))</f>
        <v>23-02</v>
      </c>
      <c r="Q204" s="4" t="s">
        <v>697</v>
      </c>
    </row>
    <row r="205" spans="1:17" hidden="1">
      <c r="A205" s="3" t="s">
        <v>340</v>
      </c>
      <c r="B205" s="3" t="str">
        <f t="shared" si="11"/>
        <v>2016 Outdoor Boys Class S Championship Long Jump</v>
      </c>
      <c r="C205" s="3" t="s">
        <v>26</v>
      </c>
      <c r="D205" s="4" t="s">
        <v>66</v>
      </c>
      <c r="E205" s="4" t="s">
        <v>702</v>
      </c>
      <c r="F205" s="4" t="str">
        <f t="shared" si="12"/>
        <v>Boys</v>
      </c>
      <c r="G205" s="4" t="s">
        <v>11</v>
      </c>
      <c r="H205" s="3">
        <v>2016</v>
      </c>
      <c r="I205" s="3" t="s">
        <v>39</v>
      </c>
      <c r="J205" s="4" t="str">
        <f>I205</f>
        <v>Bloomfield</v>
      </c>
      <c r="K205" s="14" t="s">
        <v>212</v>
      </c>
      <c r="L205" s="4" t="s">
        <v>58</v>
      </c>
      <c r="M205" s="5" t="s">
        <v>280</v>
      </c>
      <c r="N205" s="5" t="s">
        <v>386</v>
      </c>
      <c r="O205" s="6">
        <v>42523</v>
      </c>
      <c r="P205" s="4" t="str">
        <f>IF(VLOOKUP(G205,Events!$A$2:$D$27,2,FALSE)="Field",CONCATENATE(M205,"-",N205),IF(VLOOKUP(G205,Events!$A$2:$D$27,2,FALSE)="Multi",M205,CONCATENATE(M205,":",N205)))</f>
        <v>23-09.25</v>
      </c>
      <c r="Q205" s="4" t="s">
        <v>697</v>
      </c>
    </row>
    <row r="206" spans="1:17" hidden="1">
      <c r="A206" s="3" t="s">
        <v>401</v>
      </c>
      <c r="B206" s="3" t="str">
        <f t="shared" si="11"/>
        <v>1993 Outdoor Boys State Open Long Jump</v>
      </c>
      <c r="C206" s="3" t="s">
        <v>26</v>
      </c>
      <c r="D206" s="4" t="s">
        <v>51</v>
      </c>
      <c r="E206" s="4" t="s">
        <v>702</v>
      </c>
      <c r="F206" s="4" t="str">
        <f t="shared" si="12"/>
        <v>Boys</v>
      </c>
      <c r="G206" s="4" t="s">
        <v>11</v>
      </c>
      <c r="H206" s="3">
        <v>1993</v>
      </c>
      <c r="I206" s="3" t="s">
        <v>111</v>
      </c>
      <c r="J206" s="4" t="str">
        <f>I206</f>
        <v>West Haven</v>
      </c>
      <c r="K206" s="14" t="s">
        <v>126</v>
      </c>
      <c r="L206" s="4" t="s">
        <v>56</v>
      </c>
      <c r="M206" s="5" t="s">
        <v>433</v>
      </c>
      <c r="N206" s="5" t="s">
        <v>434</v>
      </c>
      <c r="O206" s="6">
        <v>34128</v>
      </c>
      <c r="P206" s="4" t="str">
        <f>IF(VLOOKUP(G206,Events!$A$2:$D$27,2,FALSE)="Field",CONCATENATE(M206,"-",N206),IF(VLOOKUP(G206,Events!$A$2:$D$27,2,FALSE)="Multi",M206,CONCATENATE(M206,":",N206)))</f>
        <v>24-04.5</v>
      </c>
      <c r="Q206" s="4" t="s">
        <v>697</v>
      </c>
    </row>
    <row r="207" spans="1:17" hidden="1">
      <c r="A207" s="3" t="s">
        <v>456</v>
      </c>
      <c r="B207" s="3" t="str">
        <f t="shared" si="11"/>
        <v>1994 Outdoor Girls Class L Championship Long Jump</v>
      </c>
      <c r="C207" s="3" t="s">
        <v>26</v>
      </c>
      <c r="D207" s="4" t="s">
        <v>52</v>
      </c>
      <c r="E207" s="4" t="s">
        <v>703</v>
      </c>
      <c r="F207" s="4" t="str">
        <f t="shared" si="12"/>
        <v>Girls</v>
      </c>
      <c r="G207" s="4" t="s">
        <v>11</v>
      </c>
      <c r="H207" s="3">
        <v>1994</v>
      </c>
      <c r="I207" s="3" t="s">
        <v>108</v>
      </c>
      <c r="J207" s="4" t="s">
        <v>109</v>
      </c>
      <c r="K207" s="14" t="s">
        <v>120</v>
      </c>
      <c r="L207" s="4" t="s">
        <v>56</v>
      </c>
      <c r="M207" s="5" t="s">
        <v>481</v>
      </c>
      <c r="N207" s="5" t="s">
        <v>482</v>
      </c>
      <c r="O207" s="4" t="s">
        <v>56</v>
      </c>
      <c r="P207" s="4" t="str">
        <f>IF(VLOOKUP(G207,Events!$A$2:$D$27,2,FALSE)="Field",CONCATENATE(M207,"-",N207),IF(VLOOKUP(G207,Events!$A$2:$D$27,2,FALSE)="Multi",M207,CONCATENATE(M207,":",N207)))</f>
        <v>19-02.25</v>
      </c>
      <c r="Q207" s="4" t="s">
        <v>697</v>
      </c>
    </row>
    <row r="208" spans="1:17" hidden="1">
      <c r="A208" s="3" t="s">
        <v>502</v>
      </c>
      <c r="B208" s="3" t="str">
        <f t="shared" si="11"/>
        <v>2002 Outdoor Girls Class LL Championship Long Jump</v>
      </c>
      <c r="C208" s="3" t="s">
        <v>26</v>
      </c>
      <c r="D208" s="4" t="s">
        <v>59</v>
      </c>
      <c r="E208" s="4" t="s">
        <v>703</v>
      </c>
      <c r="F208" s="4" t="str">
        <f t="shared" si="12"/>
        <v>Girls</v>
      </c>
      <c r="G208" s="4" t="s">
        <v>11</v>
      </c>
      <c r="H208" s="3">
        <v>2002</v>
      </c>
      <c r="I208" s="3" t="s">
        <v>131</v>
      </c>
      <c r="J208" s="4" t="str">
        <f>I208</f>
        <v>Danbury</v>
      </c>
      <c r="K208" s="14" t="s">
        <v>161</v>
      </c>
      <c r="L208" s="4" t="s">
        <v>60</v>
      </c>
      <c r="M208" s="5" t="s">
        <v>481</v>
      </c>
      <c r="N208" s="5" t="s">
        <v>531</v>
      </c>
      <c r="O208" s="6">
        <v>37404</v>
      </c>
      <c r="P208" s="4" t="str">
        <f>IF(VLOOKUP(G208,Events!$A$2:$D$27,2,FALSE)="Field",CONCATENATE(M208,"-",N208),IF(VLOOKUP(G208,Events!$A$2:$D$27,2,FALSE)="Multi",M208,CONCATENATE(M208,":",N208)))</f>
        <v>19-00.75</v>
      </c>
      <c r="Q208" s="4" t="s">
        <v>697</v>
      </c>
    </row>
    <row r="209" spans="1:17" hidden="1">
      <c r="A209" s="3" t="s">
        <v>547</v>
      </c>
      <c r="B209" s="3" t="str">
        <f t="shared" si="11"/>
        <v>1975 Outdoor Girls Class M Championship Long Jump</v>
      </c>
      <c r="C209" s="3" t="s">
        <v>26</v>
      </c>
      <c r="D209" s="4" t="s">
        <v>63</v>
      </c>
      <c r="E209" s="4" t="s">
        <v>703</v>
      </c>
      <c r="F209" s="4" t="str">
        <f t="shared" si="12"/>
        <v>Girls</v>
      </c>
      <c r="G209" s="4" t="s">
        <v>11</v>
      </c>
      <c r="H209" s="3">
        <v>1975</v>
      </c>
      <c r="I209" s="3" t="s">
        <v>294</v>
      </c>
      <c r="J209" s="4" t="s">
        <v>295</v>
      </c>
      <c r="K209" s="14" t="s">
        <v>301</v>
      </c>
      <c r="L209" s="4" t="s">
        <v>56</v>
      </c>
      <c r="M209" s="5" t="s">
        <v>580</v>
      </c>
      <c r="N209" s="5" t="s">
        <v>320</v>
      </c>
      <c r="O209" s="4" t="s">
        <v>56</v>
      </c>
      <c r="P209" s="4" t="str">
        <f>IF(VLOOKUP(G209,Events!$A$2:$D$27,2,FALSE)="Field",CONCATENATE(M209,"-",N209),IF(VLOOKUP(G209,Events!$A$2:$D$27,2,FALSE)="Multi",M209,CONCATENATE(M209,":",N209)))</f>
        <v>18-11</v>
      </c>
      <c r="Q209" s="4" t="s">
        <v>697</v>
      </c>
    </row>
    <row r="210" spans="1:17" hidden="1">
      <c r="A210" s="3" t="s">
        <v>594</v>
      </c>
      <c r="B210" s="3" t="str">
        <f t="shared" si="11"/>
        <v>1994 Outdoor Girls Class MM Championship Long Jump</v>
      </c>
      <c r="C210" s="3" t="s">
        <v>26</v>
      </c>
      <c r="D210" s="4" t="s">
        <v>65</v>
      </c>
      <c r="E210" s="4" t="s">
        <v>703</v>
      </c>
      <c r="F210" s="4" t="str">
        <f t="shared" si="12"/>
        <v>Girls</v>
      </c>
      <c r="G210" s="4" t="s">
        <v>11</v>
      </c>
      <c r="H210" s="3">
        <v>1994</v>
      </c>
      <c r="I210" s="3" t="s">
        <v>75</v>
      </c>
      <c r="J210" s="4" t="str">
        <f>I210</f>
        <v>Killingly</v>
      </c>
      <c r="K210" s="14" t="s">
        <v>114</v>
      </c>
      <c r="L210" s="4" t="s">
        <v>56</v>
      </c>
      <c r="M210" s="5" t="s">
        <v>580</v>
      </c>
      <c r="N210" s="5" t="s">
        <v>620</v>
      </c>
      <c r="O210" s="4" t="s">
        <v>56</v>
      </c>
      <c r="P210" s="4" t="str">
        <f>IF(VLOOKUP(G210,Events!$A$2:$D$27,2,FALSE)="Field",CONCATENATE(M210,"-",N210),IF(VLOOKUP(G210,Events!$A$2:$D$27,2,FALSE)="Multi",M210,CONCATENATE(M210,":",N210)))</f>
        <v>18-10.25</v>
      </c>
      <c r="Q210" s="4" t="s">
        <v>697</v>
      </c>
    </row>
    <row r="211" spans="1:17" hidden="1">
      <c r="A211" s="3" t="s">
        <v>631</v>
      </c>
      <c r="B211" s="3" t="str">
        <f t="shared" si="11"/>
        <v>1976 Outdoor Girls Class S Championship Long Jump</v>
      </c>
      <c r="C211" s="3" t="s">
        <v>26</v>
      </c>
      <c r="D211" s="4" t="s">
        <v>66</v>
      </c>
      <c r="E211" s="4" t="s">
        <v>703</v>
      </c>
      <c r="F211" s="4" t="str">
        <f t="shared" si="12"/>
        <v>Girls</v>
      </c>
      <c r="G211" s="4" t="s">
        <v>11</v>
      </c>
      <c r="H211" s="3">
        <v>1976</v>
      </c>
      <c r="I211" s="3" t="s">
        <v>559</v>
      </c>
      <c r="J211" s="4" t="s">
        <v>412</v>
      </c>
      <c r="K211" s="14" t="s">
        <v>417</v>
      </c>
      <c r="L211" s="4" t="s">
        <v>56</v>
      </c>
      <c r="M211" s="5" t="s">
        <v>580</v>
      </c>
      <c r="N211" s="5" t="s">
        <v>621</v>
      </c>
      <c r="O211" s="4" t="s">
        <v>56</v>
      </c>
      <c r="P211" s="4" t="str">
        <f>IF(VLOOKUP(G211,Events!$A$2:$D$27,2,FALSE)="Field",CONCATENATE(M211,"-",N211),IF(VLOOKUP(G211,Events!$A$2:$D$27,2,FALSE)="Multi",M211,CONCATENATE(M211,":",N211)))</f>
        <v>18-11.75</v>
      </c>
      <c r="Q211" s="4" t="s">
        <v>697</v>
      </c>
    </row>
    <row r="212" spans="1:17" hidden="1">
      <c r="A212" s="3" t="s">
        <v>662</v>
      </c>
      <c r="B212" s="3" t="str">
        <f t="shared" si="11"/>
        <v>2004 Outdoor Girls State Open Long Jump</v>
      </c>
      <c r="C212" s="3" t="s">
        <v>26</v>
      </c>
      <c r="D212" s="4" t="s">
        <v>51</v>
      </c>
      <c r="E212" s="4" t="s">
        <v>703</v>
      </c>
      <c r="F212" s="4" t="str">
        <f t="shared" si="12"/>
        <v>Girls</v>
      </c>
      <c r="G212" s="7" t="s">
        <v>11</v>
      </c>
      <c r="H212" s="3">
        <v>2004</v>
      </c>
      <c r="I212" s="3" t="s">
        <v>599</v>
      </c>
      <c r="J212" s="4" t="str">
        <f>I212</f>
        <v>Branford</v>
      </c>
      <c r="K212" s="14" t="s">
        <v>608</v>
      </c>
      <c r="L212" s="4" t="s">
        <v>58</v>
      </c>
      <c r="M212" s="5" t="s">
        <v>481</v>
      </c>
      <c r="N212" s="5" t="s">
        <v>202</v>
      </c>
      <c r="O212" s="6">
        <v>38146</v>
      </c>
      <c r="P212" s="4" t="str">
        <f>IF(VLOOKUP(G212,Events!$A$2:$D$27,2,FALSE)="Field",CONCATENATE(M212,"-",N212),IF(VLOOKUP(G212,Events!$A$2:$D$27,2,FALSE)="Multi",M212,CONCATENATE(M212,":",N212)))</f>
        <v>19-08</v>
      </c>
      <c r="Q212" s="4" t="s">
        <v>697</v>
      </c>
    </row>
    <row r="213" spans="1:17" hidden="1">
      <c r="A213" s="3" t="s">
        <v>93</v>
      </c>
      <c r="B213" s="3" t="str">
        <f t="shared" si="11"/>
        <v>2006 Outdoor Boys Class L Championship Pole Vault</v>
      </c>
      <c r="C213" s="3" t="s">
        <v>26</v>
      </c>
      <c r="D213" s="11" t="s">
        <v>52</v>
      </c>
      <c r="E213" s="4" t="s">
        <v>702</v>
      </c>
      <c r="F213" s="4" t="str">
        <f t="shared" si="12"/>
        <v>Boys</v>
      </c>
      <c r="G213" s="9" t="s">
        <v>14</v>
      </c>
      <c r="H213" s="3">
        <v>2006</v>
      </c>
      <c r="I213" s="3" t="s">
        <v>94</v>
      </c>
      <c r="J213" s="4" t="s">
        <v>94</v>
      </c>
      <c r="K213" s="14" t="s">
        <v>122</v>
      </c>
      <c r="L213" s="4" t="s">
        <v>58</v>
      </c>
      <c r="M213" s="5">
        <v>15</v>
      </c>
      <c r="N213" s="5" t="s">
        <v>203</v>
      </c>
      <c r="O213" s="6">
        <v>38867</v>
      </c>
      <c r="P213" s="4" t="str">
        <f>IF(VLOOKUP(G213,Events!$A$2:$D$27,2,FALSE)="Field",CONCATENATE(M213,"-",N213),IF(VLOOKUP(G213,Events!$A$2:$D$27,2,FALSE)="Multi",M213,CONCATENATE(M213,":",N213)))</f>
        <v>15-09</v>
      </c>
      <c r="Q213" s="4" t="s">
        <v>697</v>
      </c>
    </row>
    <row r="214" spans="1:17" hidden="1">
      <c r="A214" s="3" t="s">
        <v>149</v>
      </c>
      <c r="B214" s="3" t="str">
        <f t="shared" si="11"/>
        <v>2017 Outdoor Boys Class LL Championship Pole Vault</v>
      </c>
      <c r="C214" s="3" t="s">
        <v>26</v>
      </c>
      <c r="D214" s="4" t="s">
        <v>59</v>
      </c>
      <c r="E214" s="4" t="s">
        <v>702</v>
      </c>
      <c r="F214" s="4" t="str">
        <f t="shared" si="12"/>
        <v>Boys</v>
      </c>
      <c r="G214" s="4" t="s">
        <v>14</v>
      </c>
      <c r="H214" s="3">
        <v>2017</v>
      </c>
      <c r="I214" s="3" t="s">
        <v>156</v>
      </c>
      <c r="J214" s="4" t="s">
        <v>110</v>
      </c>
      <c r="K214" s="14" t="s">
        <v>162</v>
      </c>
      <c r="L214" s="4" t="s">
        <v>61</v>
      </c>
      <c r="M214" s="5">
        <v>15</v>
      </c>
      <c r="N214" s="5" t="s">
        <v>210</v>
      </c>
      <c r="O214" s="6">
        <v>42887</v>
      </c>
      <c r="P214" s="4" t="str">
        <f>IF(VLOOKUP(G214,Events!$A$2:$D$27,2,FALSE)="Field",CONCATENATE(M214,"-",N214),IF(VLOOKUP(G214,Events!$A$2:$D$27,2,FALSE)="Multi",M214,CONCATENATE(M214,":",N214)))</f>
        <v>15-03</v>
      </c>
      <c r="Q214" s="4" t="s">
        <v>697</v>
      </c>
    </row>
    <row r="215" spans="1:17" hidden="1">
      <c r="A215" s="3" t="s">
        <v>191</v>
      </c>
      <c r="B215" s="3" t="str">
        <f t="shared" si="11"/>
        <v>2015 Outdoor Boys Class M Championship Pole Vault</v>
      </c>
      <c r="C215" s="3" t="s">
        <v>26</v>
      </c>
      <c r="D215" s="4" t="s">
        <v>63</v>
      </c>
      <c r="E215" s="4" t="s">
        <v>702</v>
      </c>
      <c r="F215" s="4" t="str">
        <f t="shared" si="12"/>
        <v>Boys</v>
      </c>
      <c r="G215" s="4" t="s">
        <v>14</v>
      </c>
      <c r="H215" s="3">
        <v>2015</v>
      </c>
      <c r="I215" s="3" t="s">
        <v>192</v>
      </c>
      <c r="J215" s="4" t="s">
        <v>228</v>
      </c>
      <c r="K215" s="14" t="s">
        <v>227</v>
      </c>
      <c r="L215" s="4" t="s">
        <v>58</v>
      </c>
      <c r="M215" s="5" t="s">
        <v>264</v>
      </c>
      <c r="N215" s="5" t="s">
        <v>203</v>
      </c>
      <c r="O215" s="6">
        <v>42158</v>
      </c>
      <c r="P215" s="4" t="str">
        <f>IF(VLOOKUP(G215,Events!$A$2:$D$27,2,FALSE)="Field",CONCATENATE(M215,"-",N215),IF(VLOOKUP(G215,Events!$A$2:$D$27,2,FALSE)="Multi",M215,CONCATENATE(M215,":",N215)))</f>
        <v>15-09</v>
      </c>
      <c r="Q215" s="4" t="s">
        <v>697</v>
      </c>
    </row>
    <row r="216" spans="1:17" hidden="1">
      <c r="A216" s="3" t="s">
        <v>247</v>
      </c>
      <c r="B216" s="3" t="str">
        <f t="shared" si="11"/>
        <v>1990 Outdoor Boys Class MM Championship Pole Vault</v>
      </c>
      <c r="C216" s="3" t="s">
        <v>26</v>
      </c>
      <c r="D216" s="4" t="s">
        <v>65</v>
      </c>
      <c r="E216" s="4" t="s">
        <v>702</v>
      </c>
      <c r="F216" s="4" t="str">
        <f t="shared" si="12"/>
        <v>Boys</v>
      </c>
      <c r="G216" s="4" t="s">
        <v>14</v>
      </c>
      <c r="H216" s="3">
        <v>1990</v>
      </c>
      <c r="I216" s="3" t="s">
        <v>192</v>
      </c>
      <c r="J216" s="4" t="s">
        <v>228</v>
      </c>
      <c r="K216" s="14" t="s">
        <v>227</v>
      </c>
      <c r="L216" s="4" t="s">
        <v>56</v>
      </c>
      <c r="M216" s="5" t="s">
        <v>311</v>
      </c>
      <c r="N216" s="5" t="s">
        <v>206</v>
      </c>
      <c r="O216" s="4" t="s">
        <v>56</v>
      </c>
      <c r="P216" s="4" t="str">
        <f>IF(VLOOKUP(G216,Events!$A$2:$D$27,2,FALSE)="Field",CONCATENATE(M216,"-",N216),IF(VLOOKUP(G216,Events!$A$2:$D$27,2,FALSE)="Multi",M216,CONCATENATE(M216,":",N216)))</f>
        <v>14-06</v>
      </c>
      <c r="Q216" s="4" t="s">
        <v>697</v>
      </c>
    </row>
    <row r="217" spans="1:17" hidden="1">
      <c r="A217" s="3" t="s">
        <v>248</v>
      </c>
      <c r="B217" s="3" t="str">
        <f t="shared" si="11"/>
        <v>2009 Outdoor Boys Class MM Championship Pole Vault</v>
      </c>
      <c r="C217" s="3" t="s">
        <v>26</v>
      </c>
      <c r="D217" s="4" t="s">
        <v>65</v>
      </c>
      <c r="E217" s="4" t="s">
        <v>702</v>
      </c>
      <c r="F217" s="4" t="str">
        <f t="shared" si="12"/>
        <v>Boys</v>
      </c>
      <c r="G217" s="4" t="s">
        <v>14</v>
      </c>
      <c r="H217" s="3">
        <v>2009</v>
      </c>
      <c r="I217" s="3" t="s">
        <v>296</v>
      </c>
      <c r="J217" s="4" t="s">
        <v>252</v>
      </c>
      <c r="K217" s="14" t="s">
        <v>302</v>
      </c>
      <c r="L217" s="4" t="s">
        <v>58</v>
      </c>
      <c r="M217" s="5" t="s">
        <v>311</v>
      </c>
      <c r="N217" s="5" t="s">
        <v>206</v>
      </c>
      <c r="O217" s="6">
        <v>39965</v>
      </c>
      <c r="P217" s="4" t="str">
        <f>IF(VLOOKUP(G217,Events!$A$2:$D$27,2,FALSE)="Field",CONCATENATE(M217,"-",N217),IF(VLOOKUP(G217,Events!$A$2:$D$27,2,FALSE)="Multi",M217,CONCATENATE(M217,":",N217)))</f>
        <v>14-06</v>
      </c>
      <c r="Q217" s="4" t="s">
        <v>697</v>
      </c>
    </row>
    <row r="218" spans="1:17" hidden="1">
      <c r="A218" s="3" t="s">
        <v>345</v>
      </c>
      <c r="B218" s="3" t="str">
        <f t="shared" si="11"/>
        <v>2007 Outdoor Boys Class S Championship Pole Vault</v>
      </c>
      <c r="C218" s="3" t="s">
        <v>26</v>
      </c>
      <c r="D218" s="4" t="s">
        <v>66</v>
      </c>
      <c r="E218" s="4" t="s">
        <v>702</v>
      </c>
      <c r="F218" s="4" t="str">
        <f t="shared" si="12"/>
        <v>Boys</v>
      </c>
      <c r="G218" s="4" t="s">
        <v>14</v>
      </c>
      <c r="H218" s="3">
        <v>2007</v>
      </c>
      <c r="I218" s="3" t="s">
        <v>346</v>
      </c>
      <c r="J218" s="4" t="s">
        <v>228</v>
      </c>
      <c r="K218" s="14" t="s">
        <v>227</v>
      </c>
      <c r="L218" s="4" t="s">
        <v>61</v>
      </c>
      <c r="M218" s="5" t="s">
        <v>311</v>
      </c>
      <c r="N218" s="5" t="s">
        <v>285</v>
      </c>
      <c r="O218" s="6">
        <v>39232</v>
      </c>
      <c r="P218" s="4" t="str">
        <f>IF(VLOOKUP(G218,Events!$A$2:$D$27,2,FALSE)="Field",CONCATENATE(M218,"-",N218),IF(VLOOKUP(G218,Events!$A$2:$D$27,2,FALSE)="Multi",M218,CONCATENATE(M218,":",N218)))</f>
        <v>14-10</v>
      </c>
      <c r="Q218" s="4" t="s">
        <v>697</v>
      </c>
    </row>
    <row r="219" spans="1:17" hidden="1">
      <c r="A219" s="3" t="s">
        <v>403</v>
      </c>
      <c r="B219" s="3" t="str">
        <f t="shared" si="11"/>
        <v>2015 Outdoor Boys State Open Pole Vault</v>
      </c>
      <c r="C219" s="3" t="s">
        <v>26</v>
      </c>
      <c r="D219" s="4" t="s">
        <v>51</v>
      </c>
      <c r="E219" s="4" t="s">
        <v>702</v>
      </c>
      <c r="F219" s="4" t="str">
        <f t="shared" si="12"/>
        <v>Boys</v>
      </c>
      <c r="G219" s="4" t="s">
        <v>14</v>
      </c>
      <c r="H219" s="3">
        <v>2015</v>
      </c>
      <c r="I219" s="3" t="s">
        <v>156</v>
      </c>
      <c r="J219" s="4" t="s">
        <v>110</v>
      </c>
      <c r="K219" s="14" t="s">
        <v>162</v>
      </c>
      <c r="L219" s="4" t="s">
        <v>58</v>
      </c>
      <c r="M219" s="5" t="s">
        <v>436</v>
      </c>
      <c r="N219" s="5" t="s">
        <v>288</v>
      </c>
      <c r="O219" s="6">
        <v>42163</v>
      </c>
      <c r="P219" s="4" t="str">
        <f>IF(VLOOKUP(G219,Events!$A$2:$D$27,2,FALSE)="Field",CONCATENATE(M219,"-",N219),IF(VLOOKUP(G219,Events!$A$2:$D$27,2,FALSE)="Multi",M219,CONCATENATE(M219,":",N219)))</f>
        <v>16-00</v>
      </c>
      <c r="Q219" s="4" t="s">
        <v>697</v>
      </c>
    </row>
    <row r="220" spans="1:17" hidden="1">
      <c r="A220" s="3" t="s">
        <v>459</v>
      </c>
      <c r="B220" s="3" t="str">
        <f t="shared" si="11"/>
        <v>2014 Outdoor Girls Class L Championship Pole Vault</v>
      </c>
      <c r="C220" s="3" t="s">
        <v>26</v>
      </c>
      <c r="D220" s="4" t="s">
        <v>52</v>
      </c>
      <c r="E220" s="4" t="s">
        <v>703</v>
      </c>
      <c r="F220" s="4" t="str">
        <f t="shared" si="12"/>
        <v>Girls</v>
      </c>
      <c r="G220" s="4" t="s">
        <v>14</v>
      </c>
      <c r="H220" s="3">
        <v>2014</v>
      </c>
      <c r="I220" s="3" t="s">
        <v>79</v>
      </c>
      <c r="J220" s="4" t="str">
        <f>I220</f>
        <v>Darien</v>
      </c>
      <c r="K220" s="14" t="s">
        <v>116</v>
      </c>
      <c r="L220" s="4" t="s">
        <v>57</v>
      </c>
      <c r="M220" s="5" t="s">
        <v>320</v>
      </c>
      <c r="N220" s="5" t="s">
        <v>202</v>
      </c>
      <c r="O220" s="6">
        <v>41792</v>
      </c>
      <c r="P220" s="4" t="str">
        <f>IF(VLOOKUP(G220,Events!$A$2:$D$27,2,FALSE)="Field",CONCATENATE(M220,"-",N220),IF(VLOOKUP(G220,Events!$A$2:$D$27,2,FALSE)="Multi",M220,CONCATENATE(M220,":",N220)))</f>
        <v>11-08</v>
      </c>
      <c r="Q220" s="4" t="s">
        <v>697</v>
      </c>
    </row>
    <row r="221" spans="1:17" hidden="1">
      <c r="A221" s="3" t="s">
        <v>505</v>
      </c>
      <c r="B221" s="3" t="str">
        <f t="shared" si="11"/>
        <v>2014 Outdoor Girls Class LL Championship Pole Vault</v>
      </c>
      <c r="C221" s="3" t="s">
        <v>26</v>
      </c>
      <c r="D221" s="4" t="s">
        <v>59</v>
      </c>
      <c r="E221" s="4" t="s">
        <v>703</v>
      </c>
      <c r="F221" s="4" t="str">
        <f t="shared" si="12"/>
        <v>Girls</v>
      </c>
      <c r="G221" s="4" t="s">
        <v>14</v>
      </c>
      <c r="H221" s="3">
        <v>2014</v>
      </c>
      <c r="I221" s="3" t="s">
        <v>506</v>
      </c>
      <c r="J221" s="4" t="str">
        <f>I221</f>
        <v>Newtown</v>
      </c>
      <c r="K221" s="14" t="s">
        <v>517</v>
      </c>
      <c r="L221" s="4" t="s">
        <v>62</v>
      </c>
      <c r="M221" s="5" t="s">
        <v>533</v>
      </c>
      <c r="N221" s="5" t="s">
        <v>205</v>
      </c>
      <c r="O221" s="6">
        <v>41795</v>
      </c>
      <c r="P221" s="4" t="str">
        <f>IF(VLOOKUP(G221,Events!$A$2:$D$27,2,FALSE)="Field",CONCATENATE(M221,"-",N221),IF(VLOOKUP(G221,Events!$A$2:$D$27,2,FALSE)="Multi",M221,CONCATENATE(M221,":",N221)))</f>
        <v>12-01</v>
      </c>
      <c r="Q221" s="4" t="s">
        <v>697</v>
      </c>
    </row>
    <row r="222" spans="1:17" hidden="1">
      <c r="A222" s="3" t="s">
        <v>553</v>
      </c>
      <c r="B222" s="3" t="str">
        <f t="shared" si="11"/>
        <v>2013 Outdoor Girls Class M Championship Pole Vault</v>
      </c>
      <c r="C222" s="3" t="s">
        <v>26</v>
      </c>
      <c r="D222" s="4" t="s">
        <v>63</v>
      </c>
      <c r="E222" s="4" t="s">
        <v>703</v>
      </c>
      <c r="F222" s="4" t="str">
        <f t="shared" si="12"/>
        <v>Girls</v>
      </c>
      <c r="G222" s="4" t="s">
        <v>14</v>
      </c>
      <c r="H222" s="3">
        <v>2013</v>
      </c>
      <c r="I222" s="3" t="s">
        <v>187</v>
      </c>
      <c r="J222" s="4" t="str">
        <f>I222</f>
        <v>Weston</v>
      </c>
      <c r="K222" s="14" t="s">
        <v>226</v>
      </c>
      <c r="L222" s="4" t="s">
        <v>58</v>
      </c>
      <c r="M222" s="5" t="s">
        <v>583</v>
      </c>
      <c r="N222" s="5" t="s">
        <v>288</v>
      </c>
      <c r="O222" s="6">
        <v>41423</v>
      </c>
      <c r="P222" s="4" t="str">
        <f>IF(VLOOKUP(G222,Events!$A$2:$D$27,2,FALSE)="Field",CONCATENATE(M222,"-",N222),IF(VLOOKUP(G222,Events!$A$2:$D$27,2,FALSE)="Multi",M222,CONCATENATE(M222,":",N222)))</f>
        <v>13-00</v>
      </c>
      <c r="Q222" s="4" t="s">
        <v>697</v>
      </c>
    </row>
    <row r="223" spans="1:17" hidden="1">
      <c r="A223" s="3" t="s">
        <v>597</v>
      </c>
      <c r="B223" s="3" t="str">
        <f t="shared" si="11"/>
        <v>2009 Outdoor Girls Class MM Championship Pole Vault</v>
      </c>
      <c r="C223" s="3" t="s">
        <v>26</v>
      </c>
      <c r="D223" s="4" t="s">
        <v>65</v>
      </c>
      <c r="E223" s="4" t="s">
        <v>703</v>
      </c>
      <c r="F223" s="4" t="str">
        <f t="shared" si="12"/>
        <v>Girls</v>
      </c>
      <c r="G223" s="4" t="s">
        <v>14</v>
      </c>
      <c r="H223" s="3">
        <v>2009</v>
      </c>
      <c r="I223" s="3" t="s">
        <v>599</v>
      </c>
      <c r="J223" s="4" t="str">
        <f>I223</f>
        <v>Branford</v>
      </c>
      <c r="K223" s="14" t="s">
        <v>608</v>
      </c>
      <c r="L223" s="4" t="s">
        <v>58</v>
      </c>
      <c r="M223" s="5" t="s">
        <v>320</v>
      </c>
      <c r="N223" s="5" t="s">
        <v>288</v>
      </c>
      <c r="O223" s="6">
        <v>39965</v>
      </c>
      <c r="P223" s="4" t="str">
        <f>IF(VLOOKUP(G223,Events!$A$2:$D$27,2,FALSE)="Field",CONCATENATE(M223,"-",N223),IF(VLOOKUP(G223,Events!$A$2:$D$27,2,FALSE)="Multi",M223,CONCATENATE(M223,":",N223)))</f>
        <v>11-00</v>
      </c>
      <c r="Q223" s="4" t="s">
        <v>697</v>
      </c>
    </row>
    <row r="224" spans="1:17" hidden="1">
      <c r="A224" s="3" t="s">
        <v>598</v>
      </c>
      <c r="B224" s="3" t="str">
        <f t="shared" si="11"/>
        <v>2017 Outdoor Girls Class MM Championship Pole Vault</v>
      </c>
      <c r="C224" s="3" t="s">
        <v>26</v>
      </c>
      <c r="D224" s="4" t="s">
        <v>65</v>
      </c>
      <c r="E224" s="4" t="s">
        <v>703</v>
      </c>
      <c r="F224" s="4" t="str">
        <f t="shared" si="12"/>
        <v>Girls</v>
      </c>
      <c r="G224" s="4" t="s">
        <v>14</v>
      </c>
      <c r="H224" s="3">
        <v>2017</v>
      </c>
      <c r="I224" s="3" t="s">
        <v>542</v>
      </c>
      <c r="J224" s="4" t="str">
        <f>I224</f>
        <v>Tolland</v>
      </c>
      <c r="K224" s="14" t="s">
        <v>563</v>
      </c>
      <c r="L224" s="4" t="s">
        <v>58</v>
      </c>
      <c r="M224" s="5" t="s">
        <v>320</v>
      </c>
      <c r="N224" s="5" t="s">
        <v>288</v>
      </c>
      <c r="O224" s="6">
        <v>42886</v>
      </c>
      <c r="P224" s="4" t="str">
        <f>IF(VLOOKUP(G224,Events!$A$2:$D$27,2,FALSE)="Field",CONCATENATE(M224,"-",N224),IF(VLOOKUP(G224,Events!$A$2:$D$27,2,FALSE)="Multi",M224,CONCATENATE(M224,":",N224)))</f>
        <v>11-00</v>
      </c>
      <c r="Q224" s="4" t="s">
        <v>697</v>
      </c>
    </row>
    <row r="225" spans="1:17" hidden="1">
      <c r="A225" s="3" t="s">
        <v>634</v>
      </c>
      <c r="B225" s="3" t="str">
        <f t="shared" si="11"/>
        <v>2011 Outdoor Girls Class S Championship Pole Vault</v>
      </c>
      <c r="C225" s="3" t="s">
        <v>26</v>
      </c>
      <c r="D225" s="4" t="s">
        <v>66</v>
      </c>
      <c r="E225" s="4" t="s">
        <v>703</v>
      </c>
      <c r="F225" s="4" t="str">
        <f t="shared" si="12"/>
        <v>Girls</v>
      </c>
      <c r="G225" s="4" t="s">
        <v>14</v>
      </c>
      <c r="H225" s="3">
        <v>2011</v>
      </c>
      <c r="I225" s="3" t="s">
        <v>179</v>
      </c>
      <c r="J225" s="4" t="s">
        <v>219</v>
      </c>
      <c r="K225" s="14" t="s">
        <v>220</v>
      </c>
      <c r="L225" s="4" t="s">
        <v>58</v>
      </c>
      <c r="M225" s="5" t="s">
        <v>533</v>
      </c>
      <c r="N225" s="5" t="s">
        <v>288</v>
      </c>
      <c r="O225" s="6">
        <v>40696</v>
      </c>
      <c r="P225" s="4" t="str">
        <f>IF(VLOOKUP(G225,Events!$A$2:$D$27,2,FALSE)="Field",CONCATENATE(M225,"-",N225),IF(VLOOKUP(G225,Events!$A$2:$D$27,2,FALSE)="Multi",M225,CONCATENATE(M225,":",N225)))</f>
        <v>12-00</v>
      </c>
      <c r="Q225" s="4" t="s">
        <v>697</v>
      </c>
    </row>
    <row r="226" spans="1:17" hidden="1">
      <c r="A226" s="3" t="s">
        <v>553</v>
      </c>
      <c r="B226" s="3" t="str">
        <f t="shared" si="11"/>
        <v>2013 Outdoor Girls State Open Pole Vault</v>
      </c>
      <c r="C226" s="3" t="s">
        <v>26</v>
      </c>
      <c r="D226" s="4" t="s">
        <v>51</v>
      </c>
      <c r="E226" s="4" t="s">
        <v>703</v>
      </c>
      <c r="F226" s="4" t="str">
        <f t="shared" si="12"/>
        <v>Girls</v>
      </c>
      <c r="G226" s="7" t="s">
        <v>14</v>
      </c>
      <c r="H226" s="3">
        <v>2013</v>
      </c>
      <c r="I226" s="3" t="s">
        <v>187</v>
      </c>
      <c r="J226" s="4" t="str">
        <f>I226</f>
        <v>Weston</v>
      </c>
      <c r="K226" s="14" t="s">
        <v>226</v>
      </c>
      <c r="L226" s="4" t="s">
        <v>58</v>
      </c>
      <c r="M226" s="5" t="s">
        <v>533</v>
      </c>
      <c r="N226" s="5" t="s">
        <v>206</v>
      </c>
      <c r="O226" s="6">
        <v>41428</v>
      </c>
      <c r="P226" s="4" t="str">
        <f>IF(VLOOKUP(G226,Events!$A$2:$D$27,2,FALSE)="Field",CONCATENATE(M226,"-",N226),IF(VLOOKUP(G226,Events!$A$2:$D$27,2,FALSE)="Multi",M226,CONCATENATE(M226,":",N226)))</f>
        <v>12-06</v>
      </c>
      <c r="Q226" s="4" t="s">
        <v>697</v>
      </c>
    </row>
    <row r="227" spans="1:17" hidden="1">
      <c r="A227" s="3" t="s">
        <v>95</v>
      </c>
      <c r="B227" s="3" t="str">
        <f t="shared" si="11"/>
        <v>2001 Outdoor Boys Class L Championship Shot Put</v>
      </c>
      <c r="C227" s="3" t="s">
        <v>26</v>
      </c>
      <c r="D227" s="11" t="s">
        <v>52</v>
      </c>
      <c r="E227" s="4" t="s">
        <v>702</v>
      </c>
      <c r="F227" s="4" t="str">
        <f t="shared" si="12"/>
        <v>Boys</v>
      </c>
      <c r="G227" s="9" t="s">
        <v>15</v>
      </c>
      <c r="H227" s="3">
        <v>2001</v>
      </c>
      <c r="I227" s="3" t="s">
        <v>90</v>
      </c>
      <c r="J227" s="4" t="str">
        <f>I227</f>
        <v>South Windsor</v>
      </c>
      <c r="K227" s="14" t="s">
        <v>123</v>
      </c>
      <c r="L227" s="4" t="s">
        <v>58</v>
      </c>
      <c r="M227" s="5">
        <v>61</v>
      </c>
      <c r="N227" s="5" t="s">
        <v>204</v>
      </c>
      <c r="O227" s="6">
        <v>37041</v>
      </c>
      <c r="P227" s="4" t="str">
        <f>IF(VLOOKUP(G227,Events!$A$2:$D$27,2,FALSE)="Field",CONCATENATE(M227,"-",N227),IF(VLOOKUP(G227,Events!$A$2:$D$27,2,FALSE)="Multi",M227,CONCATENATE(M227,":",N227)))</f>
        <v>61-02.5</v>
      </c>
      <c r="Q227" s="4" t="s">
        <v>697</v>
      </c>
    </row>
    <row r="228" spans="1:17" hidden="1">
      <c r="A228" s="3" t="s">
        <v>150</v>
      </c>
      <c r="B228" s="3" t="str">
        <f t="shared" si="11"/>
        <v>1969 Outdoor Boys Class LL Championship Shot Put</v>
      </c>
      <c r="C228" s="3" t="s">
        <v>26</v>
      </c>
      <c r="D228" s="4" t="s">
        <v>59</v>
      </c>
      <c r="E228" s="4" t="s">
        <v>702</v>
      </c>
      <c r="F228" s="4" t="str">
        <f t="shared" si="12"/>
        <v>Boys</v>
      </c>
      <c r="G228" s="4" t="s">
        <v>15</v>
      </c>
      <c r="H228" s="3">
        <v>1969</v>
      </c>
      <c r="I228" s="3" t="s">
        <v>148</v>
      </c>
      <c r="J228" s="4" t="s">
        <v>158</v>
      </c>
      <c r="K228" s="14" t="s">
        <v>167</v>
      </c>
      <c r="L228" s="4" t="s">
        <v>56</v>
      </c>
      <c r="M228" s="5">
        <v>60</v>
      </c>
      <c r="N228" s="5" t="s">
        <v>211</v>
      </c>
      <c r="O228" s="4" t="s">
        <v>56</v>
      </c>
      <c r="P228" s="4" t="str">
        <f>IF(VLOOKUP(G228,Events!$A$2:$D$27,2,FALSE)="Field",CONCATENATE(M228,"-",N228),IF(VLOOKUP(G228,Events!$A$2:$D$27,2,FALSE)="Multi",M228,CONCATENATE(M228,":",N228)))</f>
        <v>60-04.75</v>
      </c>
      <c r="Q228" s="4" t="s">
        <v>697</v>
      </c>
    </row>
    <row r="229" spans="1:17" hidden="1">
      <c r="A229" s="3" t="s">
        <v>193</v>
      </c>
      <c r="B229" s="3" t="str">
        <f t="shared" si="11"/>
        <v>1983 Outdoor Boys Class M Championship Shot Put</v>
      </c>
      <c r="C229" s="3" t="s">
        <v>26</v>
      </c>
      <c r="D229" s="4" t="s">
        <v>63</v>
      </c>
      <c r="E229" s="4" t="s">
        <v>702</v>
      </c>
      <c r="F229" s="4" t="str">
        <f t="shared" si="12"/>
        <v>Boys</v>
      </c>
      <c r="G229" s="4" t="s">
        <v>15</v>
      </c>
      <c r="H229" s="3">
        <v>1983</v>
      </c>
      <c r="I229" s="3" t="s">
        <v>44</v>
      </c>
      <c r="J229" s="4" t="str">
        <f>I229</f>
        <v>Middletown</v>
      </c>
      <c r="K229" s="14" t="s">
        <v>229</v>
      </c>
      <c r="L229" s="4" t="s">
        <v>56</v>
      </c>
      <c r="M229" s="5" t="s">
        <v>286</v>
      </c>
      <c r="N229" s="5" t="s">
        <v>207</v>
      </c>
      <c r="O229" s="4" t="s">
        <v>56</v>
      </c>
      <c r="P229" s="4" t="str">
        <f>IF(VLOOKUP(G229,Events!$A$2:$D$27,2,FALSE)="Field",CONCATENATE(M229,"-",N229),IF(VLOOKUP(G229,Events!$A$2:$D$27,2,FALSE)="Multi",M229,CONCATENATE(M229,":",N229)))</f>
        <v>60-05</v>
      </c>
      <c r="Q229" s="4" t="s">
        <v>697</v>
      </c>
    </row>
    <row r="230" spans="1:17" hidden="1">
      <c r="A230" s="3" t="s">
        <v>249</v>
      </c>
      <c r="B230" s="3" t="str">
        <f t="shared" si="11"/>
        <v>2006 Outdoor Boys Class MM Championship Shot Put</v>
      </c>
      <c r="C230" s="3" t="s">
        <v>26</v>
      </c>
      <c r="D230" s="4" t="s">
        <v>65</v>
      </c>
      <c r="E230" s="4" t="s">
        <v>702</v>
      </c>
      <c r="F230" s="4" t="str">
        <f t="shared" si="12"/>
        <v>Boys</v>
      </c>
      <c r="G230" s="4" t="s">
        <v>15</v>
      </c>
      <c r="H230" s="3">
        <v>2006</v>
      </c>
      <c r="I230" s="3" t="s">
        <v>250</v>
      </c>
      <c r="J230" s="4" t="str">
        <f>I230</f>
        <v>North Haven</v>
      </c>
      <c r="K230" s="14" t="s">
        <v>303</v>
      </c>
      <c r="L230" s="4" t="s">
        <v>58</v>
      </c>
      <c r="M230" s="5" t="s">
        <v>317</v>
      </c>
      <c r="N230" s="5" t="s">
        <v>318</v>
      </c>
      <c r="O230" s="6">
        <v>38869</v>
      </c>
      <c r="P230" s="4" t="str">
        <f>IF(VLOOKUP(G230,Events!$A$2:$D$27,2,FALSE)="Field",CONCATENATE(M230,"-",N230),IF(VLOOKUP(G230,Events!$A$2:$D$27,2,FALSE)="Multi",M230,CONCATENATE(M230,":",N230)))</f>
        <v>54-04</v>
      </c>
      <c r="Q230" s="4" t="s">
        <v>697</v>
      </c>
    </row>
    <row r="231" spans="1:17" hidden="1">
      <c r="A231" s="3" t="s">
        <v>347</v>
      </c>
      <c r="B231" s="3" t="str">
        <f t="shared" si="11"/>
        <v>1984 Outdoor Boys Class S Championship Shot Put</v>
      </c>
      <c r="C231" s="3" t="s">
        <v>26</v>
      </c>
      <c r="D231" s="4" t="s">
        <v>66</v>
      </c>
      <c r="E231" s="4" t="s">
        <v>702</v>
      </c>
      <c r="F231" s="4" t="str">
        <f t="shared" si="12"/>
        <v>Boys</v>
      </c>
      <c r="G231" s="4" t="s">
        <v>15</v>
      </c>
      <c r="H231" s="3">
        <v>1984</v>
      </c>
      <c r="I231" s="3" t="s">
        <v>348</v>
      </c>
      <c r="J231" s="4" t="s">
        <v>362</v>
      </c>
      <c r="K231" s="14" t="s">
        <v>363</v>
      </c>
      <c r="L231" s="4" t="s">
        <v>56</v>
      </c>
      <c r="M231" s="5" t="s">
        <v>388</v>
      </c>
      <c r="N231" s="5" t="s">
        <v>205</v>
      </c>
      <c r="O231" s="4" t="s">
        <v>56</v>
      </c>
      <c r="P231" s="4" t="str">
        <f>IF(VLOOKUP(G231,Events!$A$2:$D$27,2,FALSE)="Field",CONCATENATE(M231,"-",N231),IF(VLOOKUP(G231,Events!$A$2:$D$27,2,FALSE)="Multi",M231,CONCATENATE(M231,":",N231)))</f>
        <v>63-01</v>
      </c>
      <c r="Q231" s="4" t="s">
        <v>697</v>
      </c>
    </row>
    <row r="232" spans="1:17" hidden="1">
      <c r="A232" s="3" t="s">
        <v>95</v>
      </c>
      <c r="B232" s="3" t="str">
        <f t="shared" si="11"/>
        <v>2001 Outdoor Boys State Open Shot Put</v>
      </c>
      <c r="C232" s="3" t="s">
        <v>26</v>
      </c>
      <c r="D232" s="4" t="s">
        <v>51</v>
      </c>
      <c r="E232" s="4" t="s">
        <v>702</v>
      </c>
      <c r="F232" s="4" t="str">
        <f t="shared" si="12"/>
        <v>Boys</v>
      </c>
      <c r="G232" s="4" t="s">
        <v>15</v>
      </c>
      <c r="H232" s="3">
        <v>2001</v>
      </c>
      <c r="I232" s="3" t="s">
        <v>90</v>
      </c>
      <c r="J232" s="4" t="str">
        <f>I232</f>
        <v>South Windsor</v>
      </c>
      <c r="K232" s="14" t="s">
        <v>123</v>
      </c>
      <c r="L232" s="4" t="s">
        <v>58</v>
      </c>
      <c r="M232" s="5" t="s">
        <v>437</v>
      </c>
      <c r="N232" s="5" t="s">
        <v>209</v>
      </c>
      <c r="O232" s="6">
        <v>37047</v>
      </c>
      <c r="P232" s="4" t="str">
        <f>IF(VLOOKUP(G232,Events!$A$2:$D$27,2,FALSE)="Field",CONCATENATE(M232,"-",N232),IF(VLOOKUP(G232,Events!$A$2:$D$27,2,FALSE)="Multi",M232,CONCATENATE(M232,":",N232)))</f>
        <v>61-01.5</v>
      </c>
      <c r="Q232" s="4" t="s">
        <v>697</v>
      </c>
    </row>
    <row r="233" spans="1:17" hidden="1">
      <c r="A233" s="3" t="s">
        <v>460</v>
      </c>
      <c r="B233" s="3" t="str">
        <f t="shared" si="11"/>
        <v>1992 Outdoor Girls Class L Championship Shot Put</v>
      </c>
      <c r="C233" s="3" t="s">
        <v>26</v>
      </c>
      <c r="D233" s="4" t="s">
        <v>52</v>
      </c>
      <c r="E233" s="4" t="s">
        <v>703</v>
      </c>
      <c r="F233" s="4" t="str">
        <f t="shared" si="12"/>
        <v>Girls</v>
      </c>
      <c r="G233" s="4" t="s">
        <v>15</v>
      </c>
      <c r="H233" s="3">
        <v>1992</v>
      </c>
      <c r="I233" s="3" t="s">
        <v>73</v>
      </c>
      <c r="J233" s="4" t="str">
        <f>I233</f>
        <v>Windsor</v>
      </c>
      <c r="K233" s="14" t="s">
        <v>113</v>
      </c>
      <c r="L233" s="4" t="s">
        <v>58</v>
      </c>
      <c r="M233" s="5" t="s">
        <v>486</v>
      </c>
      <c r="N233" s="5" t="s">
        <v>209</v>
      </c>
      <c r="O233" s="6">
        <v>33756</v>
      </c>
      <c r="P233" s="4" t="str">
        <f>IF(VLOOKUP(G233,Events!$A$2:$D$27,2,FALSE)="Field",CONCATENATE(M233,"-",N233),IF(VLOOKUP(G233,Events!$A$2:$D$27,2,FALSE)="Multi",M233,CONCATENATE(M233,":",N233)))</f>
        <v>42-01.5</v>
      </c>
      <c r="Q233" s="4" t="s">
        <v>697</v>
      </c>
    </row>
    <row r="234" spans="1:17" hidden="1">
      <c r="A234" s="3" t="s">
        <v>507</v>
      </c>
      <c r="B234" s="3" t="str">
        <f t="shared" si="11"/>
        <v>2006 Outdoor Girls Class LL Championship Shot Put</v>
      </c>
      <c r="C234" s="3" t="s">
        <v>26</v>
      </c>
      <c r="D234" s="4" t="s">
        <v>59</v>
      </c>
      <c r="E234" s="4" t="s">
        <v>703</v>
      </c>
      <c r="F234" s="4" t="str">
        <f t="shared" si="12"/>
        <v>Girls</v>
      </c>
      <c r="G234" s="4" t="s">
        <v>15</v>
      </c>
      <c r="H234" s="3">
        <v>2006</v>
      </c>
      <c r="I234" s="3" t="s">
        <v>110</v>
      </c>
      <c r="J234" s="4" t="str">
        <f>I234</f>
        <v>Stamford</v>
      </c>
      <c r="K234" s="14" t="s">
        <v>162</v>
      </c>
      <c r="L234" s="4" t="s">
        <v>61</v>
      </c>
      <c r="M234" s="5" t="s">
        <v>534</v>
      </c>
      <c r="N234" s="5" t="s">
        <v>210</v>
      </c>
      <c r="O234" s="6">
        <v>38868</v>
      </c>
      <c r="P234" s="4" t="str">
        <f>IF(VLOOKUP(G234,Events!$A$2:$D$27,2,FALSE)="Field",CONCATENATE(M234,"-",N234),IF(VLOOKUP(G234,Events!$A$2:$D$27,2,FALSE)="Multi",M234,CONCATENATE(M234,":",N234)))</f>
        <v>48-03</v>
      </c>
      <c r="Q234" s="4" t="s">
        <v>697</v>
      </c>
    </row>
    <row r="235" spans="1:17" hidden="1">
      <c r="A235" s="3" t="s">
        <v>554</v>
      </c>
      <c r="B235" s="3" t="str">
        <f t="shared" si="11"/>
        <v>1983 Outdoor Girls Class M Championship Shot Put</v>
      </c>
      <c r="C235" s="3" t="s">
        <v>26</v>
      </c>
      <c r="D235" s="4" t="s">
        <v>63</v>
      </c>
      <c r="E235" s="4" t="s">
        <v>703</v>
      </c>
      <c r="F235" s="4" t="str">
        <f t="shared" si="12"/>
        <v>Girls</v>
      </c>
      <c r="G235" s="4" t="s">
        <v>15</v>
      </c>
      <c r="H235" s="3">
        <v>1983</v>
      </c>
      <c r="I235" s="3" t="s">
        <v>108</v>
      </c>
      <c r="J235" s="4" t="s">
        <v>109</v>
      </c>
      <c r="K235" s="14" t="s">
        <v>120</v>
      </c>
      <c r="L235" s="4" t="s">
        <v>56</v>
      </c>
      <c r="M235" s="5" t="s">
        <v>486</v>
      </c>
      <c r="N235" s="5" t="s">
        <v>386</v>
      </c>
      <c r="O235" s="6" t="s">
        <v>56</v>
      </c>
      <c r="P235" s="4" t="str">
        <f>IF(VLOOKUP(G235,Events!$A$2:$D$27,2,FALSE)="Field",CONCATENATE(M235,"-",N235),IF(VLOOKUP(G235,Events!$A$2:$D$27,2,FALSE)="Multi",M235,CONCATENATE(M235,":",N235)))</f>
        <v>42-09.25</v>
      </c>
      <c r="Q235" s="4" t="s">
        <v>697</v>
      </c>
    </row>
    <row r="236" spans="1:17" hidden="1">
      <c r="A236" s="3" t="s">
        <v>600</v>
      </c>
      <c r="B236" s="3" t="str">
        <f t="shared" si="11"/>
        <v>2002 Outdoor Girls Class MM Championship Shot Put</v>
      </c>
      <c r="C236" s="3" t="s">
        <v>26</v>
      </c>
      <c r="D236" s="4" t="s">
        <v>65</v>
      </c>
      <c r="E236" s="4" t="s">
        <v>703</v>
      </c>
      <c r="F236" s="4" t="str">
        <f t="shared" si="12"/>
        <v>Girls</v>
      </c>
      <c r="G236" s="4" t="s">
        <v>15</v>
      </c>
      <c r="H236" s="3">
        <v>2002</v>
      </c>
      <c r="I236" s="3" t="s">
        <v>250</v>
      </c>
      <c r="J236" s="4" t="str">
        <f>I236</f>
        <v>North Haven</v>
      </c>
      <c r="K236" s="14" t="s">
        <v>303</v>
      </c>
      <c r="L236" s="4" t="s">
        <v>58</v>
      </c>
      <c r="M236" s="5" t="s">
        <v>486</v>
      </c>
      <c r="N236" s="5" t="s">
        <v>202</v>
      </c>
      <c r="O236" s="6">
        <v>37404</v>
      </c>
      <c r="P236" s="4" t="str">
        <f>IF(VLOOKUP(G236,Events!$A$2:$D$27,2,FALSE)="Field",CONCATENATE(M236,"-",N236),IF(VLOOKUP(G236,Events!$A$2:$D$27,2,FALSE)="Multi",M236,CONCATENATE(M236,":",N236)))</f>
        <v>42-08</v>
      </c>
      <c r="Q236" s="4" t="s">
        <v>697</v>
      </c>
    </row>
    <row r="237" spans="1:17" hidden="1">
      <c r="A237" s="3" t="s">
        <v>635</v>
      </c>
      <c r="B237" s="3" t="str">
        <f t="shared" si="11"/>
        <v>2017 Outdoor Girls Class S Championship Shot Put</v>
      </c>
      <c r="C237" s="3" t="s">
        <v>26</v>
      </c>
      <c r="D237" s="4" t="s">
        <v>66</v>
      </c>
      <c r="E237" s="4" t="s">
        <v>703</v>
      </c>
      <c r="F237" s="4" t="str">
        <f t="shared" si="12"/>
        <v>Girls</v>
      </c>
      <c r="G237" s="4" t="s">
        <v>15</v>
      </c>
      <c r="H237" s="3">
        <v>2017</v>
      </c>
      <c r="I237" s="3" t="s">
        <v>39</v>
      </c>
      <c r="J237" s="4" t="str">
        <f>I237</f>
        <v>Bloomfield</v>
      </c>
      <c r="K237" s="14" t="s">
        <v>212</v>
      </c>
      <c r="L237" s="4" t="s">
        <v>58</v>
      </c>
      <c r="M237" s="5" t="s">
        <v>652</v>
      </c>
      <c r="N237" s="5" t="s">
        <v>653</v>
      </c>
      <c r="O237" s="6">
        <v>42887</v>
      </c>
      <c r="P237" s="4" t="str">
        <f>IF(VLOOKUP(G237,Events!$A$2:$D$27,2,FALSE)="Field",CONCATENATE(M237,"-",N237),IF(VLOOKUP(G237,Events!$A$2:$D$27,2,FALSE)="Multi",M237,CONCATENATE(M237,":",N237)))</f>
        <v>45-10.75</v>
      </c>
      <c r="Q237" s="4" t="s">
        <v>697</v>
      </c>
    </row>
    <row r="238" spans="1:17" hidden="1">
      <c r="A238" s="3" t="s">
        <v>507</v>
      </c>
      <c r="B238" s="3" t="str">
        <f t="shared" si="11"/>
        <v>2006 Outdoor Girls State Open Shot Put</v>
      </c>
      <c r="C238" s="3" t="s">
        <v>26</v>
      </c>
      <c r="D238" s="4" t="s">
        <v>51</v>
      </c>
      <c r="E238" s="4" t="s">
        <v>703</v>
      </c>
      <c r="F238" s="4" t="str">
        <f t="shared" si="12"/>
        <v>Girls</v>
      </c>
      <c r="G238" s="7" t="s">
        <v>15</v>
      </c>
      <c r="H238" s="3">
        <v>2006</v>
      </c>
      <c r="I238" s="3" t="s">
        <v>110</v>
      </c>
      <c r="J238" s="4" t="str">
        <f>I238</f>
        <v>Stamford</v>
      </c>
      <c r="K238" s="14" t="s">
        <v>162</v>
      </c>
      <c r="L238" s="4" t="s">
        <v>58</v>
      </c>
      <c r="M238" s="5" t="s">
        <v>687</v>
      </c>
      <c r="N238" s="5" t="s">
        <v>318</v>
      </c>
      <c r="O238" s="6">
        <v>38874</v>
      </c>
      <c r="P238" s="4" t="str">
        <f>IF(VLOOKUP(G238,Events!$A$2:$D$27,2,FALSE)="Field",CONCATENATE(M238,"-",N238),IF(VLOOKUP(G238,Events!$A$2:$D$27,2,FALSE)="Multi",M238,CONCATENATE(M238,":",N238)))</f>
        <v>49-04</v>
      </c>
      <c r="Q238" s="4" t="s">
        <v>697</v>
      </c>
    </row>
    <row r="239" spans="1:17" hidden="1">
      <c r="A239" s="3" t="s">
        <v>86</v>
      </c>
      <c r="B239" s="3" t="str">
        <f t="shared" si="11"/>
        <v>1976 Outdoor Boys Class L Championship Triple Jump</v>
      </c>
      <c r="C239" s="3" t="s">
        <v>26</v>
      </c>
      <c r="D239" s="11" t="s">
        <v>52</v>
      </c>
      <c r="E239" s="4" t="s">
        <v>702</v>
      </c>
      <c r="F239" s="4" t="str">
        <f t="shared" si="12"/>
        <v>Boys</v>
      </c>
      <c r="G239" s="9" t="s">
        <v>12</v>
      </c>
      <c r="H239" s="3">
        <v>1976</v>
      </c>
      <c r="I239" s="3" t="s">
        <v>108</v>
      </c>
      <c r="J239" s="4" t="s">
        <v>109</v>
      </c>
      <c r="K239" s="14" t="s">
        <v>120</v>
      </c>
      <c r="L239" s="4" t="s">
        <v>56</v>
      </c>
      <c r="M239" s="5">
        <v>48</v>
      </c>
      <c r="N239" s="5">
        <v>0.25</v>
      </c>
      <c r="O239" s="4" t="s">
        <v>56</v>
      </c>
      <c r="P239" s="4" t="str">
        <f>IF(VLOOKUP(G239,Events!$A$2:$D$27,2,FALSE)="Field",CONCATENATE(M239,"-",N239),IF(VLOOKUP(G239,Events!$A$2:$D$27,2,FALSE)="Multi",M239,CONCATENATE(M239,":",N239)))</f>
        <v>48-0.25</v>
      </c>
      <c r="Q239" s="4" t="s">
        <v>697</v>
      </c>
    </row>
    <row r="240" spans="1:17" hidden="1">
      <c r="A240" s="3" t="s">
        <v>147</v>
      </c>
      <c r="B240" s="3" t="str">
        <f t="shared" si="11"/>
        <v>1994 Outdoor Boys Class LL Championship Triple Jump</v>
      </c>
      <c r="C240" s="3" t="s">
        <v>26</v>
      </c>
      <c r="D240" s="4" t="s">
        <v>59</v>
      </c>
      <c r="E240" s="4" t="s">
        <v>702</v>
      </c>
      <c r="F240" s="4" t="str">
        <f t="shared" si="12"/>
        <v>Boys</v>
      </c>
      <c r="G240" s="4" t="s">
        <v>12</v>
      </c>
      <c r="H240" s="3">
        <v>1994</v>
      </c>
      <c r="I240" s="3" t="s">
        <v>148</v>
      </c>
      <c r="J240" s="4" t="s">
        <v>158</v>
      </c>
      <c r="K240" s="14" t="s">
        <v>167</v>
      </c>
      <c r="L240" s="4" t="s">
        <v>56</v>
      </c>
      <c r="M240" s="5">
        <v>49</v>
      </c>
      <c r="N240" s="5" t="s">
        <v>207</v>
      </c>
      <c r="O240" s="4" t="s">
        <v>56</v>
      </c>
      <c r="P240" s="4" t="str">
        <f>IF(VLOOKUP(G240,Events!$A$2:$D$27,2,FALSE)="Field",CONCATENATE(M240,"-",N240),IF(VLOOKUP(G240,Events!$A$2:$D$27,2,FALSE)="Multi",M240,CONCATENATE(M240,":",N240)))</f>
        <v>49-05</v>
      </c>
      <c r="Q240" s="4" t="s">
        <v>697</v>
      </c>
    </row>
    <row r="241" spans="1:17" hidden="1">
      <c r="A241" s="3" t="s">
        <v>189</v>
      </c>
      <c r="B241" s="3" t="str">
        <f t="shared" si="11"/>
        <v>1978 Outdoor Boys Class M Championship Triple Jump</v>
      </c>
      <c r="C241" s="3" t="s">
        <v>26</v>
      </c>
      <c r="D241" s="4" t="s">
        <v>63</v>
      </c>
      <c r="E241" s="4" t="s">
        <v>702</v>
      </c>
      <c r="F241" s="4" t="str">
        <f t="shared" si="12"/>
        <v>Boys</v>
      </c>
      <c r="G241" s="4" t="s">
        <v>12</v>
      </c>
      <c r="H241" s="3">
        <v>1978</v>
      </c>
      <c r="I241" s="3" t="s">
        <v>199</v>
      </c>
      <c r="J241" s="4" t="s">
        <v>146</v>
      </c>
      <c r="K241" s="14" t="s">
        <v>214</v>
      </c>
      <c r="L241" s="4" t="s">
        <v>56</v>
      </c>
      <c r="M241" s="5" t="s">
        <v>282</v>
      </c>
      <c r="N241" s="5" t="s">
        <v>283</v>
      </c>
      <c r="O241" s="4" t="s">
        <v>56</v>
      </c>
      <c r="P241" s="4" t="str">
        <f>IF(VLOOKUP(G241,Events!$A$2:$D$27,2,FALSE)="Field",CONCATENATE(M241,"-",N241),IF(VLOOKUP(G241,Events!$A$2:$D$27,2,FALSE)="Multi",M241,CONCATENATE(M241,":",N241)))</f>
        <v>47-06.5</v>
      </c>
      <c r="Q241" s="4" t="s">
        <v>697</v>
      </c>
    </row>
    <row r="242" spans="1:17" hidden="1">
      <c r="A242" s="3" t="s">
        <v>245</v>
      </c>
      <c r="B242" s="3" t="str">
        <f t="shared" si="11"/>
        <v>1994 Outdoor Boys Class MM Championship Triple Jump</v>
      </c>
      <c r="C242" s="3" t="s">
        <v>26</v>
      </c>
      <c r="D242" s="4" t="s">
        <v>65</v>
      </c>
      <c r="E242" s="4" t="s">
        <v>702</v>
      </c>
      <c r="F242" s="4" t="str">
        <f t="shared" si="12"/>
        <v>Boys</v>
      </c>
      <c r="G242" s="4" t="s">
        <v>12</v>
      </c>
      <c r="H242" s="3">
        <v>1994</v>
      </c>
      <c r="I242" s="3" t="s">
        <v>108</v>
      </c>
      <c r="J242" s="4" t="s">
        <v>109</v>
      </c>
      <c r="K242" s="14" t="s">
        <v>120</v>
      </c>
      <c r="L242" s="4" t="s">
        <v>56</v>
      </c>
      <c r="M242" s="5" t="s">
        <v>282</v>
      </c>
      <c r="N242" s="5" t="s">
        <v>202</v>
      </c>
      <c r="O242" s="4" t="s">
        <v>56</v>
      </c>
      <c r="P242" s="4" t="str">
        <f>IF(VLOOKUP(G242,Events!$A$2:$D$27,2,FALSE)="Field",CONCATENATE(M242,"-",N242),IF(VLOOKUP(G242,Events!$A$2:$D$27,2,FALSE)="Multi",M242,CONCATENATE(M242,":",N242)))</f>
        <v>47-08</v>
      </c>
      <c r="Q242" s="4" t="s">
        <v>697</v>
      </c>
    </row>
    <row r="243" spans="1:17" hidden="1">
      <c r="A243" s="3" t="s">
        <v>341</v>
      </c>
      <c r="B243" s="3" t="str">
        <f t="shared" si="11"/>
        <v>1974 Outdoor Boys Class S Championship Triple Jump</v>
      </c>
      <c r="C243" s="3" t="s">
        <v>26</v>
      </c>
      <c r="D243" s="4" t="s">
        <v>66</v>
      </c>
      <c r="E243" s="4" t="s">
        <v>702</v>
      </c>
      <c r="F243" s="4" t="str">
        <f t="shared" si="12"/>
        <v>Boys</v>
      </c>
      <c r="G243" s="4" t="s">
        <v>12</v>
      </c>
      <c r="H243" s="3">
        <v>1974</v>
      </c>
      <c r="I243" s="3" t="s">
        <v>294</v>
      </c>
      <c r="J243" s="4" t="s">
        <v>295</v>
      </c>
      <c r="K243" s="14" t="s">
        <v>301</v>
      </c>
      <c r="L243" s="4" t="s">
        <v>56</v>
      </c>
      <c r="M243" s="5" t="s">
        <v>282</v>
      </c>
      <c r="N243" s="5" t="s">
        <v>387</v>
      </c>
      <c r="O243" s="4" t="s">
        <v>56</v>
      </c>
      <c r="P243" s="4" t="str">
        <f>IF(VLOOKUP(G243,Events!$A$2:$D$27,2,FALSE)="Field",CONCATENATE(M243,"-",N243),IF(VLOOKUP(G243,Events!$A$2:$D$27,2,FALSE)="Multi",M243,CONCATENATE(M243,":",N243)))</f>
        <v>47-07.25</v>
      </c>
      <c r="Q243" s="4" t="s">
        <v>697</v>
      </c>
    </row>
    <row r="244" spans="1:17" hidden="1">
      <c r="A244" s="3" t="s">
        <v>402</v>
      </c>
      <c r="B244" s="3" t="str">
        <f t="shared" si="11"/>
        <v>1995 Outdoor Boys State Open Triple Jump</v>
      </c>
      <c r="C244" s="3" t="s">
        <v>26</v>
      </c>
      <c r="D244" s="4" t="s">
        <v>51</v>
      </c>
      <c r="E244" s="4" t="s">
        <v>702</v>
      </c>
      <c r="F244" s="4" t="str">
        <f t="shared" si="12"/>
        <v>Boys</v>
      </c>
      <c r="G244" s="4" t="s">
        <v>12</v>
      </c>
      <c r="H244" s="3">
        <v>1995</v>
      </c>
      <c r="I244" s="3" t="s">
        <v>148</v>
      </c>
      <c r="J244" s="4" t="s">
        <v>158</v>
      </c>
      <c r="K244" s="14" t="s">
        <v>167</v>
      </c>
      <c r="L244" s="4" t="s">
        <v>58</v>
      </c>
      <c r="M244" s="5" t="s">
        <v>435</v>
      </c>
      <c r="N244" s="5" t="s">
        <v>434</v>
      </c>
      <c r="O244" s="6">
        <v>34856</v>
      </c>
      <c r="P244" s="4" t="str">
        <f>IF(VLOOKUP(G244,Events!$A$2:$D$27,2,FALSE)="Field",CONCATENATE(M244,"-",N244),IF(VLOOKUP(G244,Events!$A$2:$D$27,2,FALSE)="Multi",M244,CONCATENATE(M244,":",N244)))</f>
        <v>50-04.5</v>
      </c>
      <c r="Q244" s="4" t="s">
        <v>697</v>
      </c>
    </row>
    <row r="245" spans="1:17" hidden="1">
      <c r="A245" s="3" t="s">
        <v>457</v>
      </c>
      <c r="B245" s="3" t="str">
        <f t="shared" si="11"/>
        <v>2004 Outdoor Girls Class L Championship Triple Jump</v>
      </c>
      <c r="C245" s="3" t="s">
        <v>26</v>
      </c>
      <c r="D245" s="4" t="s">
        <v>52</v>
      </c>
      <c r="E245" s="4" t="s">
        <v>703</v>
      </c>
      <c r="F245" s="4" t="str">
        <f t="shared" si="12"/>
        <v>Girls</v>
      </c>
      <c r="G245" s="4" t="s">
        <v>12</v>
      </c>
      <c r="H245" s="3">
        <v>2004</v>
      </c>
      <c r="I245" s="3" t="s">
        <v>100</v>
      </c>
      <c r="J245" s="4" t="str">
        <f>I245</f>
        <v>East Haven</v>
      </c>
      <c r="K245" s="14" t="s">
        <v>127</v>
      </c>
      <c r="L245" s="4" t="s">
        <v>58</v>
      </c>
      <c r="M245" s="5" t="s">
        <v>483</v>
      </c>
      <c r="N245" s="5" t="s">
        <v>484</v>
      </c>
      <c r="O245" s="6">
        <v>38140</v>
      </c>
      <c r="P245" s="4" t="str">
        <f>IF(VLOOKUP(G245,Events!$A$2:$D$27,2,FALSE)="Field",CONCATENATE(M245,"-",N245),IF(VLOOKUP(G245,Events!$A$2:$D$27,2,FALSE)="Multi",M245,CONCATENATE(M245,":",N245)))</f>
        <v>38-05.5</v>
      </c>
      <c r="Q245" s="4" t="s">
        <v>697</v>
      </c>
    </row>
    <row r="246" spans="1:17" hidden="1">
      <c r="A246" s="3" t="s">
        <v>503</v>
      </c>
      <c r="B246" s="3" t="str">
        <f t="shared" si="11"/>
        <v>2013 Outdoor Girls Class LL Championship Triple Jump</v>
      </c>
      <c r="C246" s="3" t="s">
        <v>26</v>
      </c>
      <c r="D246" s="4" t="s">
        <v>59</v>
      </c>
      <c r="E246" s="4" t="s">
        <v>703</v>
      </c>
      <c r="F246" s="4" t="str">
        <f t="shared" si="12"/>
        <v>Girls</v>
      </c>
      <c r="G246" s="4" t="s">
        <v>12</v>
      </c>
      <c r="H246" s="3">
        <v>2013</v>
      </c>
      <c r="I246" s="3" t="s">
        <v>129</v>
      </c>
      <c r="J246" s="4" t="str">
        <f>I246</f>
        <v>East Hartford</v>
      </c>
      <c r="K246" s="14" t="s">
        <v>160</v>
      </c>
      <c r="L246" s="4" t="s">
        <v>58</v>
      </c>
      <c r="M246" s="5" t="s">
        <v>483</v>
      </c>
      <c r="N246" s="5" t="s">
        <v>202</v>
      </c>
      <c r="O246" s="6">
        <v>41424</v>
      </c>
      <c r="P246" s="4" t="str">
        <f>IF(VLOOKUP(G246,Events!$A$2:$D$27,2,FALSE)="Field",CONCATENATE(M246,"-",N246),IF(VLOOKUP(G246,Events!$A$2:$D$27,2,FALSE)="Multi",M246,CONCATENATE(M246,":",N246)))</f>
        <v>38-08</v>
      </c>
      <c r="Q246" s="4" t="s">
        <v>697</v>
      </c>
    </row>
    <row r="247" spans="1:17" hidden="1">
      <c r="A247" s="3" t="s">
        <v>548</v>
      </c>
      <c r="B247" s="3" t="str">
        <f t="shared" si="11"/>
        <v>2005 Outdoor Girls Class M Championship Triple Jump</v>
      </c>
      <c r="C247" s="3" t="s">
        <v>26</v>
      </c>
      <c r="D247" s="4" t="s">
        <v>63</v>
      </c>
      <c r="E247" s="4" t="s">
        <v>703</v>
      </c>
      <c r="F247" s="4" t="str">
        <f t="shared" si="12"/>
        <v>Girls</v>
      </c>
      <c r="G247" s="4" t="s">
        <v>12</v>
      </c>
      <c r="H247" s="3">
        <v>2005</v>
      </c>
      <c r="I247" s="3" t="s">
        <v>549</v>
      </c>
      <c r="J247" s="4" t="str">
        <f>I247</f>
        <v>Ellington</v>
      </c>
      <c r="K247" s="14" t="s">
        <v>565</v>
      </c>
      <c r="L247" s="4" t="s">
        <v>58</v>
      </c>
      <c r="M247" s="5" t="s">
        <v>581</v>
      </c>
      <c r="N247" s="5" t="s">
        <v>387</v>
      </c>
      <c r="O247" s="6">
        <v>38505</v>
      </c>
      <c r="P247" s="4" t="str">
        <f>IF(VLOOKUP(G247,Events!$A$2:$D$27,2,FALSE)="Field",CONCATENATE(M247,"-",N247),IF(VLOOKUP(G247,Events!$A$2:$D$27,2,FALSE)="Multi",M247,CONCATENATE(M247,":",N247)))</f>
        <v>37-07.25</v>
      </c>
      <c r="Q247" s="4" t="s">
        <v>697</v>
      </c>
    </row>
    <row r="248" spans="1:17" hidden="1">
      <c r="A248" s="3" t="s">
        <v>595</v>
      </c>
      <c r="B248" s="3" t="str">
        <f t="shared" si="11"/>
        <v>2015 Outdoor Girls Class MM Championship Triple Jump</v>
      </c>
      <c r="C248" s="3" t="s">
        <v>26</v>
      </c>
      <c r="D248" s="4" t="s">
        <v>65</v>
      </c>
      <c r="E248" s="4" t="s">
        <v>703</v>
      </c>
      <c r="F248" s="4" t="str">
        <f t="shared" si="12"/>
        <v>Girls</v>
      </c>
      <c r="G248" s="4" t="s">
        <v>12</v>
      </c>
      <c r="H248" s="3">
        <v>2015</v>
      </c>
      <c r="I248" s="3" t="s">
        <v>73</v>
      </c>
      <c r="J248" s="4" t="str">
        <f>I248</f>
        <v>Windsor</v>
      </c>
      <c r="K248" s="14" t="s">
        <v>113</v>
      </c>
      <c r="L248" s="4" t="s">
        <v>57</v>
      </c>
      <c r="M248" s="5" t="s">
        <v>581</v>
      </c>
      <c r="N248" s="5" t="s">
        <v>621</v>
      </c>
      <c r="O248" s="6">
        <v>42156</v>
      </c>
      <c r="P248" s="4" t="str">
        <f>IF(VLOOKUP(G248,Events!$A$2:$D$27,2,FALSE)="Field",CONCATENATE(M248,"-",N248),IF(VLOOKUP(G248,Events!$A$2:$D$27,2,FALSE)="Multi",M248,CONCATENATE(M248,":",N248)))</f>
        <v>37-11.75</v>
      </c>
      <c r="Q248" s="4" t="s">
        <v>697</v>
      </c>
    </row>
    <row r="249" spans="1:17" hidden="1">
      <c r="A249" s="3" t="s">
        <v>632</v>
      </c>
      <c r="B249" s="3" t="str">
        <f t="shared" si="11"/>
        <v>2017 Outdoor Girls Class S Championship Triple Jump</v>
      </c>
      <c r="C249" s="3" t="s">
        <v>26</v>
      </c>
      <c r="D249" s="4" t="s">
        <v>66</v>
      </c>
      <c r="E249" s="4" t="s">
        <v>703</v>
      </c>
      <c r="F249" s="4" t="str">
        <f t="shared" si="12"/>
        <v>Girls</v>
      </c>
      <c r="G249" s="4" t="s">
        <v>12</v>
      </c>
      <c r="H249" s="3">
        <v>2017</v>
      </c>
      <c r="I249" s="3" t="s">
        <v>39</v>
      </c>
      <c r="J249" s="4" t="str">
        <f>I249</f>
        <v>Bloomfield</v>
      </c>
      <c r="K249" s="14" t="s">
        <v>212</v>
      </c>
      <c r="L249" s="4" t="s">
        <v>58</v>
      </c>
      <c r="M249" s="5" t="s">
        <v>483</v>
      </c>
      <c r="N249" s="5" t="s">
        <v>202</v>
      </c>
      <c r="O249" s="6">
        <v>42887</v>
      </c>
      <c r="P249" s="4" t="str">
        <f>IF(VLOOKUP(G249,Events!$A$2:$D$27,2,FALSE)="Field",CONCATENATE(M249,"-",N249),IF(VLOOKUP(G249,Events!$A$2:$D$27,2,FALSE)="Multi",M249,CONCATENATE(M249,":",N249)))</f>
        <v>38-08</v>
      </c>
      <c r="Q249" s="4" t="s">
        <v>697</v>
      </c>
    </row>
    <row r="250" spans="1:17" hidden="1">
      <c r="A250" s="3" t="s">
        <v>498</v>
      </c>
      <c r="B250" s="3" t="str">
        <f t="shared" si="11"/>
        <v>1999 Outdoor Girls State Open Triple Jump</v>
      </c>
      <c r="C250" s="3" t="s">
        <v>26</v>
      </c>
      <c r="D250" s="4" t="s">
        <v>51</v>
      </c>
      <c r="E250" s="4" t="s">
        <v>703</v>
      </c>
      <c r="F250" s="4" t="str">
        <f t="shared" si="12"/>
        <v>Girls</v>
      </c>
      <c r="G250" s="7" t="s">
        <v>12</v>
      </c>
      <c r="H250" s="3">
        <v>1999</v>
      </c>
      <c r="I250" s="3" t="s">
        <v>513</v>
      </c>
      <c r="J250" s="4" t="s">
        <v>412</v>
      </c>
      <c r="K250" s="14" t="s">
        <v>516</v>
      </c>
      <c r="L250" s="4" t="s">
        <v>58</v>
      </c>
      <c r="M250" s="5" t="s">
        <v>685</v>
      </c>
      <c r="N250" s="5" t="s">
        <v>686</v>
      </c>
      <c r="O250" s="6">
        <v>36319</v>
      </c>
      <c r="P250" s="4" t="str">
        <f>IF(VLOOKUP(G250,Events!$A$2:$D$27,2,FALSE)="Field",CONCATENATE(M250,"-",N250),IF(VLOOKUP(G250,Events!$A$2:$D$27,2,FALSE)="Multi",M250,CONCATENATE(M250,":",N250)))</f>
        <v>39-03.5</v>
      </c>
      <c r="Q250" s="4" t="s">
        <v>697</v>
      </c>
    </row>
  </sheetData>
  <autoFilter ref="A1:Q250">
    <filterColumn colId="4">
      <filters>
        <filter val="Male"/>
      </filters>
    </filterColumn>
    <filterColumn colId="6">
      <filters>
        <filter val="4x400m"/>
      </filters>
    </filterColumn>
    <sortState ref="A28:Q39">
      <sortCondition ref="H1:H250"/>
    </sortState>
  </autoFilter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Season!$A:$A</xm:f>
          </x14:formula1>
          <xm:sqref>C1:C1048576</xm:sqref>
        </x14:dataValidation>
        <x14:dataValidation type="list" allowBlank="1" showInputMessage="1" showErrorMessage="1">
          <x14:formula1>
            <xm:f>Gender!$B:$B</xm:f>
          </x14:formula1>
          <xm:sqref>F1:F1048576</xm:sqref>
        </x14:dataValidation>
        <x14:dataValidation type="list" allowBlank="1" showInputMessage="1" showErrorMessage="1">
          <x14:formula1>
            <xm:f>Status!$A:$A</xm:f>
          </x14:formula1>
          <xm:sqref>Q1:Q1048576</xm:sqref>
        </x14:dataValidation>
        <x14:dataValidation type="list" allowBlank="1" showInputMessage="1" showErrorMessage="1">
          <x14:formula1>
            <xm:f>Gender!$A:$A</xm:f>
          </x14:formula1>
          <xm:sqref>E1:E1048576</xm:sqref>
        </x14:dataValidation>
        <x14:dataValidation type="list" allowBlank="1" showInputMessage="1" showErrorMessage="1">
          <x14:formula1>
            <xm:f>Events!$A:$A</xm:f>
          </x14:formula1>
          <xm:sqref>G1:G1048576</xm:sqref>
        </x14:dataValidation>
        <x14:dataValidation type="list" allowBlank="1" showInputMessage="1" showErrorMessage="1">
          <x14:formula1>
            <xm:f>Meets!$A:$A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10.83203125" defaultRowHeight="12" x14ac:dyDescent="0"/>
  <cols>
    <col min="1" max="1" width="28.33203125" style="4" bestFit="1" customWidth="1"/>
    <col min="2" max="2" width="45" style="4" customWidth="1"/>
    <col min="3" max="3" width="8.83203125" style="4" bestFit="1" customWidth="1"/>
    <col min="4" max="4" width="20" style="4" customWidth="1"/>
    <col min="5" max="5" width="6.5" style="4" bestFit="1" customWidth="1"/>
    <col min="6" max="6" width="6.5" style="4" customWidth="1"/>
    <col min="7" max="7" width="11.5" style="4" bestFit="1" customWidth="1"/>
    <col min="8" max="8" width="4.5" style="4" bestFit="1" customWidth="1"/>
    <col min="9" max="9" width="15.6640625" style="4" bestFit="1" customWidth="1"/>
    <col min="10" max="10" width="11.33203125" style="4" bestFit="1" customWidth="1"/>
    <col min="11" max="11" width="5.33203125" style="14" bestFit="1" customWidth="1"/>
    <col min="12" max="12" width="13.6640625" style="4" bestFit="1" customWidth="1"/>
    <col min="13" max="13" width="8.83203125" style="5" bestFit="1" customWidth="1"/>
    <col min="14" max="14" width="9.1640625" style="5" bestFit="1" customWidth="1"/>
    <col min="15" max="15" width="8.1640625" style="4" bestFit="1" customWidth="1"/>
    <col min="16" max="16" width="11.33203125" style="4" bestFit="1" customWidth="1"/>
    <col min="17" max="16384" width="10.83203125" style="4"/>
  </cols>
  <sheetData>
    <row r="1" spans="1:17" s="1" customFormat="1">
      <c r="A1" s="1" t="s">
        <v>763</v>
      </c>
      <c r="B1" s="1" t="s">
        <v>744</v>
      </c>
      <c r="C1" s="1" t="s">
        <v>25</v>
      </c>
      <c r="D1" s="12" t="s">
        <v>739</v>
      </c>
      <c r="E1" s="1" t="s">
        <v>24</v>
      </c>
      <c r="F1" s="1" t="s">
        <v>704</v>
      </c>
      <c r="G1" s="10" t="s">
        <v>0</v>
      </c>
      <c r="H1" s="1" t="s">
        <v>70</v>
      </c>
      <c r="I1" s="1" t="s">
        <v>53</v>
      </c>
      <c r="J1" s="1" t="s">
        <v>54</v>
      </c>
      <c r="K1" s="13" t="s">
        <v>55</v>
      </c>
      <c r="L1" s="1" t="s">
        <v>693</v>
      </c>
      <c r="M1" s="2" t="s">
        <v>696</v>
      </c>
      <c r="N1" s="2" t="s">
        <v>694</v>
      </c>
      <c r="O1" s="1" t="s">
        <v>33</v>
      </c>
      <c r="P1" s="1" t="s">
        <v>695</v>
      </c>
      <c r="Q1" s="1" t="s">
        <v>698</v>
      </c>
    </row>
    <row r="2" spans="1:17" ht="24">
      <c r="A2" s="3" t="s">
        <v>184</v>
      </c>
      <c r="B2" s="3" t="str">
        <f t="shared" ref="B2:B65" si="0">CONCATENATE(H2," ",C2," ",F2," ",D2," ",G2)</f>
        <v>2012 Outdoor Boys Class M Championship 4x400m</v>
      </c>
      <c r="C2" s="3" t="s">
        <v>26</v>
      </c>
      <c r="D2" s="4" t="s">
        <v>63</v>
      </c>
      <c r="E2" s="4" t="s">
        <v>702</v>
      </c>
      <c r="F2" s="4" t="str">
        <f t="shared" ref="F2:F33" si="1">IF(E2="Male","Boys","Girls")</f>
        <v>Boys</v>
      </c>
      <c r="G2" s="4" t="s">
        <v>9</v>
      </c>
      <c r="H2" s="3">
        <v>2012</v>
      </c>
      <c r="I2" s="3" t="s">
        <v>185</v>
      </c>
      <c r="J2" s="4" t="s">
        <v>224</v>
      </c>
      <c r="K2" s="14" t="s">
        <v>225</v>
      </c>
      <c r="L2" s="4" t="s">
        <v>58</v>
      </c>
      <c r="M2" s="5" t="s">
        <v>275</v>
      </c>
      <c r="N2" s="5" t="s">
        <v>276</v>
      </c>
      <c r="O2" s="6">
        <v>41058</v>
      </c>
      <c r="P2" s="4" t="str">
        <f>IF(VLOOKUP(G2,Events!$A$2:$D$27,2,FALSE)="Field",CONCATENATE(M2,"-",N2),IF(VLOOKUP(G2,Events!$A$2:$D$27,2,FALSE)="Multi",M2,CONCATENATE(M2,":",N2)))</f>
        <v>3:21.48</v>
      </c>
      <c r="Q2" s="4" t="s">
        <v>697</v>
      </c>
    </row>
    <row r="3" spans="1:17">
      <c r="A3" s="3" t="s">
        <v>178</v>
      </c>
      <c r="B3" s="3" t="str">
        <f t="shared" si="0"/>
        <v>1982 Outdoor Boys Class M Championship 110mH</v>
      </c>
      <c r="C3" s="3" t="s">
        <v>26</v>
      </c>
      <c r="D3" s="4" t="s">
        <v>63</v>
      </c>
      <c r="E3" s="4" t="s">
        <v>702</v>
      </c>
      <c r="F3" s="4" t="str">
        <f t="shared" si="1"/>
        <v>Boys</v>
      </c>
      <c r="G3" s="4" t="s">
        <v>710</v>
      </c>
      <c r="H3" s="3">
        <v>1982</v>
      </c>
      <c r="I3" s="3" t="s">
        <v>180</v>
      </c>
      <c r="J3" s="4" t="str">
        <f t="shared" ref="J3:J23" si="2">I3</f>
        <v>Bethel</v>
      </c>
      <c r="K3" s="14" t="s">
        <v>221</v>
      </c>
      <c r="L3" s="4" t="s">
        <v>64</v>
      </c>
      <c r="M3" s="5" t="s">
        <v>254</v>
      </c>
      <c r="N3" s="5" t="s">
        <v>266</v>
      </c>
      <c r="O3" s="6">
        <v>30107</v>
      </c>
      <c r="P3" s="4" t="str">
        <f>IF(VLOOKUP(G3,Events!$A$2:$D$27,2,FALSE)="Field",CONCATENATE(M3,"-",N3),IF(VLOOKUP(G3,Events!$A$2:$D$27,2,FALSE)="Multi",M3,CONCATENATE(M3,":",N3)))</f>
        <v>0:14.41</v>
      </c>
      <c r="Q3" s="4" t="s">
        <v>697</v>
      </c>
    </row>
    <row r="4" spans="1:17">
      <c r="A4" s="3" t="s">
        <v>236</v>
      </c>
      <c r="B4" s="3" t="str">
        <f t="shared" si="0"/>
        <v>1996 Outdoor Boys Class MM Championship 5000m</v>
      </c>
      <c r="C4" s="3" t="s">
        <v>26</v>
      </c>
      <c r="D4" s="4" t="s">
        <v>65</v>
      </c>
      <c r="E4" s="4" t="s">
        <v>702</v>
      </c>
      <c r="F4" s="4" t="str">
        <f t="shared" si="1"/>
        <v>Boys</v>
      </c>
      <c r="G4" s="4" t="s">
        <v>7</v>
      </c>
      <c r="H4" s="3">
        <v>1996</v>
      </c>
      <c r="I4" s="3" t="s">
        <v>180</v>
      </c>
      <c r="J4" s="4" t="str">
        <f t="shared" si="2"/>
        <v>Bethel</v>
      </c>
      <c r="K4" s="14" t="s">
        <v>221</v>
      </c>
      <c r="L4" s="4" t="s">
        <v>58</v>
      </c>
      <c r="M4" s="5" t="s">
        <v>264</v>
      </c>
      <c r="N4" s="5" t="s">
        <v>310</v>
      </c>
      <c r="O4" s="6">
        <v>35213</v>
      </c>
      <c r="P4" s="4" t="str">
        <f>IF(VLOOKUP(G4,Events!$A$2:$D$27,2,FALSE)="Field",CONCATENATE(M4,"-",N4),IF(VLOOKUP(G4,Events!$A$2:$D$27,2,FALSE)="Multi",M4,CONCATENATE(M4,":",N4)))</f>
        <v>15:39.22</v>
      </c>
      <c r="Q4" s="4" t="s">
        <v>697</v>
      </c>
    </row>
    <row r="5" spans="1:17">
      <c r="A5" s="3" t="s">
        <v>169</v>
      </c>
      <c r="B5" s="3" t="str">
        <f t="shared" si="0"/>
        <v>2003 Outdoor Boys Class M Championship 100m</v>
      </c>
      <c r="C5" s="3" t="s">
        <v>26</v>
      </c>
      <c r="D5" s="4" t="s">
        <v>63</v>
      </c>
      <c r="E5" s="4" t="s">
        <v>702</v>
      </c>
      <c r="F5" s="4" t="str">
        <f t="shared" si="1"/>
        <v>Boys</v>
      </c>
      <c r="G5" s="4" t="s">
        <v>1</v>
      </c>
      <c r="H5" s="3">
        <v>2003</v>
      </c>
      <c r="I5" s="3" t="s">
        <v>39</v>
      </c>
      <c r="J5" s="4" t="str">
        <f t="shared" si="2"/>
        <v>Bloomfield</v>
      </c>
      <c r="K5" s="14" t="s">
        <v>212</v>
      </c>
      <c r="L5" s="4" t="s">
        <v>58</v>
      </c>
      <c r="M5" s="5" t="s">
        <v>254</v>
      </c>
      <c r="N5" s="5" t="s">
        <v>255</v>
      </c>
      <c r="O5" s="6">
        <v>37777</v>
      </c>
      <c r="P5" s="4" t="str">
        <f>IF(VLOOKUP(G5,Events!$A$2:$D$27,2,FALSE)="Field",CONCATENATE(M5,"-",N5),IF(VLOOKUP(G5,Events!$A$2:$D$27,2,FALSE)="Multi",M5,CONCATENATE(M5,":",N5)))</f>
        <v>0:10.69</v>
      </c>
      <c r="Q5" s="4" t="s">
        <v>697</v>
      </c>
    </row>
    <row r="6" spans="1:17" ht="24">
      <c r="A6" s="3" t="s">
        <v>183</v>
      </c>
      <c r="B6" s="3" t="str">
        <f t="shared" si="0"/>
        <v>2006 Outdoor Boys Class M Championship 4x100m</v>
      </c>
      <c r="C6" s="3" t="s">
        <v>26</v>
      </c>
      <c r="D6" s="4" t="s">
        <v>63</v>
      </c>
      <c r="E6" s="4" t="s">
        <v>702</v>
      </c>
      <c r="F6" s="4" t="str">
        <f t="shared" si="1"/>
        <v>Boys</v>
      </c>
      <c r="G6" s="4" t="s">
        <v>8</v>
      </c>
      <c r="H6" s="3">
        <v>2006</v>
      </c>
      <c r="I6" s="3" t="s">
        <v>39</v>
      </c>
      <c r="J6" s="4" t="str">
        <f t="shared" si="2"/>
        <v>Bloomfield</v>
      </c>
      <c r="K6" s="14" t="s">
        <v>212</v>
      </c>
      <c r="L6" s="4" t="s">
        <v>58</v>
      </c>
      <c r="M6" s="5" t="s">
        <v>254</v>
      </c>
      <c r="N6" s="5" t="s">
        <v>274</v>
      </c>
      <c r="O6" s="6">
        <v>38868</v>
      </c>
      <c r="P6" s="4" t="str">
        <f>IF(VLOOKUP(G6,Events!$A$2:$D$27,2,FALSE)="Field",CONCATENATE(M6,"-",N6),IF(VLOOKUP(G6,Events!$A$2:$D$27,2,FALSE)="Multi",M6,CONCATENATE(M6,":",N6)))</f>
        <v>0:42.24</v>
      </c>
      <c r="Q6" s="4" t="s">
        <v>697</v>
      </c>
    </row>
    <row r="7" spans="1:17">
      <c r="A7" s="3" t="s">
        <v>188</v>
      </c>
      <c r="B7" s="3" t="str">
        <f t="shared" si="0"/>
        <v>2000 Outdoor Boys Class M Championship Long Jump</v>
      </c>
      <c r="C7" s="3" t="s">
        <v>26</v>
      </c>
      <c r="D7" s="4" t="s">
        <v>63</v>
      </c>
      <c r="E7" s="4" t="s">
        <v>702</v>
      </c>
      <c r="F7" s="4" t="str">
        <f t="shared" si="1"/>
        <v>Boys</v>
      </c>
      <c r="G7" s="4" t="s">
        <v>11</v>
      </c>
      <c r="H7" s="3">
        <v>2000</v>
      </c>
      <c r="I7" s="3" t="s">
        <v>39</v>
      </c>
      <c r="J7" s="4" t="str">
        <f t="shared" si="2"/>
        <v>Bloomfield</v>
      </c>
      <c r="K7" s="14" t="s">
        <v>212</v>
      </c>
      <c r="L7" s="4" t="s">
        <v>58</v>
      </c>
      <c r="M7" s="5" t="s">
        <v>280</v>
      </c>
      <c r="N7" s="5" t="s">
        <v>281</v>
      </c>
      <c r="O7" s="6">
        <v>36678</v>
      </c>
      <c r="P7" s="4" t="str">
        <f>IF(VLOOKUP(G7,Events!$A$2:$D$27,2,FALSE)="Field",CONCATENATE(M7,"-",N7),IF(VLOOKUP(G7,Events!$A$2:$D$27,2,FALSE)="Multi",M7,CONCATENATE(M7,":",N7)))</f>
        <v>23-09.5</v>
      </c>
      <c r="Q7" s="4" t="s">
        <v>697</v>
      </c>
    </row>
    <row r="8" spans="1:17">
      <c r="A8" s="3" t="s">
        <v>190</v>
      </c>
      <c r="B8" s="3" t="str">
        <f t="shared" si="0"/>
        <v>2013 Outdoor Boys Class M Championship High Jump</v>
      </c>
      <c r="C8" s="3" t="s">
        <v>26</v>
      </c>
      <c r="D8" s="4" t="s">
        <v>63</v>
      </c>
      <c r="E8" s="4" t="s">
        <v>702</v>
      </c>
      <c r="F8" s="4" t="str">
        <f t="shared" si="1"/>
        <v>Boys</v>
      </c>
      <c r="G8" s="4" t="s">
        <v>13</v>
      </c>
      <c r="H8" s="3">
        <v>2013</v>
      </c>
      <c r="I8" s="3" t="s">
        <v>39</v>
      </c>
      <c r="J8" s="4" t="str">
        <f t="shared" si="2"/>
        <v>Bloomfield</v>
      </c>
      <c r="K8" s="14" t="s">
        <v>212</v>
      </c>
      <c r="L8" s="4" t="s">
        <v>58</v>
      </c>
      <c r="M8" s="5" t="s">
        <v>284</v>
      </c>
      <c r="N8" s="5" t="s">
        <v>285</v>
      </c>
      <c r="O8" s="6">
        <v>41423</v>
      </c>
      <c r="P8" s="4" t="str">
        <f>IF(VLOOKUP(G8,Events!$A$2:$D$27,2,FALSE)="Field",CONCATENATE(M8,"-",N8),IF(VLOOKUP(G8,Events!$A$2:$D$27,2,FALSE)="Multi",M8,CONCATENATE(M8,":",N8)))</f>
        <v>6-10</v>
      </c>
      <c r="Q8" s="4" t="s">
        <v>697</v>
      </c>
    </row>
    <row r="9" spans="1:17" ht="36">
      <c r="A9" s="3" t="s">
        <v>336</v>
      </c>
      <c r="B9" s="3" t="str">
        <f t="shared" si="0"/>
        <v>2016 Outdoor Boys Class S Championship 4x100m</v>
      </c>
      <c r="C9" s="3" t="s">
        <v>26</v>
      </c>
      <c r="D9" s="4" t="s">
        <v>66</v>
      </c>
      <c r="E9" s="4" t="s">
        <v>702</v>
      </c>
      <c r="F9" s="4" t="str">
        <f t="shared" si="1"/>
        <v>Boys</v>
      </c>
      <c r="G9" s="4" t="s">
        <v>8</v>
      </c>
      <c r="H9" s="3">
        <v>2016</v>
      </c>
      <c r="I9" s="3" t="s">
        <v>39</v>
      </c>
      <c r="J9" s="4" t="str">
        <f t="shared" si="2"/>
        <v>Bloomfield</v>
      </c>
      <c r="K9" s="14" t="s">
        <v>212</v>
      </c>
      <c r="L9" s="4" t="s">
        <v>58</v>
      </c>
      <c r="M9" s="5" t="s">
        <v>254</v>
      </c>
      <c r="N9" s="5" t="s">
        <v>383</v>
      </c>
      <c r="O9" s="6">
        <v>42523</v>
      </c>
      <c r="P9" s="4" t="str">
        <f>IF(VLOOKUP(G9,Events!$A$2:$D$27,2,FALSE)="Field",CONCATENATE(M9,"-",N9),IF(VLOOKUP(G9,Events!$A$2:$D$27,2,FALSE)="Multi",M9,CONCATENATE(M9,":",N9)))</f>
        <v>0:41.74</v>
      </c>
      <c r="Q9" s="4" t="s">
        <v>697</v>
      </c>
    </row>
    <row r="10" spans="1:17">
      <c r="A10" s="3" t="s">
        <v>340</v>
      </c>
      <c r="B10" s="3" t="str">
        <f t="shared" si="0"/>
        <v>2016 Outdoor Boys Class S Championship Long Jump</v>
      </c>
      <c r="C10" s="3" t="s">
        <v>26</v>
      </c>
      <c r="D10" s="4" t="s">
        <v>66</v>
      </c>
      <c r="E10" s="4" t="s">
        <v>702</v>
      </c>
      <c r="F10" s="4" t="str">
        <f t="shared" si="1"/>
        <v>Boys</v>
      </c>
      <c r="G10" s="4" t="s">
        <v>11</v>
      </c>
      <c r="H10" s="3">
        <v>2016</v>
      </c>
      <c r="I10" s="3" t="s">
        <v>39</v>
      </c>
      <c r="J10" s="4" t="str">
        <f t="shared" si="2"/>
        <v>Bloomfield</v>
      </c>
      <c r="K10" s="14" t="s">
        <v>212</v>
      </c>
      <c r="L10" s="4" t="s">
        <v>58</v>
      </c>
      <c r="M10" s="5" t="s">
        <v>280</v>
      </c>
      <c r="N10" s="5" t="s">
        <v>386</v>
      </c>
      <c r="O10" s="6">
        <v>42523</v>
      </c>
      <c r="P10" s="4" t="str">
        <f>IF(VLOOKUP(G10,Events!$A$2:$D$27,2,FALSE)="Field",CONCATENATE(M10,"-",N10),IF(VLOOKUP(G10,Events!$A$2:$D$27,2,FALSE)="Multi",M10,CONCATENATE(M10,":",N10)))</f>
        <v>23-09.25</v>
      </c>
      <c r="Q10" s="4" t="s">
        <v>697</v>
      </c>
    </row>
    <row r="11" spans="1:17">
      <c r="A11" s="3" t="s">
        <v>538</v>
      </c>
      <c r="B11" s="3" t="str">
        <f t="shared" si="0"/>
        <v>1995 Outdoor Girls Class M Championship 100m</v>
      </c>
      <c r="C11" s="3" t="s">
        <v>26</v>
      </c>
      <c r="D11" s="4" t="s">
        <v>63</v>
      </c>
      <c r="E11" s="4" t="s">
        <v>703</v>
      </c>
      <c r="F11" s="4" t="str">
        <f t="shared" si="1"/>
        <v>Girls</v>
      </c>
      <c r="G11" s="4" t="s">
        <v>1</v>
      </c>
      <c r="H11" s="3">
        <v>1995</v>
      </c>
      <c r="I11" s="3" t="s">
        <v>39</v>
      </c>
      <c r="J11" s="4" t="str">
        <f t="shared" si="2"/>
        <v>Bloomfield</v>
      </c>
      <c r="K11" s="14" t="s">
        <v>212</v>
      </c>
      <c r="L11" s="4" t="s">
        <v>56</v>
      </c>
      <c r="M11" s="5" t="s">
        <v>254</v>
      </c>
      <c r="N11" s="5" t="s">
        <v>569</v>
      </c>
      <c r="O11" s="4" t="s">
        <v>56</v>
      </c>
      <c r="P11" s="4" t="str">
        <f>IF(VLOOKUP(G11,Events!$A$2:$D$27,2,FALSE)="Field",CONCATENATE(M11,"-",N11),IF(VLOOKUP(G11,Events!$A$2:$D$27,2,FALSE)="Multi",M11,CONCATENATE(M11,":",N11)))</f>
        <v>0:12.16</v>
      </c>
      <c r="Q11" s="4" t="s">
        <v>697</v>
      </c>
    </row>
    <row r="12" spans="1:17">
      <c r="A12" s="3"/>
      <c r="B12" s="3" t="str">
        <f t="shared" si="0"/>
        <v>1995 Outdoor Girls Class M Championship 4x100m</v>
      </c>
      <c r="C12" s="3" t="s">
        <v>26</v>
      </c>
      <c r="D12" s="4" t="s">
        <v>63</v>
      </c>
      <c r="E12" s="4" t="s">
        <v>703</v>
      </c>
      <c r="F12" s="4" t="str">
        <f t="shared" si="1"/>
        <v>Girls</v>
      </c>
      <c r="G12" s="4" t="s">
        <v>8</v>
      </c>
      <c r="H12" s="3">
        <v>1995</v>
      </c>
      <c r="I12" s="3" t="s">
        <v>39</v>
      </c>
      <c r="J12" s="4" t="str">
        <f t="shared" si="2"/>
        <v>Bloomfield</v>
      </c>
      <c r="K12" s="14" t="s">
        <v>212</v>
      </c>
      <c r="L12" s="4" t="s">
        <v>56</v>
      </c>
      <c r="M12" s="5" t="s">
        <v>254</v>
      </c>
      <c r="N12" s="5" t="s">
        <v>577</v>
      </c>
      <c r="O12" s="4" t="s">
        <v>56</v>
      </c>
      <c r="P12" s="4" t="str">
        <f>IF(VLOOKUP(G12,Events!$A$2:$D$27,2,FALSE)="Field",CONCATENATE(M12,"-",N12),IF(VLOOKUP(G12,Events!$A$2:$D$27,2,FALSE)="Multi",M12,CONCATENATE(M12,":",N12)))</f>
        <v>0:48.41</v>
      </c>
      <c r="Q12" s="4" t="s">
        <v>697</v>
      </c>
    </row>
    <row r="13" spans="1:17">
      <c r="A13" s="3" t="s">
        <v>625</v>
      </c>
      <c r="B13" s="3" t="str">
        <f t="shared" si="0"/>
        <v>2012 Outdoor Girls Class S Championship 400m</v>
      </c>
      <c r="C13" s="3" t="s">
        <v>26</v>
      </c>
      <c r="D13" s="4" t="s">
        <v>66</v>
      </c>
      <c r="E13" s="4" t="s">
        <v>703</v>
      </c>
      <c r="F13" s="4" t="str">
        <f t="shared" si="1"/>
        <v>Girls</v>
      </c>
      <c r="G13" s="4" t="s">
        <v>3</v>
      </c>
      <c r="H13" s="3">
        <v>2012</v>
      </c>
      <c r="I13" s="3" t="s">
        <v>39</v>
      </c>
      <c r="J13" s="4" t="str">
        <f t="shared" si="2"/>
        <v>Bloomfield</v>
      </c>
      <c r="K13" s="14" t="s">
        <v>212</v>
      </c>
      <c r="L13" s="4" t="s">
        <v>58</v>
      </c>
      <c r="M13" s="5" t="s">
        <v>254</v>
      </c>
      <c r="N13" s="5" t="s">
        <v>643</v>
      </c>
      <c r="O13" s="6">
        <v>41059</v>
      </c>
      <c r="P13" s="4" t="str">
        <f>IF(VLOOKUP(G13,Events!$A$2:$D$27,2,FALSE)="Field",CONCATENATE(M13,"-",N13),IF(VLOOKUP(G13,Events!$A$2:$D$27,2,FALSE)="Multi",M13,CONCATENATE(M13,":",N13)))</f>
        <v>0:56.47</v>
      </c>
      <c r="Q13" s="4" t="s">
        <v>697</v>
      </c>
    </row>
    <row r="14" spans="1:17">
      <c r="A14" s="3" t="s">
        <v>627</v>
      </c>
      <c r="B14" s="3" t="str">
        <f t="shared" si="0"/>
        <v>2017 Outdoor Girls Class S Championship 100mH</v>
      </c>
      <c r="C14" s="3" t="s">
        <v>26</v>
      </c>
      <c r="D14" s="4" t="s">
        <v>66</v>
      </c>
      <c r="E14" s="4" t="s">
        <v>703</v>
      </c>
      <c r="F14" s="4" t="str">
        <f t="shared" si="1"/>
        <v>Girls</v>
      </c>
      <c r="G14" s="4" t="s">
        <v>713</v>
      </c>
      <c r="H14" s="3">
        <v>2017</v>
      </c>
      <c r="I14" s="3" t="s">
        <v>39</v>
      </c>
      <c r="J14" s="4" t="str">
        <f t="shared" si="2"/>
        <v>Bloomfield</v>
      </c>
      <c r="K14" s="14" t="s">
        <v>212</v>
      </c>
      <c r="L14" s="4" t="s">
        <v>58</v>
      </c>
      <c r="M14" s="5" t="s">
        <v>254</v>
      </c>
      <c r="N14" s="5" t="s">
        <v>647</v>
      </c>
      <c r="O14" s="6">
        <v>42887</v>
      </c>
      <c r="P14" s="4" t="str">
        <f>IF(VLOOKUP(G14,Events!$A$2:$D$27,2,FALSE)="Field",CONCATENATE(M14,"-",N14),IF(VLOOKUP(G14,Events!$A$2:$D$27,2,FALSE)="Multi",M14,CONCATENATE(M14,":",N14)))</f>
        <v>0:14.40</v>
      </c>
      <c r="Q14" s="4" t="s">
        <v>697</v>
      </c>
    </row>
    <row r="15" spans="1:17">
      <c r="A15" s="3" t="s">
        <v>627</v>
      </c>
      <c r="B15" s="3" t="str">
        <f t="shared" si="0"/>
        <v>2016 Outdoor Girls Class S Championship 300mH</v>
      </c>
      <c r="C15" s="3" t="s">
        <v>26</v>
      </c>
      <c r="D15" s="4" t="s">
        <v>66</v>
      </c>
      <c r="E15" s="4" t="s">
        <v>703</v>
      </c>
      <c r="F15" s="4" t="str">
        <f t="shared" si="1"/>
        <v>Girls</v>
      </c>
      <c r="G15" s="4" t="s">
        <v>711</v>
      </c>
      <c r="H15" s="3">
        <v>2016</v>
      </c>
      <c r="I15" s="3" t="s">
        <v>39</v>
      </c>
      <c r="J15" s="4" t="str">
        <f t="shared" si="2"/>
        <v>Bloomfield</v>
      </c>
      <c r="K15" s="14" t="s">
        <v>212</v>
      </c>
      <c r="L15" s="4" t="s">
        <v>58</v>
      </c>
      <c r="M15" s="5" t="s">
        <v>254</v>
      </c>
      <c r="N15" s="5" t="s">
        <v>648</v>
      </c>
      <c r="O15" s="6">
        <v>42523</v>
      </c>
      <c r="P15" s="4" t="str">
        <f>IF(VLOOKUP(G15,Events!$A$2:$D$27,2,FALSE)="Field",CONCATENATE(M15,"-",N15),IF(VLOOKUP(G15,Events!$A$2:$D$27,2,FALSE)="Multi",M15,CONCATENATE(M15,":",N15)))</f>
        <v>0:45.01</v>
      </c>
      <c r="Q15" s="4" t="s">
        <v>697</v>
      </c>
    </row>
    <row r="16" spans="1:17" ht="24">
      <c r="A16" s="3" t="s">
        <v>628</v>
      </c>
      <c r="B16" s="3" t="str">
        <f t="shared" si="0"/>
        <v>2016 Outdoor Girls Class S Championship 4x100m</v>
      </c>
      <c r="C16" s="3" t="s">
        <v>26</v>
      </c>
      <c r="D16" s="4" t="s">
        <v>66</v>
      </c>
      <c r="E16" s="4" t="s">
        <v>703</v>
      </c>
      <c r="F16" s="4" t="str">
        <f t="shared" si="1"/>
        <v>Girls</v>
      </c>
      <c r="G16" s="4" t="s">
        <v>8</v>
      </c>
      <c r="H16" s="3">
        <v>2016</v>
      </c>
      <c r="I16" s="3" t="s">
        <v>39</v>
      </c>
      <c r="J16" s="4" t="str">
        <f t="shared" si="2"/>
        <v>Bloomfield</v>
      </c>
      <c r="K16" s="14" t="s">
        <v>212</v>
      </c>
      <c r="L16" s="4" t="s">
        <v>58</v>
      </c>
      <c r="M16" s="5" t="s">
        <v>254</v>
      </c>
      <c r="N16" s="5" t="s">
        <v>649</v>
      </c>
      <c r="O16" s="6">
        <v>42523</v>
      </c>
      <c r="P16" s="4" t="str">
        <f>IF(VLOOKUP(G16,Events!$A$2:$D$27,2,FALSE)="Field",CONCATENATE(M16,"-",N16),IF(VLOOKUP(G16,Events!$A$2:$D$27,2,FALSE)="Multi",M16,CONCATENATE(M16,":",N16)))</f>
        <v>0:47.07</v>
      </c>
      <c r="Q16" s="4" t="s">
        <v>697</v>
      </c>
    </row>
    <row r="17" spans="1:17" ht="24">
      <c r="A17" s="3" t="s">
        <v>629</v>
      </c>
      <c r="B17" s="3" t="str">
        <f t="shared" si="0"/>
        <v>2010 Outdoor Girls Class S Championship 4x400m</v>
      </c>
      <c r="C17" s="3" t="s">
        <v>26</v>
      </c>
      <c r="D17" s="4" t="s">
        <v>66</v>
      </c>
      <c r="E17" s="4" t="s">
        <v>703</v>
      </c>
      <c r="F17" s="4" t="str">
        <f t="shared" si="1"/>
        <v>Girls</v>
      </c>
      <c r="G17" s="4" t="s">
        <v>9</v>
      </c>
      <c r="H17" s="3">
        <v>2010</v>
      </c>
      <c r="I17" s="3" t="s">
        <v>39</v>
      </c>
      <c r="J17" s="4" t="str">
        <f t="shared" si="2"/>
        <v>Bloomfield</v>
      </c>
      <c r="K17" s="14" t="s">
        <v>212</v>
      </c>
      <c r="L17" s="4" t="s">
        <v>61</v>
      </c>
      <c r="M17" s="5" t="s">
        <v>275</v>
      </c>
      <c r="N17" s="5" t="s">
        <v>650</v>
      </c>
      <c r="O17" s="6">
        <v>40332</v>
      </c>
      <c r="P17" s="4" t="str">
        <f>IF(VLOOKUP(G17,Events!$A$2:$D$27,2,FALSE)="Field",CONCATENATE(M17,"-",N17),IF(VLOOKUP(G17,Events!$A$2:$D$27,2,FALSE)="Multi",M17,CONCATENATE(M17,":",N17)))</f>
        <v>3:57.80</v>
      </c>
      <c r="Q17" s="4" t="s">
        <v>697</v>
      </c>
    </row>
    <row r="18" spans="1:17">
      <c r="A18" s="3" t="s">
        <v>632</v>
      </c>
      <c r="B18" s="3" t="str">
        <f t="shared" si="0"/>
        <v>2017 Outdoor Girls Class S Championship Triple Jump</v>
      </c>
      <c r="C18" s="3" t="s">
        <v>26</v>
      </c>
      <c r="D18" s="4" t="s">
        <v>66</v>
      </c>
      <c r="E18" s="4" t="s">
        <v>703</v>
      </c>
      <c r="F18" s="4" t="str">
        <f t="shared" si="1"/>
        <v>Girls</v>
      </c>
      <c r="G18" s="4" t="s">
        <v>12</v>
      </c>
      <c r="H18" s="3">
        <v>2017</v>
      </c>
      <c r="I18" s="3" t="s">
        <v>39</v>
      </c>
      <c r="J18" s="4" t="str">
        <f t="shared" si="2"/>
        <v>Bloomfield</v>
      </c>
      <c r="K18" s="14" t="s">
        <v>212</v>
      </c>
      <c r="L18" s="4" t="s">
        <v>58</v>
      </c>
      <c r="M18" s="5" t="s">
        <v>483</v>
      </c>
      <c r="N18" s="5" t="s">
        <v>202</v>
      </c>
      <c r="O18" s="6">
        <v>42887</v>
      </c>
      <c r="P18" s="4" t="str">
        <f>IF(VLOOKUP(G18,Events!$A$2:$D$27,2,FALSE)="Field",CONCATENATE(M18,"-",N18),IF(VLOOKUP(G18,Events!$A$2:$D$27,2,FALSE)="Multi",M18,CONCATENATE(M18,":",N18)))</f>
        <v>38-08</v>
      </c>
      <c r="Q18" s="4" t="s">
        <v>697</v>
      </c>
    </row>
    <row r="19" spans="1:17">
      <c r="A19" s="3" t="s">
        <v>633</v>
      </c>
      <c r="B19" s="3" t="str">
        <f t="shared" si="0"/>
        <v>2008 Outdoor Girls Class S Championship High Jump</v>
      </c>
      <c r="C19" s="3" t="s">
        <v>26</v>
      </c>
      <c r="D19" s="4" t="s">
        <v>66</v>
      </c>
      <c r="E19" s="4" t="s">
        <v>703</v>
      </c>
      <c r="F19" s="4" t="str">
        <f t="shared" si="1"/>
        <v>Girls</v>
      </c>
      <c r="G19" s="4" t="s">
        <v>13</v>
      </c>
      <c r="H19" s="3">
        <v>2008</v>
      </c>
      <c r="I19" s="3" t="s">
        <v>39</v>
      </c>
      <c r="J19" s="4" t="str">
        <f t="shared" si="2"/>
        <v>Bloomfield</v>
      </c>
      <c r="K19" s="14" t="s">
        <v>212</v>
      </c>
      <c r="L19" s="4" t="s">
        <v>61</v>
      </c>
      <c r="M19" s="5" t="s">
        <v>485</v>
      </c>
      <c r="N19" s="5" t="s">
        <v>490</v>
      </c>
      <c r="O19" s="6">
        <v>39602</v>
      </c>
      <c r="P19" s="4" t="str">
        <f>IF(VLOOKUP(G19,Events!$A$2:$D$27,2,FALSE)="Field",CONCATENATE(M19,"-",N19),IF(VLOOKUP(G19,Events!$A$2:$D$27,2,FALSE)="Multi",M19,CONCATENATE(M19,":",N19)))</f>
        <v>5-07</v>
      </c>
      <c r="Q19" s="4" t="s">
        <v>697</v>
      </c>
    </row>
    <row r="20" spans="1:17">
      <c r="A20" s="3" t="s">
        <v>635</v>
      </c>
      <c r="B20" s="3" t="str">
        <f t="shared" si="0"/>
        <v>2017 Outdoor Girls Class S Championship Shot Put</v>
      </c>
      <c r="C20" s="3" t="s">
        <v>26</v>
      </c>
      <c r="D20" s="4" t="s">
        <v>66</v>
      </c>
      <c r="E20" s="4" t="s">
        <v>703</v>
      </c>
      <c r="F20" s="4" t="str">
        <f t="shared" si="1"/>
        <v>Girls</v>
      </c>
      <c r="G20" s="4" t="s">
        <v>15</v>
      </c>
      <c r="H20" s="3">
        <v>2017</v>
      </c>
      <c r="I20" s="3" t="s">
        <v>39</v>
      </c>
      <c r="J20" s="4" t="str">
        <f t="shared" si="2"/>
        <v>Bloomfield</v>
      </c>
      <c r="K20" s="14" t="s">
        <v>212</v>
      </c>
      <c r="L20" s="4" t="s">
        <v>58</v>
      </c>
      <c r="M20" s="5" t="s">
        <v>652</v>
      </c>
      <c r="N20" s="5" t="s">
        <v>653</v>
      </c>
      <c r="O20" s="6">
        <v>42887</v>
      </c>
      <c r="P20" s="4" t="str">
        <f>IF(VLOOKUP(G20,Events!$A$2:$D$27,2,FALSE)="Field",CONCATENATE(M20,"-",N20),IF(VLOOKUP(G20,Events!$A$2:$D$27,2,FALSE)="Multi",M20,CONCATENATE(M20,":",N20)))</f>
        <v>45-10.75</v>
      </c>
      <c r="Q20" s="4" t="s">
        <v>697</v>
      </c>
    </row>
    <row r="21" spans="1:17">
      <c r="A21" s="3" t="s">
        <v>635</v>
      </c>
      <c r="B21" s="3" t="str">
        <f t="shared" si="0"/>
        <v>2017 Outdoor Girls State Open Hammer Throw</v>
      </c>
      <c r="C21" s="3" t="s">
        <v>26</v>
      </c>
      <c r="D21" s="4" t="s">
        <v>51</v>
      </c>
      <c r="E21" s="4" t="s">
        <v>703</v>
      </c>
      <c r="F21" s="4" t="str">
        <f t="shared" si="1"/>
        <v>Girls</v>
      </c>
      <c r="G21" s="4" t="s">
        <v>67</v>
      </c>
      <c r="H21" s="3">
        <v>2017</v>
      </c>
      <c r="I21" s="3" t="s">
        <v>39</v>
      </c>
      <c r="J21" s="4" t="str">
        <f t="shared" si="2"/>
        <v>Bloomfield</v>
      </c>
      <c r="K21" s="14" t="s">
        <v>212</v>
      </c>
      <c r="L21" s="4" t="s">
        <v>58</v>
      </c>
      <c r="M21" s="5" t="s">
        <v>691</v>
      </c>
      <c r="N21" s="5" t="s">
        <v>316</v>
      </c>
      <c r="O21" s="6">
        <v>42899</v>
      </c>
      <c r="P21" s="4" t="str">
        <f>IF(VLOOKUP(G21,Events!$A$2:$D$27,2,FALSE)="Field",CONCATENATE(M21,"-",N21),IF(VLOOKUP(G21,Events!$A$2:$D$27,2,FALSE)="Multi",M21,CONCATENATE(M21,":",N21)))</f>
        <v>162-02</v>
      </c>
      <c r="Q21" s="4" t="s">
        <v>697</v>
      </c>
    </row>
    <row r="22" spans="1:17">
      <c r="A22" s="3" t="s">
        <v>597</v>
      </c>
      <c r="B22" s="3" t="str">
        <f t="shared" si="0"/>
        <v>2009 Outdoor Girls Class MM Championship Pole Vault</v>
      </c>
      <c r="C22" s="3" t="s">
        <v>26</v>
      </c>
      <c r="D22" s="4" t="s">
        <v>65</v>
      </c>
      <c r="E22" s="4" t="s">
        <v>703</v>
      </c>
      <c r="F22" s="4" t="str">
        <f t="shared" si="1"/>
        <v>Girls</v>
      </c>
      <c r="G22" s="4" t="s">
        <v>14</v>
      </c>
      <c r="H22" s="3">
        <v>2009</v>
      </c>
      <c r="I22" s="3" t="s">
        <v>599</v>
      </c>
      <c r="J22" s="4" t="str">
        <f t="shared" si="2"/>
        <v>Branford</v>
      </c>
      <c r="K22" s="14" t="s">
        <v>608</v>
      </c>
      <c r="L22" s="4" t="s">
        <v>58</v>
      </c>
      <c r="M22" s="5" t="s">
        <v>320</v>
      </c>
      <c r="N22" s="5" t="s">
        <v>288</v>
      </c>
      <c r="O22" s="6">
        <v>39965</v>
      </c>
      <c r="P22" s="4" t="str">
        <f>IF(VLOOKUP(G22,Events!$A$2:$D$27,2,FALSE)="Field",CONCATENATE(M22,"-",N22),IF(VLOOKUP(G22,Events!$A$2:$D$27,2,FALSE)="Multi",M22,CONCATENATE(M22,":",N22)))</f>
        <v>11-00</v>
      </c>
      <c r="Q22" s="4" t="s">
        <v>697</v>
      </c>
    </row>
    <row r="23" spans="1:17">
      <c r="A23" s="3" t="s">
        <v>662</v>
      </c>
      <c r="B23" s="3" t="str">
        <f t="shared" si="0"/>
        <v>2004 Outdoor Girls State Open Long Jump</v>
      </c>
      <c r="C23" s="3" t="s">
        <v>26</v>
      </c>
      <c r="D23" s="4" t="s">
        <v>51</v>
      </c>
      <c r="E23" s="4" t="s">
        <v>703</v>
      </c>
      <c r="F23" s="4" t="str">
        <f t="shared" si="1"/>
        <v>Girls</v>
      </c>
      <c r="G23" s="7" t="s">
        <v>11</v>
      </c>
      <c r="H23" s="3">
        <v>2004</v>
      </c>
      <c r="I23" s="3" t="s">
        <v>599</v>
      </c>
      <c r="J23" s="4" t="str">
        <f t="shared" si="2"/>
        <v>Branford</v>
      </c>
      <c r="K23" s="14" t="s">
        <v>608</v>
      </c>
      <c r="L23" s="4" t="s">
        <v>58</v>
      </c>
      <c r="M23" s="5" t="s">
        <v>481</v>
      </c>
      <c r="N23" s="5" t="s">
        <v>202</v>
      </c>
      <c r="O23" s="6">
        <v>38146</v>
      </c>
      <c r="P23" s="4" t="str">
        <f>IF(VLOOKUP(G23,Events!$A$2:$D$27,2,FALSE)="Field",CONCATENATE(M23,"-",N23),IF(VLOOKUP(G23,Events!$A$2:$D$27,2,FALSE)="Multi",M23,CONCATENATE(M23,":",N23)))</f>
        <v>19-08</v>
      </c>
      <c r="Q23" s="4" t="s">
        <v>697</v>
      </c>
    </row>
    <row r="24" spans="1:17">
      <c r="A24" s="3" t="s">
        <v>326</v>
      </c>
      <c r="B24" s="3" t="str">
        <f t="shared" si="0"/>
        <v>2015 Outdoor Boys Class S Championship 800m</v>
      </c>
      <c r="C24" s="3" t="s">
        <v>26</v>
      </c>
      <c r="D24" s="4" t="s">
        <v>66</v>
      </c>
      <c r="E24" s="4" t="s">
        <v>702</v>
      </c>
      <c r="F24" s="4" t="str">
        <f t="shared" si="1"/>
        <v>Boys</v>
      </c>
      <c r="G24" s="4" t="s">
        <v>4</v>
      </c>
      <c r="H24" s="3">
        <v>2015</v>
      </c>
      <c r="I24" s="3" t="s">
        <v>327</v>
      </c>
      <c r="J24" s="4" t="s">
        <v>354</v>
      </c>
      <c r="K24" s="14" t="s">
        <v>366</v>
      </c>
      <c r="L24" s="4" t="s">
        <v>58</v>
      </c>
      <c r="M24" s="5" t="s">
        <v>258</v>
      </c>
      <c r="N24" s="5" t="s">
        <v>377</v>
      </c>
      <c r="O24" s="6">
        <v>42156</v>
      </c>
      <c r="P24" s="4" t="str">
        <f>IF(VLOOKUP(G24,Events!$A$2:$D$27,2,FALSE)="Field",CONCATENATE(M24,"-",N24),IF(VLOOKUP(G24,Events!$A$2:$D$27,2,FALSE)="Multi",M24,CONCATENATE(M24,":",N24)))</f>
        <v>1:55.57</v>
      </c>
      <c r="Q24" s="4" t="s">
        <v>697</v>
      </c>
    </row>
    <row r="25" spans="1:17" ht="24">
      <c r="A25" s="3" t="s">
        <v>241</v>
      </c>
      <c r="B25" s="3" t="str">
        <f t="shared" si="0"/>
        <v>2008 Outdoor Boys Class MM Championship 4x400m</v>
      </c>
      <c r="C25" s="3" t="s">
        <v>26</v>
      </c>
      <c r="D25" s="4" t="s">
        <v>65</v>
      </c>
      <c r="E25" s="4" t="s">
        <v>702</v>
      </c>
      <c r="F25" s="4" t="str">
        <f t="shared" si="1"/>
        <v>Boys</v>
      </c>
      <c r="G25" s="4" t="s">
        <v>9</v>
      </c>
      <c r="H25" s="3">
        <v>2008</v>
      </c>
      <c r="I25" s="3" t="s">
        <v>294</v>
      </c>
      <c r="J25" s="4" t="s">
        <v>295</v>
      </c>
      <c r="K25" s="14" t="s">
        <v>301</v>
      </c>
      <c r="L25" s="4" t="s">
        <v>58</v>
      </c>
      <c r="M25" s="5" t="s">
        <v>275</v>
      </c>
      <c r="N25" s="5" t="s">
        <v>314</v>
      </c>
      <c r="O25" s="6">
        <v>39602</v>
      </c>
      <c r="P25" s="4" t="str">
        <f>IF(VLOOKUP(G25,Events!$A$2:$D$27,2,FALSE)="Field",CONCATENATE(M25,"-",N25),IF(VLOOKUP(G25,Events!$A$2:$D$27,2,FALSE)="Multi",M25,CONCATENATE(M25,":",N25)))</f>
        <v>3:23.15</v>
      </c>
      <c r="Q25" s="4" t="s">
        <v>697</v>
      </c>
    </row>
    <row r="26" spans="1:17">
      <c r="A26" s="3" t="s">
        <v>341</v>
      </c>
      <c r="B26" s="3" t="str">
        <f t="shared" si="0"/>
        <v>1974 Outdoor Boys Class S Championship Triple Jump</v>
      </c>
      <c r="C26" s="3" t="s">
        <v>26</v>
      </c>
      <c r="D26" s="4" t="s">
        <v>66</v>
      </c>
      <c r="E26" s="4" t="s">
        <v>702</v>
      </c>
      <c r="F26" s="4" t="str">
        <f t="shared" si="1"/>
        <v>Boys</v>
      </c>
      <c r="G26" s="4" t="s">
        <v>12</v>
      </c>
      <c r="H26" s="3">
        <v>1974</v>
      </c>
      <c r="I26" s="3" t="s">
        <v>294</v>
      </c>
      <c r="J26" s="4" t="s">
        <v>295</v>
      </c>
      <c r="K26" s="14" t="s">
        <v>301</v>
      </c>
      <c r="L26" s="4" t="s">
        <v>56</v>
      </c>
      <c r="M26" s="5" t="s">
        <v>282</v>
      </c>
      <c r="N26" s="5" t="s">
        <v>387</v>
      </c>
      <c r="O26" s="4" t="s">
        <v>56</v>
      </c>
      <c r="P26" s="4" t="str">
        <f>IF(VLOOKUP(G26,Events!$A$2:$D$27,2,FALSE)="Field",CONCATENATE(M26,"-",N26),IF(VLOOKUP(G26,Events!$A$2:$D$27,2,FALSE)="Multi",M26,CONCATENATE(M26,":",N26)))</f>
        <v>47-07.25</v>
      </c>
      <c r="Q26" s="4" t="s">
        <v>697</v>
      </c>
    </row>
    <row r="27" spans="1:17">
      <c r="A27" s="3" t="s">
        <v>547</v>
      </c>
      <c r="B27" s="3" t="str">
        <f t="shared" si="0"/>
        <v>1975 Outdoor Girls Class M Championship Long Jump</v>
      </c>
      <c r="C27" s="3" t="s">
        <v>26</v>
      </c>
      <c r="D27" s="4" t="s">
        <v>63</v>
      </c>
      <c r="E27" s="4" t="s">
        <v>703</v>
      </c>
      <c r="F27" s="4" t="str">
        <f t="shared" si="1"/>
        <v>Girls</v>
      </c>
      <c r="G27" s="4" t="s">
        <v>11</v>
      </c>
      <c r="H27" s="3">
        <v>1975</v>
      </c>
      <c r="I27" s="3" t="s">
        <v>294</v>
      </c>
      <c r="J27" s="4" t="s">
        <v>295</v>
      </c>
      <c r="K27" s="14" t="s">
        <v>301</v>
      </c>
      <c r="L27" s="4" t="s">
        <v>56</v>
      </c>
      <c r="M27" s="5" t="s">
        <v>580</v>
      </c>
      <c r="N27" s="5" t="s">
        <v>320</v>
      </c>
      <c r="O27" s="4" t="s">
        <v>56</v>
      </c>
      <c r="P27" s="4" t="str">
        <f>IF(VLOOKUP(G27,Events!$A$2:$D$27,2,FALSE)="Field",CONCATENATE(M27,"-",N27),IF(VLOOKUP(G27,Events!$A$2:$D$27,2,FALSE)="Multi",M27,CONCATENATE(M27,":",N27)))</f>
        <v>18-11</v>
      </c>
      <c r="Q27" s="4" t="s">
        <v>697</v>
      </c>
    </row>
    <row r="28" spans="1:17">
      <c r="A28" s="3" t="s">
        <v>334</v>
      </c>
      <c r="B28" s="3" t="str">
        <f t="shared" si="0"/>
        <v>2014 Outdoor Boys Class S Championship 300mH</v>
      </c>
      <c r="C28" s="3" t="s">
        <v>26</v>
      </c>
      <c r="D28" s="4" t="s">
        <v>66</v>
      </c>
      <c r="E28" s="4" t="s">
        <v>702</v>
      </c>
      <c r="F28" s="4" t="str">
        <f t="shared" si="1"/>
        <v>Boys</v>
      </c>
      <c r="G28" s="4" t="s">
        <v>711</v>
      </c>
      <c r="H28" s="3">
        <v>2014</v>
      </c>
      <c r="I28" s="3" t="s">
        <v>335</v>
      </c>
      <c r="J28" s="4" t="s">
        <v>370</v>
      </c>
      <c r="K28" s="14" t="s">
        <v>372</v>
      </c>
      <c r="L28" s="4" t="s">
        <v>62</v>
      </c>
      <c r="M28" s="5" t="s">
        <v>254</v>
      </c>
      <c r="N28" s="5" t="s">
        <v>382</v>
      </c>
      <c r="O28" s="6">
        <v>41794</v>
      </c>
      <c r="P28" s="4" t="str">
        <f>IF(VLOOKUP(G28,Events!$A$2:$D$27,2,FALSE)="Field",CONCATENATE(M28,"-",N28),IF(VLOOKUP(G28,Events!$A$2:$D$27,2,FALSE)="Multi",M28,CONCATENATE(M28,":",N28)))</f>
        <v>0:39.00</v>
      </c>
      <c r="Q28" s="4" t="s">
        <v>697</v>
      </c>
    </row>
    <row r="29" spans="1:17">
      <c r="A29" s="3" t="s">
        <v>130</v>
      </c>
      <c r="B29" s="3" t="str">
        <f t="shared" si="0"/>
        <v>2007 Outdoor Boys Class LL Championship 200m</v>
      </c>
      <c r="C29" s="3" t="s">
        <v>26</v>
      </c>
      <c r="D29" s="4" t="s">
        <v>59</v>
      </c>
      <c r="E29" s="4" t="s">
        <v>702</v>
      </c>
      <c r="F29" s="4" t="str">
        <f t="shared" si="1"/>
        <v>Boys</v>
      </c>
      <c r="G29" s="4" t="s">
        <v>2</v>
      </c>
      <c r="H29" s="3">
        <v>2007</v>
      </c>
      <c r="I29" s="3" t="s">
        <v>131</v>
      </c>
      <c r="J29" s="4" t="str">
        <f t="shared" ref="J29:J35" si="3">I29</f>
        <v>Danbury</v>
      </c>
      <c r="K29" s="14" t="s">
        <v>161</v>
      </c>
      <c r="L29" s="4" t="s">
        <v>61</v>
      </c>
      <c r="M29" s="5">
        <v>0</v>
      </c>
      <c r="N29" s="5">
        <v>21.41</v>
      </c>
      <c r="O29" s="6">
        <v>39231</v>
      </c>
      <c r="P29" s="4" t="str">
        <f>IF(VLOOKUP(G29,Events!$A$2:$D$27,2,FALSE)="Field",CONCATENATE(M29,"-",N29),IF(VLOOKUP(G29,Events!$A$2:$D$27,2,FALSE)="Multi",M29,CONCATENATE(M29,":",N29)))</f>
        <v>0:21.41</v>
      </c>
      <c r="Q29" s="4" t="s">
        <v>697</v>
      </c>
    </row>
    <row r="30" spans="1:17">
      <c r="A30" s="3" t="s">
        <v>152</v>
      </c>
      <c r="B30" s="3" t="str">
        <f t="shared" si="0"/>
        <v>2008 Outdoor Boys Class LL Championship Javelin Throw 2002</v>
      </c>
      <c r="C30" s="3" t="s">
        <v>26</v>
      </c>
      <c r="D30" s="4" t="s">
        <v>59</v>
      </c>
      <c r="E30" s="4" t="s">
        <v>702</v>
      </c>
      <c r="F30" s="4" t="str">
        <f t="shared" si="1"/>
        <v>Boys</v>
      </c>
      <c r="G30" s="4" t="s">
        <v>717</v>
      </c>
      <c r="H30" s="3">
        <v>2008</v>
      </c>
      <c r="I30" s="3" t="s">
        <v>131</v>
      </c>
      <c r="J30" s="4" t="str">
        <f t="shared" si="3"/>
        <v>Danbury</v>
      </c>
      <c r="K30" s="14" t="s">
        <v>161</v>
      </c>
      <c r="L30" s="4" t="s">
        <v>61</v>
      </c>
      <c r="M30" s="5">
        <v>205</v>
      </c>
      <c r="N30" s="5" t="s">
        <v>206</v>
      </c>
      <c r="O30" s="6">
        <v>39601</v>
      </c>
      <c r="P30" s="4" t="str">
        <f>IF(VLOOKUP(G30,Events!$A$2:$D$27,2,FALSE)="Field",CONCATENATE(M30,"-",N30),IF(VLOOKUP(G30,Events!$A$2:$D$27,2,FALSE)="Multi",M30,CONCATENATE(M30,":",N30)))</f>
        <v>205-06</v>
      </c>
      <c r="Q30" s="4" t="s">
        <v>697</v>
      </c>
    </row>
    <row r="31" spans="1:17" ht="24">
      <c r="A31" s="3" t="s">
        <v>499</v>
      </c>
      <c r="B31" s="3" t="str">
        <f t="shared" si="0"/>
        <v>2008 Outdoor Girls Class LL Championship 4x100m</v>
      </c>
      <c r="C31" s="3" t="s">
        <v>26</v>
      </c>
      <c r="D31" s="4" t="s">
        <v>59</v>
      </c>
      <c r="E31" s="4" t="s">
        <v>703</v>
      </c>
      <c r="F31" s="4" t="str">
        <f t="shared" si="1"/>
        <v>Girls</v>
      </c>
      <c r="G31" s="4" t="s">
        <v>8</v>
      </c>
      <c r="H31" s="3">
        <v>2008</v>
      </c>
      <c r="I31" s="3" t="s">
        <v>131</v>
      </c>
      <c r="J31" s="4" t="str">
        <f t="shared" si="3"/>
        <v>Danbury</v>
      </c>
      <c r="K31" s="14" t="s">
        <v>161</v>
      </c>
      <c r="L31" s="4" t="s">
        <v>61</v>
      </c>
      <c r="M31" s="5" t="s">
        <v>254</v>
      </c>
      <c r="N31" s="5" t="s">
        <v>528</v>
      </c>
      <c r="O31" s="6">
        <v>39601</v>
      </c>
      <c r="P31" s="4" t="str">
        <f>IF(VLOOKUP(G31,Events!$A$2:$D$27,2,FALSE)="Field",CONCATENATE(M31,"-",N31),IF(VLOOKUP(G31,Events!$A$2:$D$27,2,FALSE)="Multi",M31,CONCATENATE(M31,":",N31)))</f>
        <v>0:47.48</v>
      </c>
      <c r="Q31" s="4" t="s">
        <v>697</v>
      </c>
    </row>
    <row r="32" spans="1:17">
      <c r="A32" s="3" t="s">
        <v>502</v>
      </c>
      <c r="B32" s="3" t="str">
        <f t="shared" si="0"/>
        <v>2002 Outdoor Girls Class LL Championship Long Jump</v>
      </c>
      <c r="C32" s="3" t="s">
        <v>26</v>
      </c>
      <c r="D32" s="4" t="s">
        <v>59</v>
      </c>
      <c r="E32" s="4" t="s">
        <v>703</v>
      </c>
      <c r="F32" s="4" t="str">
        <f t="shared" si="1"/>
        <v>Girls</v>
      </c>
      <c r="G32" s="4" t="s">
        <v>11</v>
      </c>
      <c r="H32" s="3">
        <v>2002</v>
      </c>
      <c r="I32" s="3" t="s">
        <v>131</v>
      </c>
      <c r="J32" s="4" t="str">
        <f t="shared" si="3"/>
        <v>Danbury</v>
      </c>
      <c r="K32" s="14" t="s">
        <v>161</v>
      </c>
      <c r="L32" s="4" t="s">
        <v>60</v>
      </c>
      <c r="M32" s="5" t="s">
        <v>481</v>
      </c>
      <c r="N32" s="5" t="s">
        <v>531</v>
      </c>
      <c r="O32" s="6">
        <v>37404</v>
      </c>
      <c r="P32" s="4" t="str">
        <f>IF(VLOOKUP(G32,Events!$A$2:$D$27,2,FALSE)="Field",CONCATENATE(M32,"-",N32),IF(VLOOKUP(G32,Events!$A$2:$D$27,2,FALSE)="Multi",M32,CONCATENATE(M32,":",N32)))</f>
        <v>19-00.75</v>
      </c>
      <c r="Q32" s="4" t="s">
        <v>697</v>
      </c>
    </row>
    <row r="33" spans="1:17">
      <c r="A33" s="3" t="s">
        <v>659</v>
      </c>
      <c r="B33" s="3" t="str">
        <f t="shared" si="0"/>
        <v>2016 Outdoor Girls State Open 100mH</v>
      </c>
      <c r="C33" s="3" t="s">
        <v>26</v>
      </c>
      <c r="D33" s="4" t="s">
        <v>51</v>
      </c>
      <c r="E33" s="4" t="s">
        <v>703</v>
      </c>
      <c r="F33" s="4" t="str">
        <f t="shared" si="1"/>
        <v>Girls</v>
      </c>
      <c r="G33" s="4" t="s">
        <v>713</v>
      </c>
      <c r="H33" s="3">
        <v>2016</v>
      </c>
      <c r="I33" s="3" t="s">
        <v>131</v>
      </c>
      <c r="J33" s="4" t="str">
        <f t="shared" si="3"/>
        <v>Danbury</v>
      </c>
      <c r="K33" s="14" t="s">
        <v>161</v>
      </c>
      <c r="L33" s="4" t="s">
        <v>58</v>
      </c>
      <c r="M33" s="5" t="s">
        <v>254</v>
      </c>
      <c r="N33" s="5" t="s">
        <v>680</v>
      </c>
      <c r="O33" s="6">
        <v>42527</v>
      </c>
      <c r="P33" s="4" t="str">
        <f>IF(VLOOKUP(G33,Events!$A$2:$D$27,2,FALSE)="Field",CONCATENATE(M33,"-",N33),IF(VLOOKUP(G33,Events!$A$2:$D$27,2,FALSE)="Multi",M33,CONCATENATE(M33,":",N33)))</f>
        <v>0:14.16</v>
      </c>
      <c r="Q33" s="4" t="s">
        <v>697</v>
      </c>
    </row>
    <row r="34" spans="1:17" ht="24">
      <c r="A34" s="3" t="s">
        <v>499</v>
      </c>
      <c r="B34" s="3" t="str">
        <f t="shared" si="0"/>
        <v>2008 Outdoor Girls State Open 4x100m</v>
      </c>
      <c r="C34" s="3" t="s">
        <v>26</v>
      </c>
      <c r="D34" s="4" t="s">
        <v>51</v>
      </c>
      <c r="E34" s="4" t="s">
        <v>703</v>
      </c>
      <c r="F34" s="4" t="str">
        <f t="shared" ref="F34:F65" si="4">IF(E34="Male","Boys","Girls")</f>
        <v>Girls</v>
      </c>
      <c r="G34" s="7" t="s">
        <v>8</v>
      </c>
      <c r="H34" s="3">
        <v>2008</v>
      </c>
      <c r="I34" s="3" t="s">
        <v>131</v>
      </c>
      <c r="J34" s="4" t="str">
        <f t="shared" si="3"/>
        <v>Danbury</v>
      </c>
      <c r="K34" s="14" t="s">
        <v>161</v>
      </c>
      <c r="L34" s="4" t="s">
        <v>58</v>
      </c>
      <c r="M34" s="5" t="s">
        <v>254</v>
      </c>
      <c r="N34" s="5" t="s">
        <v>682</v>
      </c>
      <c r="O34" s="6">
        <v>39610</v>
      </c>
      <c r="P34" s="4" t="str">
        <f>IF(VLOOKUP(G34,Events!$A$2:$D$27,2,FALSE)="Field",CONCATENATE(M34,"-",N34),IF(VLOOKUP(G34,Events!$A$2:$D$27,2,FALSE)="Multi",M34,CONCATENATE(M34,":",N34)))</f>
        <v>0:46.62</v>
      </c>
      <c r="Q34" s="4" t="s">
        <v>697</v>
      </c>
    </row>
    <row r="35" spans="1:17">
      <c r="A35" s="3" t="s">
        <v>663</v>
      </c>
      <c r="B35" s="3" t="str">
        <f t="shared" si="0"/>
        <v>1983 Outdoor Girls State Open High Jump</v>
      </c>
      <c r="C35" s="3" t="s">
        <v>26</v>
      </c>
      <c r="D35" s="4" t="s">
        <v>51</v>
      </c>
      <c r="E35" s="4" t="s">
        <v>703</v>
      </c>
      <c r="F35" s="4" t="str">
        <f t="shared" si="4"/>
        <v>Girls</v>
      </c>
      <c r="G35" s="7" t="s">
        <v>13</v>
      </c>
      <c r="H35" s="3">
        <v>1983</v>
      </c>
      <c r="I35" s="3" t="s">
        <v>131</v>
      </c>
      <c r="J35" s="4" t="str">
        <f t="shared" si="3"/>
        <v>Danbury</v>
      </c>
      <c r="K35" s="14" t="s">
        <v>161</v>
      </c>
      <c r="L35" s="4" t="s">
        <v>758</v>
      </c>
      <c r="M35" s="5" t="s">
        <v>485</v>
      </c>
      <c r="N35" s="5" t="s">
        <v>203</v>
      </c>
      <c r="O35" s="6">
        <v>30478</v>
      </c>
      <c r="P35" s="4" t="str">
        <f>IF(VLOOKUP(G35,Events!$A$2:$D$27,2,FALSE)="Field",CONCATENATE(M35,"-",N35),IF(VLOOKUP(G35,Events!$A$2:$D$27,2,FALSE)="Multi",M35,CONCATENATE(M35,":",N35)))</f>
        <v>5-09</v>
      </c>
      <c r="Q35" s="4" t="s">
        <v>697</v>
      </c>
    </row>
    <row r="36" spans="1:17">
      <c r="A36" s="3" t="s">
        <v>78</v>
      </c>
      <c r="B36" s="3" t="str">
        <f t="shared" si="0"/>
        <v>2014 Outdoor Boys Class L Championship 3200m</v>
      </c>
      <c r="C36" s="3" t="s">
        <v>26</v>
      </c>
      <c r="D36" s="11" t="s">
        <v>52</v>
      </c>
      <c r="E36" s="4" t="s">
        <v>702</v>
      </c>
      <c r="F36" s="4" t="str">
        <f t="shared" si="4"/>
        <v>Boys</v>
      </c>
      <c r="G36" s="9" t="s">
        <v>6</v>
      </c>
      <c r="H36" s="3">
        <v>2014</v>
      </c>
      <c r="I36" s="3" t="s">
        <v>79</v>
      </c>
      <c r="J36" s="4" t="s">
        <v>79</v>
      </c>
      <c r="K36" s="14" t="s">
        <v>116</v>
      </c>
      <c r="L36" s="4" t="s">
        <v>57</v>
      </c>
      <c r="M36" s="5">
        <v>9</v>
      </c>
      <c r="N36" s="5" t="s">
        <v>709</v>
      </c>
      <c r="O36" s="6">
        <v>41792</v>
      </c>
      <c r="P36" s="4" t="str">
        <f>IF(VLOOKUP(G36,Events!$A$2:$D$27,2,FALSE)="Field",CONCATENATE(M36,"-",N36),IF(VLOOKUP(G36,Events!$A$2:$D$27,2,FALSE)="Multi",M36,CONCATENATE(M36,":",N36)))</f>
        <v>9:08.00</v>
      </c>
      <c r="Q36" s="4" t="s">
        <v>697</v>
      </c>
    </row>
    <row r="37" spans="1:17">
      <c r="A37" s="3" t="s">
        <v>235</v>
      </c>
      <c r="B37" s="3" t="str">
        <f t="shared" si="0"/>
        <v>2004 Outdoor Boys Class MM Championship 3200m</v>
      </c>
      <c r="C37" s="3" t="s">
        <v>26</v>
      </c>
      <c r="D37" s="4" t="s">
        <v>65</v>
      </c>
      <c r="E37" s="4" t="s">
        <v>702</v>
      </c>
      <c r="F37" s="4" t="str">
        <f t="shared" si="4"/>
        <v>Boys</v>
      </c>
      <c r="G37" s="4" t="s">
        <v>6</v>
      </c>
      <c r="H37" s="3">
        <v>2004</v>
      </c>
      <c r="I37" s="3" t="s">
        <v>79</v>
      </c>
      <c r="J37" s="4" t="str">
        <f>I37</f>
        <v>Darien</v>
      </c>
      <c r="K37" s="14" t="s">
        <v>116</v>
      </c>
      <c r="L37" s="4" t="s">
        <v>58</v>
      </c>
      <c r="M37" s="5" t="s">
        <v>262</v>
      </c>
      <c r="N37" s="5" t="s">
        <v>309</v>
      </c>
      <c r="O37" s="6">
        <v>38139</v>
      </c>
      <c r="P37" s="4" t="str">
        <f>IF(VLOOKUP(G37,Events!$A$2:$D$27,2,FALSE)="Field",CONCATENATE(M37,"-",N37),IF(VLOOKUP(G37,Events!$A$2:$D$27,2,FALSE)="Multi",M37,CONCATENATE(M37,":",N37)))</f>
        <v>9:20.51</v>
      </c>
      <c r="Q37" s="4" t="s">
        <v>697</v>
      </c>
    </row>
    <row r="38" spans="1:17">
      <c r="A38" s="3" t="s">
        <v>459</v>
      </c>
      <c r="B38" s="3" t="str">
        <f t="shared" si="0"/>
        <v>2014 Outdoor Girls Class L Championship Pole Vault</v>
      </c>
      <c r="C38" s="3" t="s">
        <v>26</v>
      </c>
      <c r="D38" s="4" t="s">
        <v>52</v>
      </c>
      <c r="E38" s="4" t="s">
        <v>703</v>
      </c>
      <c r="F38" s="4" t="str">
        <f t="shared" si="4"/>
        <v>Girls</v>
      </c>
      <c r="G38" s="4" t="s">
        <v>14</v>
      </c>
      <c r="H38" s="3">
        <v>2014</v>
      </c>
      <c r="I38" s="3" t="s">
        <v>79</v>
      </c>
      <c r="J38" s="4" t="str">
        <f>I38</f>
        <v>Darien</v>
      </c>
      <c r="K38" s="14" t="s">
        <v>116</v>
      </c>
      <c r="L38" s="4" t="s">
        <v>57</v>
      </c>
      <c r="M38" s="5" t="s">
        <v>320</v>
      </c>
      <c r="N38" s="5" t="s">
        <v>202</v>
      </c>
      <c r="O38" s="6">
        <v>41792</v>
      </c>
      <c r="P38" s="4" t="str">
        <f>IF(VLOOKUP(G38,Events!$A$2:$D$27,2,FALSE)="Field",CONCATENATE(M38,"-",N38),IF(VLOOKUP(G38,Events!$A$2:$D$27,2,FALSE)="Multi",M38,CONCATENATE(M38,":",N38)))</f>
        <v>11-08</v>
      </c>
      <c r="Q38" s="4" t="s">
        <v>697</v>
      </c>
    </row>
    <row r="39" spans="1:17">
      <c r="A39" s="3" t="s">
        <v>588</v>
      </c>
      <c r="B39" s="3" t="str">
        <f t="shared" si="0"/>
        <v>2009 Outdoor Girls Class MM Championship 3200m</v>
      </c>
      <c r="C39" s="3" t="s">
        <v>26</v>
      </c>
      <c r="D39" s="4" t="s">
        <v>65</v>
      </c>
      <c r="E39" s="4" t="s">
        <v>703</v>
      </c>
      <c r="F39" s="4" t="str">
        <f t="shared" si="4"/>
        <v>Girls</v>
      </c>
      <c r="G39" s="4" t="s">
        <v>6</v>
      </c>
      <c r="H39" s="3">
        <v>2009</v>
      </c>
      <c r="I39" s="3" t="s">
        <v>79</v>
      </c>
      <c r="J39" s="4" t="s">
        <v>79</v>
      </c>
      <c r="K39" s="14" t="s">
        <v>116</v>
      </c>
      <c r="L39" s="4" t="s">
        <v>58</v>
      </c>
      <c r="M39" s="5" t="s">
        <v>285</v>
      </c>
      <c r="N39" s="5" t="s">
        <v>479</v>
      </c>
      <c r="O39" s="6">
        <v>39965</v>
      </c>
      <c r="P39" s="4" t="str">
        <f>IF(VLOOKUP(G39,Events!$A$2:$D$27,2,FALSE)="Field",CONCATENATE(M39,"-",N39),IF(VLOOKUP(G39,Events!$A$2:$D$27,2,FALSE)="Multi",M39,CONCATENATE(M39,":",N39)))</f>
        <v>10:54.33</v>
      </c>
      <c r="Q39" s="4" t="s">
        <v>697</v>
      </c>
    </row>
    <row r="40" spans="1:17">
      <c r="A40" s="3" t="s">
        <v>177</v>
      </c>
      <c r="B40" s="3" t="str">
        <f t="shared" si="0"/>
        <v>1982 Outdoor Boys Class M Championship 110mH</v>
      </c>
      <c r="C40" s="3" t="s">
        <v>26</v>
      </c>
      <c r="D40" s="4" t="s">
        <v>63</v>
      </c>
      <c r="E40" s="4" t="s">
        <v>702</v>
      </c>
      <c r="F40" s="4" t="str">
        <f t="shared" si="4"/>
        <v>Boys</v>
      </c>
      <c r="G40" s="4" t="s">
        <v>710</v>
      </c>
      <c r="H40" s="3">
        <v>1982</v>
      </c>
      <c r="I40" s="3" t="s">
        <v>179</v>
      </c>
      <c r="J40" s="4" t="s">
        <v>219</v>
      </c>
      <c r="K40" s="14" t="s">
        <v>220</v>
      </c>
      <c r="L40" s="4" t="s">
        <v>64</v>
      </c>
      <c r="M40" s="5" t="s">
        <v>254</v>
      </c>
      <c r="N40" s="5" t="s">
        <v>266</v>
      </c>
      <c r="O40" s="6">
        <v>30107</v>
      </c>
      <c r="P40" s="4" t="str">
        <f>IF(VLOOKUP(G40,Events!$A$2:$D$27,2,FALSE)="Field",CONCATENATE(M40,"-",N40),IF(VLOOKUP(G40,Events!$A$2:$D$27,2,FALSE)="Multi",M40,CONCATENATE(M40,":",N40)))</f>
        <v>0:14.41</v>
      </c>
      <c r="Q40" s="4" t="s">
        <v>697</v>
      </c>
    </row>
    <row r="41" spans="1:17">
      <c r="A41" s="3" t="s">
        <v>634</v>
      </c>
      <c r="B41" s="3" t="str">
        <f t="shared" si="0"/>
        <v>2011 Outdoor Girls Class S Championship Pole Vault</v>
      </c>
      <c r="C41" s="3" t="s">
        <v>26</v>
      </c>
      <c r="D41" s="4" t="s">
        <v>66</v>
      </c>
      <c r="E41" s="4" t="s">
        <v>703</v>
      </c>
      <c r="F41" s="4" t="str">
        <f t="shared" si="4"/>
        <v>Girls</v>
      </c>
      <c r="G41" s="4" t="s">
        <v>14</v>
      </c>
      <c r="H41" s="3">
        <v>2011</v>
      </c>
      <c r="I41" s="3" t="s">
        <v>179</v>
      </c>
      <c r="J41" s="4" t="s">
        <v>219</v>
      </c>
      <c r="K41" s="14" t="s">
        <v>220</v>
      </c>
      <c r="L41" s="4" t="s">
        <v>58</v>
      </c>
      <c r="M41" s="5" t="s">
        <v>533</v>
      </c>
      <c r="N41" s="5" t="s">
        <v>288</v>
      </c>
      <c r="O41" s="6">
        <v>40696</v>
      </c>
      <c r="P41" s="4" t="str">
        <f>IF(VLOOKUP(G41,Events!$A$2:$D$27,2,FALSE)="Field",CONCATENATE(M41,"-",N41),IF(VLOOKUP(G41,Events!$A$2:$D$27,2,FALSE)="Multi",M41,CONCATENATE(M41,":",N41)))</f>
        <v>12-00</v>
      </c>
      <c r="Q41" s="4" t="s">
        <v>697</v>
      </c>
    </row>
    <row r="42" spans="1:17">
      <c r="A42" s="3" t="s">
        <v>626</v>
      </c>
      <c r="B42" s="3" t="str">
        <f t="shared" si="0"/>
        <v>2016 Outdoor Girls Class S Championship 1600m</v>
      </c>
      <c r="C42" s="3" t="s">
        <v>26</v>
      </c>
      <c r="D42" s="4" t="s">
        <v>66</v>
      </c>
      <c r="E42" s="4" t="s">
        <v>703</v>
      </c>
      <c r="F42" s="4" t="str">
        <f t="shared" si="4"/>
        <v>Girls</v>
      </c>
      <c r="G42" s="4" t="s">
        <v>5</v>
      </c>
      <c r="H42" s="3">
        <v>2016</v>
      </c>
      <c r="I42" s="3" t="s">
        <v>638</v>
      </c>
      <c r="J42" s="4" t="s">
        <v>639</v>
      </c>
      <c r="K42" s="14" t="s">
        <v>640</v>
      </c>
      <c r="L42" s="4" t="s">
        <v>58</v>
      </c>
      <c r="M42" s="5" t="s">
        <v>260</v>
      </c>
      <c r="N42" s="5" t="s">
        <v>645</v>
      </c>
      <c r="O42" s="6">
        <v>42523</v>
      </c>
      <c r="P42" s="4" t="str">
        <f>IF(VLOOKUP(G42,Events!$A$2:$D$27,2,FALSE)="Field",CONCATENATE(M42,"-",N42),IF(VLOOKUP(G42,Events!$A$2:$D$27,2,FALSE)="Multi",M42,CONCATENATE(M42,":",N42)))</f>
        <v>4:52.10</v>
      </c>
      <c r="Q42" s="4" t="s">
        <v>697</v>
      </c>
    </row>
    <row r="43" spans="1:17">
      <c r="A43" s="3" t="s">
        <v>626</v>
      </c>
      <c r="B43" s="3" t="str">
        <f t="shared" si="0"/>
        <v>2016 Outdoor Girls Class S Championship 3200m</v>
      </c>
      <c r="C43" s="3" t="s">
        <v>26</v>
      </c>
      <c r="D43" s="4" t="s">
        <v>66</v>
      </c>
      <c r="E43" s="4" t="s">
        <v>703</v>
      </c>
      <c r="F43" s="4" t="str">
        <f t="shared" si="4"/>
        <v>Girls</v>
      </c>
      <c r="G43" s="4" t="s">
        <v>6</v>
      </c>
      <c r="H43" s="3">
        <v>2016</v>
      </c>
      <c r="I43" s="3" t="s">
        <v>638</v>
      </c>
      <c r="J43" s="4" t="s">
        <v>639</v>
      </c>
      <c r="K43" s="14" t="s">
        <v>640</v>
      </c>
      <c r="L43" s="4" t="s">
        <v>58</v>
      </c>
      <c r="M43" s="5" t="s">
        <v>285</v>
      </c>
      <c r="N43" s="5" t="s">
        <v>646</v>
      </c>
      <c r="O43" s="6">
        <v>42523</v>
      </c>
      <c r="P43" s="4" t="str">
        <f>IF(VLOOKUP(G43,Events!$A$2:$D$27,2,FALSE)="Field",CONCATENATE(M43,"-",N43),IF(VLOOKUP(G43,Events!$A$2:$D$27,2,FALSE)="Multi",M43,CONCATENATE(M43,":",N43)))</f>
        <v>10:33.44</v>
      </c>
      <c r="Q43" s="4" t="s">
        <v>697</v>
      </c>
    </row>
    <row r="44" spans="1:17" ht="24">
      <c r="A44" s="3" t="s">
        <v>630</v>
      </c>
      <c r="B44" s="3" t="str">
        <f t="shared" si="0"/>
        <v>2014 Outdoor Girls Class S Championship 4x800m</v>
      </c>
      <c r="C44" s="3" t="s">
        <v>26</v>
      </c>
      <c r="D44" s="4" t="s">
        <v>66</v>
      </c>
      <c r="E44" s="4" t="s">
        <v>703</v>
      </c>
      <c r="F44" s="4" t="str">
        <f t="shared" si="4"/>
        <v>Girls</v>
      </c>
      <c r="G44" s="4" t="s">
        <v>10</v>
      </c>
      <c r="H44" s="3">
        <v>2014</v>
      </c>
      <c r="I44" s="3" t="s">
        <v>638</v>
      </c>
      <c r="J44" s="4" t="s">
        <v>639</v>
      </c>
      <c r="K44" s="14" t="s">
        <v>640</v>
      </c>
      <c r="L44" s="4" t="s">
        <v>62</v>
      </c>
      <c r="M44" s="5" t="s">
        <v>262</v>
      </c>
      <c r="N44" s="5" t="s">
        <v>651</v>
      </c>
      <c r="O44" s="6">
        <v>41794</v>
      </c>
      <c r="P44" s="4" t="str">
        <f>IF(VLOOKUP(G44,Events!$A$2:$D$27,2,FALSE)="Field",CONCATENATE(M44,"-",N44),IF(VLOOKUP(G44,Events!$A$2:$D$27,2,FALSE)="Multi",M44,CONCATENATE(M44,":",N44)))</f>
        <v>9:36.59</v>
      </c>
      <c r="Q44" s="4" t="s">
        <v>697</v>
      </c>
    </row>
    <row r="45" spans="1:17">
      <c r="A45" s="3" t="s">
        <v>128</v>
      </c>
      <c r="B45" s="3" t="str">
        <f t="shared" si="0"/>
        <v>1999 Outdoor Boys Class LL Championship 100m</v>
      </c>
      <c r="C45" s="3" t="s">
        <v>26</v>
      </c>
      <c r="D45" s="4" t="s">
        <v>59</v>
      </c>
      <c r="E45" s="4" t="s">
        <v>702</v>
      </c>
      <c r="F45" s="4" t="str">
        <f t="shared" si="4"/>
        <v>Boys</v>
      </c>
      <c r="G45" s="4" t="s">
        <v>1</v>
      </c>
      <c r="H45" s="3">
        <v>1999</v>
      </c>
      <c r="I45" s="3" t="s">
        <v>129</v>
      </c>
      <c r="J45" s="4" t="str">
        <f t="shared" ref="J45:J50" si="5">I45</f>
        <v>East Hartford</v>
      </c>
      <c r="K45" s="14" t="s">
        <v>160</v>
      </c>
      <c r="L45" s="4" t="s">
        <v>60</v>
      </c>
      <c r="M45" s="5">
        <v>0</v>
      </c>
      <c r="N45" s="5">
        <v>10.48</v>
      </c>
      <c r="O45" s="4" t="s">
        <v>56</v>
      </c>
      <c r="P45" s="4" t="str">
        <f>IF(VLOOKUP(G45,Events!$A$2:$D$27,2,FALSE)="Field",CONCATENATE(M45,"-",N45),IF(VLOOKUP(G45,Events!$A$2:$D$27,2,FALSE)="Multi",M45,CONCATENATE(M45,":",N45)))</f>
        <v>0:10.48</v>
      </c>
      <c r="Q45" s="4" t="s">
        <v>697</v>
      </c>
    </row>
    <row r="46" spans="1:17">
      <c r="A46" s="3" t="s">
        <v>393</v>
      </c>
      <c r="B46" s="3" t="str">
        <f t="shared" si="0"/>
        <v>1999 Outdoor Boys State Open 100m</v>
      </c>
      <c r="C46" s="3" t="s">
        <v>26</v>
      </c>
      <c r="D46" s="4" t="s">
        <v>51</v>
      </c>
      <c r="E46" s="4" t="s">
        <v>702</v>
      </c>
      <c r="F46" s="4" t="str">
        <f t="shared" si="4"/>
        <v>Boys</v>
      </c>
      <c r="G46" s="4" t="s">
        <v>1</v>
      </c>
      <c r="H46" s="3">
        <v>1999</v>
      </c>
      <c r="I46" s="3" t="s">
        <v>129</v>
      </c>
      <c r="J46" s="4" t="str">
        <f t="shared" si="5"/>
        <v>East Hartford</v>
      </c>
      <c r="K46" s="14" t="s">
        <v>160</v>
      </c>
      <c r="L46" s="4" t="s">
        <v>58</v>
      </c>
      <c r="M46" s="5" t="s">
        <v>254</v>
      </c>
      <c r="N46" s="5" t="s">
        <v>419</v>
      </c>
      <c r="O46" s="6">
        <v>36319</v>
      </c>
      <c r="P46" s="4" t="str">
        <f>IF(VLOOKUP(G46,Events!$A$2:$D$27,2,FALSE)="Field",CONCATENATE(M46,"-",N46),IF(VLOOKUP(G46,Events!$A$2:$D$27,2,FALSE)="Multi",M46,CONCATENATE(M46,":",N46)))</f>
        <v>0:10.55</v>
      </c>
      <c r="Q46" s="4" t="s">
        <v>697</v>
      </c>
    </row>
    <row r="47" spans="1:17">
      <c r="A47" s="3" t="s">
        <v>497</v>
      </c>
      <c r="B47" s="3" t="str">
        <f t="shared" si="0"/>
        <v>1987 Outdoor Girls Class LL Championship 100mH</v>
      </c>
      <c r="C47" s="3" t="s">
        <v>26</v>
      </c>
      <c r="D47" s="4" t="s">
        <v>59</v>
      </c>
      <c r="E47" s="4" t="s">
        <v>703</v>
      </c>
      <c r="F47" s="4" t="str">
        <f t="shared" si="4"/>
        <v>Girls</v>
      </c>
      <c r="G47" s="4" t="s">
        <v>713</v>
      </c>
      <c r="H47" s="3">
        <v>1987</v>
      </c>
      <c r="I47" s="3" t="s">
        <v>129</v>
      </c>
      <c r="J47" s="4" t="str">
        <f t="shared" si="5"/>
        <v>East Hartford</v>
      </c>
      <c r="K47" s="14" t="s">
        <v>160</v>
      </c>
      <c r="L47" s="4" t="s">
        <v>61</v>
      </c>
      <c r="M47" s="5" t="s">
        <v>254</v>
      </c>
      <c r="N47" s="5" t="s">
        <v>526</v>
      </c>
      <c r="O47" s="6">
        <v>31934</v>
      </c>
      <c r="P47" s="4" t="str">
        <f>IF(VLOOKUP(G47,Events!$A$2:$D$27,2,FALSE)="Field",CONCATENATE(M47,"-",N47),IF(VLOOKUP(G47,Events!$A$2:$D$27,2,FALSE)="Multi",M47,CONCATENATE(M47,":",N47)))</f>
        <v>0:14.4</v>
      </c>
      <c r="Q47" s="4" t="s">
        <v>697</v>
      </c>
    </row>
    <row r="48" spans="1:17">
      <c r="A48" s="3" t="s">
        <v>503</v>
      </c>
      <c r="B48" s="3" t="str">
        <f t="shared" si="0"/>
        <v>2013 Outdoor Girls Class LL Championship Triple Jump</v>
      </c>
      <c r="C48" s="3" t="s">
        <v>26</v>
      </c>
      <c r="D48" s="4" t="s">
        <v>59</v>
      </c>
      <c r="E48" s="4" t="s">
        <v>703</v>
      </c>
      <c r="F48" s="4" t="str">
        <f t="shared" si="4"/>
        <v>Girls</v>
      </c>
      <c r="G48" s="4" t="s">
        <v>12</v>
      </c>
      <c r="H48" s="3">
        <v>2013</v>
      </c>
      <c r="I48" s="3" t="s">
        <v>129</v>
      </c>
      <c r="J48" s="4" t="str">
        <f t="shared" si="5"/>
        <v>East Hartford</v>
      </c>
      <c r="K48" s="14" t="s">
        <v>160</v>
      </c>
      <c r="L48" s="4" t="s">
        <v>58</v>
      </c>
      <c r="M48" s="5" t="s">
        <v>483</v>
      </c>
      <c r="N48" s="5" t="s">
        <v>202</v>
      </c>
      <c r="O48" s="6">
        <v>41424</v>
      </c>
      <c r="P48" s="4" t="str">
        <f>IF(VLOOKUP(G48,Events!$A$2:$D$27,2,FALSE)="Field",CONCATENATE(M48,"-",N48),IF(VLOOKUP(G48,Events!$A$2:$D$27,2,FALSE)="Multi",M48,CONCATENATE(M48,":",N48)))</f>
        <v>38-08</v>
      </c>
      <c r="Q48" s="4" t="s">
        <v>697</v>
      </c>
    </row>
    <row r="49" spans="1:17">
      <c r="A49" s="3" t="s">
        <v>99</v>
      </c>
      <c r="B49" s="3" t="str">
        <f t="shared" si="0"/>
        <v>1999 Outdoor Boys Class L Championship Javelin Throw</v>
      </c>
      <c r="C49" s="3" t="s">
        <v>26</v>
      </c>
      <c r="D49" s="11" t="s">
        <v>52</v>
      </c>
      <c r="E49" s="4" t="s">
        <v>702</v>
      </c>
      <c r="F49" s="4" t="str">
        <f t="shared" si="4"/>
        <v>Boys</v>
      </c>
      <c r="G49" s="9" t="s">
        <v>715</v>
      </c>
      <c r="H49" s="3">
        <v>1999</v>
      </c>
      <c r="I49" s="3" t="s">
        <v>100</v>
      </c>
      <c r="J49" s="4" t="str">
        <f t="shared" si="5"/>
        <v>East Haven</v>
      </c>
      <c r="K49" s="14" t="s">
        <v>127</v>
      </c>
      <c r="M49" s="5">
        <v>222</v>
      </c>
      <c r="N49" s="5" t="s">
        <v>206</v>
      </c>
      <c r="O49" s="6"/>
      <c r="P49" s="4" t="str">
        <f>IF(VLOOKUP(G49,Events!$A$2:$D$27,2,FALSE)="Field",CONCATENATE(M49,"-",N49),IF(VLOOKUP(G49,Events!$A$2:$D$27,2,FALSE)="Multi",M49,CONCATENATE(M49,":",N49)))</f>
        <v>222-06</v>
      </c>
      <c r="Q49" s="4" t="s">
        <v>697</v>
      </c>
    </row>
    <row r="50" spans="1:17">
      <c r="A50" s="3" t="s">
        <v>457</v>
      </c>
      <c r="B50" s="3" t="str">
        <f t="shared" si="0"/>
        <v>2004 Outdoor Girls Class L Championship Triple Jump</v>
      </c>
      <c r="C50" s="3" t="s">
        <v>26</v>
      </c>
      <c r="D50" s="4" t="s">
        <v>52</v>
      </c>
      <c r="E50" s="4" t="s">
        <v>703</v>
      </c>
      <c r="F50" s="4" t="str">
        <f t="shared" si="4"/>
        <v>Girls</v>
      </c>
      <c r="G50" s="4" t="s">
        <v>12</v>
      </c>
      <c r="H50" s="3">
        <v>2004</v>
      </c>
      <c r="I50" s="3" t="s">
        <v>100</v>
      </c>
      <c r="J50" s="4" t="str">
        <f t="shared" si="5"/>
        <v>East Haven</v>
      </c>
      <c r="K50" s="14" t="s">
        <v>127</v>
      </c>
      <c r="L50" s="4" t="s">
        <v>58</v>
      </c>
      <c r="M50" s="5" t="s">
        <v>483</v>
      </c>
      <c r="N50" s="5" t="s">
        <v>484</v>
      </c>
      <c r="O50" s="6">
        <v>38140</v>
      </c>
      <c r="P50" s="4" t="str">
        <f>IF(VLOOKUP(G50,Events!$A$2:$D$27,2,FALSE)="Field",CONCATENATE(M50,"-",N50),IF(VLOOKUP(G50,Events!$A$2:$D$27,2,FALSE)="Multi",M50,CONCATENATE(M50,":",N50)))</f>
        <v>38-05.5</v>
      </c>
      <c r="Q50" s="4" t="s">
        <v>697</v>
      </c>
    </row>
    <row r="51" spans="1:17">
      <c r="A51" s="3" t="s">
        <v>93</v>
      </c>
      <c r="B51" s="3" t="str">
        <f t="shared" si="0"/>
        <v>2006 Outdoor Boys Class L Championship Pole Vault</v>
      </c>
      <c r="C51" s="3" t="s">
        <v>26</v>
      </c>
      <c r="D51" s="11" t="s">
        <v>52</v>
      </c>
      <c r="E51" s="4" t="s">
        <v>702</v>
      </c>
      <c r="F51" s="4" t="str">
        <f t="shared" si="4"/>
        <v>Boys</v>
      </c>
      <c r="G51" s="9" t="s">
        <v>14</v>
      </c>
      <c r="H51" s="3">
        <v>2006</v>
      </c>
      <c r="I51" s="3" t="s">
        <v>94</v>
      </c>
      <c r="J51" s="4" t="s">
        <v>94</v>
      </c>
      <c r="K51" s="14" t="s">
        <v>122</v>
      </c>
      <c r="L51" s="4" t="s">
        <v>58</v>
      </c>
      <c r="M51" s="5">
        <v>15</v>
      </c>
      <c r="N51" s="5" t="s">
        <v>203</v>
      </c>
      <c r="O51" s="6">
        <v>38867</v>
      </c>
      <c r="P51" s="4" t="str">
        <f>IF(VLOOKUP(G51,Events!$A$2:$D$27,2,FALSE)="Field",CONCATENATE(M51,"-",N51),IF(VLOOKUP(G51,Events!$A$2:$D$27,2,FALSE)="Multi",M51,CONCATENATE(M51,":",N51)))</f>
        <v>15-09</v>
      </c>
      <c r="Q51" s="4" t="s">
        <v>697</v>
      </c>
    </row>
    <row r="52" spans="1:17">
      <c r="A52" s="3" t="s">
        <v>603</v>
      </c>
      <c r="B52" s="3" t="str">
        <f t="shared" si="0"/>
        <v>1999 Outdoor Girls Class MM Championship Javelin Throw</v>
      </c>
      <c r="C52" s="3" t="s">
        <v>26</v>
      </c>
      <c r="D52" s="4" t="s">
        <v>65</v>
      </c>
      <c r="E52" s="4" t="s">
        <v>703</v>
      </c>
      <c r="F52" s="4" t="str">
        <f t="shared" si="4"/>
        <v>Girls</v>
      </c>
      <c r="G52" s="4" t="s">
        <v>715</v>
      </c>
      <c r="H52" s="3">
        <v>1999</v>
      </c>
      <c r="I52" s="3" t="s">
        <v>94</v>
      </c>
      <c r="J52" s="4" t="str">
        <f>I52</f>
        <v>East Lyme</v>
      </c>
      <c r="K52" s="14" t="s">
        <v>122</v>
      </c>
      <c r="L52" s="4" t="s">
        <v>58</v>
      </c>
      <c r="M52" s="5" t="s">
        <v>584</v>
      </c>
      <c r="N52" s="5" t="s">
        <v>490</v>
      </c>
      <c r="O52" s="4" t="s">
        <v>56</v>
      </c>
      <c r="P52" s="4" t="str">
        <f>IF(VLOOKUP(G52,Events!$A$2:$D$27,2,FALSE)="Field",CONCATENATE(M52,"-",N52),IF(VLOOKUP(G52,Events!$A$2:$D$27,2,FALSE)="Multi",M52,CONCATENATE(M52,":",N52)))</f>
        <v>140-07</v>
      </c>
      <c r="Q52" s="4" t="s">
        <v>697</v>
      </c>
    </row>
    <row r="53" spans="1:17">
      <c r="A53" s="3" t="s">
        <v>548</v>
      </c>
      <c r="B53" s="3" t="str">
        <f t="shared" si="0"/>
        <v>2005 Outdoor Girls Class M Championship Triple Jump</v>
      </c>
      <c r="C53" s="3" t="s">
        <v>26</v>
      </c>
      <c r="D53" s="4" t="s">
        <v>63</v>
      </c>
      <c r="E53" s="4" t="s">
        <v>703</v>
      </c>
      <c r="F53" s="4" t="str">
        <f t="shared" si="4"/>
        <v>Girls</v>
      </c>
      <c r="G53" s="4" t="s">
        <v>12</v>
      </c>
      <c r="H53" s="3">
        <v>2005</v>
      </c>
      <c r="I53" s="3" t="s">
        <v>549</v>
      </c>
      <c r="J53" s="4" t="str">
        <f>I53</f>
        <v>Ellington</v>
      </c>
      <c r="K53" s="14" t="s">
        <v>565</v>
      </c>
      <c r="L53" s="4" t="s">
        <v>58</v>
      </c>
      <c r="M53" s="5" t="s">
        <v>581</v>
      </c>
      <c r="N53" s="5" t="s">
        <v>387</v>
      </c>
      <c r="O53" s="6">
        <v>38505</v>
      </c>
      <c r="P53" s="4" t="str">
        <f>IF(VLOOKUP(G53,Events!$A$2:$D$27,2,FALSE)="Field",CONCATENATE(M53,"-",N53),IF(VLOOKUP(G53,Events!$A$2:$D$27,2,FALSE)="Multi",M53,CONCATENATE(M53,":",N53)))</f>
        <v>37-07.25</v>
      </c>
      <c r="Q53" s="4" t="s">
        <v>697</v>
      </c>
    </row>
    <row r="54" spans="1:17">
      <c r="A54" s="3" t="s">
        <v>80</v>
      </c>
      <c r="B54" s="3" t="str">
        <f t="shared" si="0"/>
        <v>1985 Outdoor Boys Class L Championship 5000m</v>
      </c>
      <c r="C54" s="3" t="s">
        <v>26</v>
      </c>
      <c r="D54" s="11" t="s">
        <v>52</v>
      </c>
      <c r="E54" s="4" t="s">
        <v>702</v>
      </c>
      <c r="F54" s="4" t="str">
        <f t="shared" si="4"/>
        <v>Boys</v>
      </c>
      <c r="G54" s="9" t="s">
        <v>7</v>
      </c>
      <c r="H54" s="3">
        <v>1985</v>
      </c>
      <c r="I54" s="3" t="s">
        <v>103</v>
      </c>
      <c r="J54" s="4" t="s">
        <v>104</v>
      </c>
      <c r="K54" s="14" t="s">
        <v>125</v>
      </c>
      <c r="L54" s="4" t="s">
        <v>56</v>
      </c>
      <c r="M54" s="5">
        <v>15</v>
      </c>
      <c r="N54" s="5">
        <v>35.85</v>
      </c>
      <c r="O54" s="6">
        <v>31199</v>
      </c>
      <c r="P54" s="4" t="str">
        <f>IF(VLOOKUP(G54,Events!$A$2:$D$27,2,FALSE)="Field",CONCATENATE(M54,"-",N54),IF(VLOOKUP(G54,Events!$A$2:$D$27,2,FALSE)="Multi",M54,CONCATENATE(M54,":",N54)))</f>
        <v>15:35.85</v>
      </c>
      <c r="Q54" s="4" t="s">
        <v>697</v>
      </c>
    </row>
    <row r="55" spans="1:17">
      <c r="A55" s="3" t="s">
        <v>134</v>
      </c>
      <c r="B55" s="3" t="str">
        <f t="shared" si="0"/>
        <v>2014 Outdoor Boys Class LL Championship 3200m</v>
      </c>
      <c r="C55" s="3" t="s">
        <v>26</v>
      </c>
      <c r="D55" s="4" t="s">
        <v>59</v>
      </c>
      <c r="E55" s="4" t="s">
        <v>702</v>
      </c>
      <c r="F55" s="4" t="str">
        <f t="shared" si="4"/>
        <v>Boys</v>
      </c>
      <c r="G55" s="4" t="s">
        <v>6</v>
      </c>
      <c r="H55" s="3">
        <v>2014</v>
      </c>
      <c r="I55" s="3" t="s">
        <v>135</v>
      </c>
      <c r="J55" s="4" t="s">
        <v>104</v>
      </c>
      <c r="K55" s="14" t="s">
        <v>125</v>
      </c>
      <c r="L55" s="4" t="s">
        <v>62</v>
      </c>
      <c r="M55" s="5">
        <v>9</v>
      </c>
      <c r="N55" s="5" t="s">
        <v>279</v>
      </c>
      <c r="O55" s="6">
        <v>41795</v>
      </c>
      <c r="P55" s="4" t="str">
        <f>IF(VLOOKUP(G55,Events!$A$2:$D$27,2,FALSE)="Field",CONCATENATE(M55,"-",N55),IF(VLOOKUP(G55,Events!$A$2:$D$27,2,FALSE)="Multi",M55,CONCATENATE(M55,":",N55)))</f>
        <v>9:06.67</v>
      </c>
      <c r="Q55" s="4" t="s">
        <v>697</v>
      </c>
    </row>
    <row r="56" spans="1:17">
      <c r="A56" s="3" t="s">
        <v>449</v>
      </c>
      <c r="B56" s="3" t="str">
        <f t="shared" si="0"/>
        <v>2010 Outdoor Girls Class L Championship 1600m</v>
      </c>
      <c r="C56" s="3" t="s">
        <v>26</v>
      </c>
      <c r="D56" s="4" t="s">
        <v>52</v>
      </c>
      <c r="E56" s="4" t="s">
        <v>703</v>
      </c>
      <c r="F56" s="4" t="str">
        <f t="shared" si="4"/>
        <v>Girls</v>
      </c>
      <c r="G56" s="4" t="s">
        <v>5</v>
      </c>
      <c r="H56" s="3">
        <v>2010</v>
      </c>
      <c r="I56" s="3" t="s">
        <v>450</v>
      </c>
      <c r="J56" s="4" t="s">
        <v>104</v>
      </c>
      <c r="K56" s="14" t="s">
        <v>467</v>
      </c>
      <c r="L56" s="4" t="s">
        <v>58</v>
      </c>
      <c r="M56" s="5" t="s">
        <v>260</v>
      </c>
      <c r="N56" s="5" t="s">
        <v>474</v>
      </c>
      <c r="O56" s="6">
        <v>40331</v>
      </c>
      <c r="P56" s="4" t="str">
        <f>IF(VLOOKUP(G56,Events!$A$2:$D$27,2,FALSE)="Field",CONCATENATE(M56,"-",N56),IF(VLOOKUP(G56,Events!$A$2:$D$27,2,FALSE)="Multi",M56,CONCATENATE(M56,":",N56)))</f>
        <v>4:51.76</v>
      </c>
      <c r="Q56" s="4" t="s">
        <v>697</v>
      </c>
    </row>
    <row r="57" spans="1:17">
      <c r="A57" s="3" t="s">
        <v>463</v>
      </c>
      <c r="B57" s="3" t="str">
        <f t="shared" si="0"/>
        <v>2008 Outdoor Girls Class L Championship Javelin Throw 2002</v>
      </c>
      <c r="C57" s="3" t="s">
        <v>26</v>
      </c>
      <c r="D57" s="4" t="s">
        <v>52</v>
      </c>
      <c r="E57" s="4" t="s">
        <v>703</v>
      </c>
      <c r="F57" s="4" t="str">
        <f t="shared" si="4"/>
        <v>Girls</v>
      </c>
      <c r="G57" s="4" t="s">
        <v>717</v>
      </c>
      <c r="H57" s="3">
        <v>2008</v>
      </c>
      <c r="I57" s="3" t="s">
        <v>450</v>
      </c>
      <c r="J57" s="4" t="s">
        <v>104</v>
      </c>
      <c r="K57" s="14" t="s">
        <v>467</v>
      </c>
      <c r="L57" s="4" t="s">
        <v>58</v>
      </c>
      <c r="M57" s="5" t="s">
        <v>488</v>
      </c>
      <c r="N57" s="5" t="s">
        <v>202</v>
      </c>
      <c r="O57" s="6">
        <v>39601</v>
      </c>
      <c r="P57" s="4" t="str">
        <f>IF(VLOOKUP(G57,Events!$A$2:$D$27,2,FALSE)="Field",CONCATENATE(M57,"-",N57),IF(VLOOKUP(G57,Events!$A$2:$D$27,2,FALSE)="Multi",M57,CONCATENATE(M57,":",N57)))</f>
        <v>135-08</v>
      </c>
      <c r="Q57" s="4" t="s">
        <v>697</v>
      </c>
    </row>
    <row r="58" spans="1:17">
      <c r="A58" s="3" t="s">
        <v>96</v>
      </c>
      <c r="B58" s="3" t="str">
        <f t="shared" si="0"/>
        <v>2015 Outdoor Boys Class L Championship Discus Throw</v>
      </c>
      <c r="C58" s="3" t="s">
        <v>26</v>
      </c>
      <c r="D58" s="11" t="s">
        <v>52</v>
      </c>
      <c r="E58" s="4" t="s">
        <v>702</v>
      </c>
      <c r="F58" s="4" t="str">
        <f t="shared" si="4"/>
        <v>Boys</v>
      </c>
      <c r="G58" s="9" t="s">
        <v>716</v>
      </c>
      <c r="H58" s="3">
        <v>2015</v>
      </c>
      <c r="I58" s="3" t="s">
        <v>97</v>
      </c>
      <c r="J58" s="4" t="str">
        <f>I58</f>
        <v>Farmington</v>
      </c>
      <c r="K58" s="14" t="s">
        <v>124</v>
      </c>
      <c r="L58" s="4" t="s">
        <v>57</v>
      </c>
      <c r="M58" s="5">
        <v>164</v>
      </c>
      <c r="N58" s="5" t="s">
        <v>202</v>
      </c>
      <c r="O58" s="6">
        <v>42158</v>
      </c>
      <c r="P58" s="4" t="str">
        <f>IF(VLOOKUP(G58,Events!$A$2:$D$27,2,FALSE)="Field",CONCATENATE(M58,"-",N58),IF(VLOOKUP(G58,Events!$A$2:$D$27,2,FALSE)="Multi",M58,CONCATENATE(M58,":",N58)))</f>
        <v>164-08</v>
      </c>
      <c r="Q58" s="4" t="s">
        <v>697</v>
      </c>
    </row>
    <row r="59" spans="1:17">
      <c r="A59" s="3" t="s">
        <v>446</v>
      </c>
      <c r="B59" s="3" t="str">
        <f t="shared" si="0"/>
        <v>1979 Outdoor Girls Class L Championship 400m</v>
      </c>
      <c r="C59" s="3" t="s">
        <v>26</v>
      </c>
      <c r="D59" s="4" t="s">
        <v>52</v>
      </c>
      <c r="E59" s="4" t="s">
        <v>703</v>
      </c>
      <c r="F59" s="4" t="str">
        <f t="shared" si="4"/>
        <v>Girls</v>
      </c>
      <c r="G59" s="4" t="s">
        <v>3</v>
      </c>
      <c r="H59" s="3">
        <v>1979</v>
      </c>
      <c r="I59" s="3" t="s">
        <v>447</v>
      </c>
      <c r="J59" s="4" t="str">
        <f>I59</f>
        <v>Glastonbury</v>
      </c>
      <c r="K59" s="14" t="s">
        <v>466</v>
      </c>
      <c r="L59" s="4" t="s">
        <v>56</v>
      </c>
      <c r="M59" s="5" t="s">
        <v>254</v>
      </c>
      <c r="N59" s="5" t="s">
        <v>471</v>
      </c>
      <c r="O59" s="4" t="s">
        <v>56</v>
      </c>
      <c r="P59" s="4" t="str">
        <f>IF(VLOOKUP(G59,Events!$A$2:$D$27,2,FALSE)="Field",CONCATENATE(M59,"-",N59),IF(VLOOKUP(G59,Events!$A$2:$D$27,2,FALSE)="Multi",M59,CONCATENATE(M59,":",N59)))</f>
        <v>0:55.0</v>
      </c>
      <c r="Q59" s="4" t="s">
        <v>697</v>
      </c>
    </row>
    <row r="60" spans="1:17" ht="24">
      <c r="A60" s="3" t="s">
        <v>501</v>
      </c>
      <c r="B60" s="3" t="str">
        <f t="shared" si="0"/>
        <v>2017 Outdoor Girls Class LL Championship 4x800m</v>
      </c>
      <c r="C60" s="3" t="s">
        <v>26</v>
      </c>
      <c r="D60" s="4" t="s">
        <v>59</v>
      </c>
      <c r="E60" s="4" t="s">
        <v>703</v>
      </c>
      <c r="F60" s="4" t="str">
        <f t="shared" si="4"/>
        <v>Girls</v>
      </c>
      <c r="G60" s="4" t="s">
        <v>10</v>
      </c>
      <c r="H60" s="3">
        <v>2017</v>
      </c>
      <c r="I60" s="3" t="s">
        <v>447</v>
      </c>
      <c r="J60" s="4" t="str">
        <f>I60</f>
        <v>Glastonbury</v>
      </c>
      <c r="K60" s="14" t="s">
        <v>466</v>
      </c>
      <c r="L60" s="4" t="s">
        <v>61</v>
      </c>
      <c r="M60" s="5" t="s">
        <v>262</v>
      </c>
      <c r="N60" s="5" t="s">
        <v>530</v>
      </c>
      <c r="O60" s="6">
        <v>42886</v>
      </c>
      <c r="P60" s="4" t="str">
        <f>IF(VLOOKUP(G60,Events!$A$2:$D$27,2,FALSE)="Field",CONCATENATE(M60,"-",N60),IF(VLOOKUP(G60,Events!$A$2:$D$27,2,FALSE)="Multi",M60,CONCATENATE(M60,":",N60)))</f>
        <v>9:13.74</v>
      </c>
      <c r="Q60" s="4" t="s">
        <v>697</v>
      </c>
    </row>
    <row r="61" spans="1:17" ht="24">
      <c r="A61" s="3" t="s">
        <v>661</v>
      </c>
      <c r="B61" s="3" t="str">
        <f t="shared" si="0"/>
        <v>2016 Outdoor Girls State Open 4x800m</v>
      </c>
      <c r="C61" s="3" t="s">
        <v>26</v>
      </c>
      <c r="D61" s="4" t="s">
        <v>51</v>
      </c>
      <c r="E61" s="4" t="s">
        <v>703</v>
      </c>
      <c r="F61" s="4" t="str">
        <f t="shared" si="4"/>
        <v>Girls</v>
      </c>
      <c r="G61" s="7" t="s">
        <v>10</v>
      </c>
      <c r="H61" s="3">
        <v>2016</v>
      </c>
      <c r="I61" s="3" t="s">
        <v>447</v>
      </c>
      <c r="J61" s="4" t="str">
        <f>I61</f>
        <v>Glastonbury</v>
      </c>
      <c r="K61" s="14" t="s">
        <v>466</v>
      </c>
      <c r="L61" s="4" t="s">
        <v>58</v>
      </c>
      <c r="M61" s="5" t="s">
        <v>262</v>
      </c>
      <c r="N61" s="5" t="s">
        <v>684</v>
      </c>
      <c r="O61" s="6">
        <v>42527</v>
      </c>
      <c r="P61" s="4" t="str">
        <f>IF(VLOOKUP(G61,Events!$A$2:$D$27,2,FALSE)="Field",CONCATENATE(M61,"-",N61),IF(VLOOKUP(G61,Events!$A$2:$D$27,2,FALSE)="Multi",M61,CONCATENATE(M61,":",N61)))</f>
        <v>9:10.65</v>
      </c>
      <c r="Q61" s="4" t="s">
        <v>697</v>
      </c>
    </row>
    <row r="62" spans="1:17">
      <c r="A62" s="3" t="s">
        <v>347</v>
      </c>
      <c r="B62" s="3" t="str">
        <f t="shared" si="0"/>
        <v>1984 Outdoor Boys Class S Championship Shot Put</v>
      </c>
      <c r="C62" s="3" t="s">
        <v>26</v>
      </c>
      <c r="D62" s="4" t="s">
        <v>66</v>
      </c>
      <c r="E62" s="4" t="s">
        <v>702</v>
      </c>
      <c r="F62" s="4" t="str">
        <f t="shared" si="4"/>
        <v>Boys</v>
      </c>
      <c r="G62" s="4" t="s">
        <v>15</v>
      </c>
      <c r="H62" s="3">
        <v>1984</v>
      </c>
      <c r="I62" s="3" t="s">
        <v>348</v>
      </c>
      <c r="J62" s="4" t="s">
        <v>362</v>
      </c>
      <c r="K62" s="14" t="s">
        <v>363</v>
      </c>
      <c r="L62" s="4" t="s">
        <v>56</v>
      </c>
      <c r="M62" s="5" t="s">
        <v>388</v>
      </c>
      <c r="N62" s="5" t="s">
        <v>205</v>
      </c>
      <c r="O62" s="4" t="s">
        <v>56</v>
      </c>
      <c r="P62" s="4" t="str">
        <f>IF(VLOOKUP(G62,Events!$A$2:$D$27,2,FALSE)="Field",CONCATENATE(M62,"-",N62),IF(VLOOKUP(G62,Events!$A$2:$D$27,2,FALSE)="Multi",M62,CONCATENATE(M62,":",N62)))</f>
        <v>63-01</v>
      </c>
      <c r="Q62" s="4" t="s">
        <v>697</v>
      </c>
    </row>
    <row r="63" spans="1:17">
      <c r="A63" s="3" t="s">
        <v>172</v>
      </c>
      <c r="B63" s="3" t="str">
        <f t="shared" si="0"/>
        <v>2004 Outdoor Boys Class M Championship 1600m</v>
      </c>
      <c r="C63" s="3" t="s">
        <v>26</v>
      </c>
      <c r="D63" s="4" t="s">
        <v>63</v>
      </c>
      <c r="E63" s="4" t="s">
        <v>702</v>
      </c>
      <c r="F63" s="4" t="str">
        <f t="shared" si="4"/>
        <v>Boys</v>
      </c>
      <c r="G63" s="4" t="s">
        <v>5</v>
      </c>
      <c r="H63" s="3">
        <v>2004</v>
      </c>
      <c r="I63" s="3" t="s">
        <v>173</v>
      </c>
      <c r="J63" s="4" t="str">
        <f>I63</f>
        <v>Griswold</v>
      </c>
      <c r="K63" s="14" t="s">
        <v>215</v>
      </c>
      <c r="L63" s="4" t="s">
        <v>58</v>
      </c>
      <c r="M63" s="5" t="s">
        <v>260</v>
      </c>
      <c r="N63" s="5" t="s">
        <v>261</v>
      </c>
      <c r="O63" s="6">
        <v>38142</v>
      </c>
      <c r="P63" s="4" t="str">
        <f>IF(VLOOKUP(G63,Events!$A$2:$D$27,2,FALSE)="Field",CONCATENATE(M63,"-",N63),IF(VLOOKUP(G63,Events!$A$2:$D$27,2,FALSE)="Multi",M63,CONCATENATE(M63,":",N63)))</f>
        <v>4:16.95</v>
      </c>
      <c r="Q63" s="4" t="s">
        <v>697</v>
      </c>
    </row>
    <row r="64" spans="1:17">
      <c r="A64" s="3" t="s">
        <v>331</v>
      </c>
      <c r="B64" s="3" t="str">
        <f t="shared" si="0"/>
        <v>1994 Outdoor Boys Class S Championship 5000m</v>
      </c>
      <c r="C64" s="3" t="s">
        <v>26</v>
      </c>
      <c r="D64" s="4" t="s">
        <v>66</v>
      </c>
      <c r="E64" s="4" t="s">
        <v>702</v>
      </c>
      <c r="F64" s="4" t="str">
        <f t="shared" si="4"/>
        <v>Boys</v>
      </c>
      <c r="G64" s="4" t="s">
        <v>7</v>
      </c>
      <c r="H64" s="3">
        <v>1994</v>
      </c>
      <c r="I64" s="3" t="s">
        <v>173</v>
      </c>
      <c r="J64" s="4" t="str">
        <f>I64</f>
        <v>Griswold</v>
      </c>
      <c r="K64" s="14" t="s">
        <v>215</v>
      </c>
      <c r="L64" s="4" t="s">
        <v>56</v>
      </c>
      <c r="M64" s="5" t="s">
        <v>264</v>
      </c>
      <c r="N64" s="5" t="s">
        <v>380</v>
      </c>
      <c r="O64" s="4" t="s">
        <v>56</v>
      </c>
      <c r="P64" s="4" t="str">
        <f>IF(VLOOKUP(G64,Events!$A$2:$D$27,2,FALSE)="Field",CONCATENATE(M64,"-",N64),IF(VLOOKUP(G64,Events!$A$2:$D$27,2,FALSE)="Multi",M64,CONCATENATE(M64,":",N64)))</f>
        <v>15:31.66</v>
      </c>
      <c r="Q64" s="4" t="s">
        <v>697</v>
      </c>
    </row>
    <row r="65" spans="1:17">
      <c r="A65" s="3" t="s">
        <v>85</v>
      </c>
      <c r="B65" s="3" t="str">
        <f t="shared" si="0"/>
        <v>2002 Outdoor Boys Class L Championship Long Jump</v>
      </c>
      <c r="C65" s="3" t="s">
        <v>26</v>
      </c>
      <c r="D65" s="11" t="s">
        <v>52</v>
      </c>
      <c r="E65" s="4" t="s">
        <v>702</v>
      </c>
      <c r="F65" s="4" t="str">
        <f t="shared" si="4"/>
        <v>Boys</v>
      </c>
      <c r="G65" s="9" t="s">
        <v>11</v>
      </c>
      <c r="H65" s="3">
        <v>2002</v>
      </c>
      <c r="I65" s="3" t="s">
        <v>106</v>
      </c>
      <c r="J65" s="4" t="s">
        <v>107</v>
      </c>
      <c r="K65" s="14" t="s">
        <v>119</v>
      </c>
      <c r="L65" s="4" t="s">
        <v>58</v>
      </c>
      <c r="M65" s="5">
        <v>22</v>
      </c>
      <c r="N65" s="5" t="s">
        <v>203</v>
      </c>
      <c r="O65" s="6">
        <v>37405</v>
      </c>
      <c r="P65" s="4" t="str">
        <f>IF(VLOOKUP(G65,Events!$A$2:$D$27,2,FALSE)="Field",CONCATENATE(M65,"-",N65),IF(VLOOKUP(G65,Events!$A$2:$D$27,2,FALSE)="Multi",M65,CONCATENATE(M65,":",N65)))</f>
        <v>22-09</v>
      </c>
      <c r="Q65" s="4" t="s">
        <v>697</v>
      </c>
    </row>
    <row r="66" spans="1:17">
      <c r="A66" s="3" t="s">
        <v>98</v>
      </c>
      <c r="B66" s="3" t="str">
        <f t="shared" ref="B66:B129" si="6">CONCATENATE(H66," ",C66," ",F66," ",D66," ",G66)</f>
        <v>2008 Outdoor Boys Class L Championship Javelin Throw 2002</v>
      </c>
      <c r="C66" s="3" t="s">
        <v>26</v>
      </c>
      <c r="D66" s="11" t="s">
        <v>52</v>
      </c>
      <c r="E66" s="4" t="s">
        <v>702</v>
      </c>
      <c r="F66" s="4" t="str">
        <f t="shared" ref="F66:F97" si="7">IF(E66="Male","Boys","Girls")</f>
        <v>Boys</v>
      </c>
      <c r="G66" s="9" t="s">
        <v>717</v>
      </c>
      <c r="H66" s="3">
        <v>2008</v>
      </c>
      <c r="I66" s="3" t="s">
        <v>106</v>
      </c>
      <c r="J66" s="4" t="s">
        <v>107</v>
      </c>
      <c r="K66" s="14" t="s">
        <v>119</v>
      </c>
      <c r="L66" s="4" t="s">
        <v>58</v>
      </c>
      <c r="M66" s="5">
        <v>200</v>
      </c>
      <c r="N66" s="5" t="s">
        <v>205</v>
      </c>
      <c r="O66" s="6">
        <v>39601</v>
      </c>
      <c r="P66" s="4" t="str">
        <f>IF(VLOOKUP(G66,Events!$A$2:$D$27,2,FALSE)="Field",CONCATENATE(M66,"-",N66),IF(VLOOKUP(G66,Events!$A$2:$D$27,2,FALSE)="Multi",M66,CONCATENATE(M66,":",N66)))</f>
        <v>200-01</v>
      </c>
      <c r="Q66" s="4" t="s">
        <v>697</v>
      </c>
    </row>
    <row r="67" spans="1:17">
      <c r="A67" s="3" t="s">
        <v>238</v>
      </c>
      <c r="B67" s="3" t="str">
        <f t="shared" si="6"/>
        <v>2014 Outdoor Boys Class MM Championship 300mH</v>
      </c>
      <c r="C67" s="3" t="s">
        <v>26</v>
      </c>
      <c r="D67" s="4" t="s">
        <v>65</v>
      </c>
      <c r="E67" s="4" t="s">
        <v>702</v>
      </c>
      <c r="F67" s="4" t="str">
        <f t="shared" si="7"/>
        <v>Boys</v>
      </c>
      <c r="G67" s="4" t="s">
        <v>711</v>
      </c>
      <c r="H67" s="3">
        <v>2014</v>
      </c>
      <c r="I67" s="3" t="s">
        <v>106</v>
      </c>
      <c r="J67" s="4" t="s">
        <v>107</v>
      </c>
      <c r="K67" s="14" t="s">
        <v>119</v>
      </c>
      <c r="L67" s="4" t="s">
        <v>57</v>
      </c>
      <c r="M67" s="5" t="s">
        <v>254</v>
      </c>
      <c r="N67" s="5" t="s">
        <v>313</v>
      </c>
      <c r="O67" s="6">
        <v>41793</v>
      </c>
      <c r="P67" s="4" t="str">
        <f>IF(VLOOKUP(G67,Events!$A$2:$D$27,2,FALSE)="Field",CONCATENATE(M67,"-",N67),IF(VLOOKUP(G67,Events!$A$2:$D$27,2,FALSE)="Multi",M67,CONCATENATE(M67,":",N67)))</f>
        <v>0:38.72</v>
      </c>
      <c r="Q67" s="4" t="s">
        <v>697</v>
      </c>
    </row>
    <row r="68" spans="1:17" ht="24">
      <c r="A68" s="3" t="s">
        <v>238</v>
      </c>
      <c r="B68" s="3" t="str">
        <f t="shared" si="6"/>
        <v>2014 Outdoor Boys Class MM Championship Javelin Throw 2002</v>
      </c>
      <c r="C68" s="3" t="s">
        <v>26</v>
      </c>
      <c r="D68" s="4" t="s">
        <v>65</v>
      </c>
      <c r="E68" s="4" t="s">
        <v>702</v>
      </c>
      <c r="F68" s="4" t="str">
        <f t="shared" si="7"/>
        <v>Boys</v>
      </c>
      <c r="G68" s="4" t="s">
        <v>717</v>
      </c>
      <c r="H68" s="3">
        <v>2014</v>
      </c>
      <c r="I68" s="3" t="s">
        <v>106</v>
      </c>
      <c r="J68" s="4" t="s">
        <v>107</v>
      </c>
      <c r="K68" s="14" t="s">
        <v>119</v>
      </c>
      <c r="L68" s="4" t="s">
        <v>57</v>
      </c>
      <c r="M68" s="5" t="s">
        <v>321</v>
      </c>
      <c r="N68" s="5" t="s">
        <v>207</v>
      </c>
      <c r="O68" s="6">
        <v>41793</v>
      </c>
      <c r="P68" s="4" t="str">
        <f>IF(VLOOKUP(G68,Events!$A$2:$D$27,2,FALSE)="Field",CONCATENATE(M68,"-",N68),IF(VLOOKUP(G68,Events!$A$2:$D$27,2,FALSE)="Multi",M68,CONCATENATE(M68,":",N68)))</f>
        <v>194-05</v>
      </c>
      <c r="Q68" s="4" t="s">
        <v>697</v>
      </c>
    </row>
    <row r="69" spans="1:17">
      <c r="A69" s="3" t="s">
        <v>98</v>
      </c>
      <c r="B69" s="3" t="str">
        <f t="shared" si="6"/>
        <v>2008 Outdoor Boys State Open Javelin Throw 2002</v>
      </c>
      <c r="C69" s="3" t="s">
        <v>26</v>
      </c>
      <c r="D69" s="4" t="s">
        <v>51</v>
      </c>
      <c r="E69" s="4" t="s">
        <v>702</v>
      </c>
      <c r="F69" s="4" t="str">
        <f t="shared" si="7"/>
        <v>Boys</v>
      </c>
      <c r="G69" s="4" t="s">
        <v>717</v>
      </c>
      <c r="H69" s="3">
        <v>2008</v>
      </c>
      <c r="I69" s="3" t="s">
        <v>106</v>
      </c>
      <c r="J69" s="4" t="s">
        <v>107</v>
      </c>
      <c r="K69" s="14" t="s">
        <v>119</v>
      </c>
      <c r="L69" s="4" t="s">
        <v>58</v>
      </c>
      <c r="M69" s="5" t="s">
        <v>439</v>
      </c>
      <c r="N69" s="5" t="s">
        <v>207</v>
      </c>
      <c r="O69" s="6">
        <v>39610</v>
      </c>
      <c r="P69" s="4" t="str">
        <f>IF(VLOOKUP(G69,Events!$A$2:$D$27,2,FALSE)="Field",CONCATENATE(M69,"-",N69),IF(VLOOKUP(G69,Events!$A$2:$D$27,2,FALSE)="Multi",M69,CONCATENATE(M69,":",N69)))</f>
        <v>204-05</v>
      </c>
      <c r="Q69" s="4" t="s">
        <v>697</v>
      </c>
    </row>
    <row r="70" spans="1:17">
      <c r="A70" s="3" t="s">
        <v>667</v>
      </c>
      <c r="B70" s="3" t="str">
        <f t="shared" si="6"/>
        <v>1973 Outdoor Girls State Open Javelin Throw</v>
      </c>
      <c r="C70" s="3" t="s">
        <v>26</v>
      </c>
      <c r="D70" s="4" t="s">
        <v>51</v>
      </c>
      <c r="E70" s="4" t="s">
        <v>703</v>
      </c>
      <c r="F70" s="4" t="str">
        <f t="shared" si="7"/>
        <v>Girls</v>
      </c>
      <c r="G70" s="7" t="s">
        <v>715</v>
      </c>
      <c r="H70" s="3">
        <v>1973</v>
      </c>
      <c r="I70" s="3" t="s">
        <v>106</v>
      </c>
      <c r="J70" s="4" t="s">
        <v>107</v>
      </c>
      <c r="K70" s="14" t="s">
        <v>119</v>
      </c>
      <c r="L70" s="4" t="s">
        <v>56</v>
      </c>
      <c r="M70" s="5" t="s">
        <v>690</v>
      </c>
      <c r="N70" s="5" t="s">
        <v>207</v>
      </c>
      <c r="O70" s="4" t="s">
        <v>56</v>
      </c>
      <c r="P70" s="4" t="str">
        <f>IF(VLOOKUP(G70,Events!$A$2:$D$27,2,FALSE)="Field",CONCATENATE(M70,"-",N70),IF(VLOOKUP(G70,Events!$A$2:$D$27,2,FALSE)="Multi",M70,CONCATENATE(M70,":",N70)))</f>
        <v>150-05</v>
      </c>
      <c r="Q70" s="4" t="s">
        <v>697</v>
      </c>
    </row>
    <row r="71" spans="1:17">
      <c r="A71" s="3" t="s">
        <v>444</v>
      </c>
      <c r="B71" s="3" t="str">
        <f t="shared" si="6"/>
        <v>1976 Outdoor Girls Class L Championship 200m</v>
      </c>
      <c r="C71" s="3" t="s">
        <v>26</v>
      </c>
      <c r="D71" s="4" t="s">
        <v>52</v>
      </c>
      <c r="E71" s="4" t="s">
        <v>703</v>
      </c>
      <c r="F71" s="4" t="str">
        <f t="shared" si="7"/>
        <v>Girls</v>
      </c>
      <c r="G71" s="4" t="s">
        <v>2</v>
      </c>
      <c r="H71" s="3">
        <v>1976</v>
      </c>
      <c r="I71" s="3" t="s">
        <v>445</v>
      </c>
      <c r="J71" s="4" t="str">
        <f>I71</f>
        <v>Hamden</v>
      </c>
      <c r="K71" s="14" t="s">
        <v>465</v>
      </c>
      <c r="L71" s="4" t="s">
        <v>56</v>
      </c>
      <c r="M71" s="5" t="s">
        <v>254</v>
      </c>
      <c r="N71" s="5" t="s">
        <v>470</v>
      </c>
      <c r="O71" s="4" t="s">
        <v>56</v>
      </c>
      <c r="P71" s="4" t="str">
        <f>IF(VLOOKUP(G71,Events!$A$2:$D$27,2,FALSE)="Field",CONCATENATE(M71,"-",N71),IF(VLOOKUP(G71,Events!$A$2:$D$27,2,FALSE)="Multi",M71,CONCATENATE(M71,":",N71)))</f>
        <v>0:24.1</v>
      </c>
      <c r="Q71" s="4" t="s">
        <v>697</v>
      </c>
    </row>
    <row r="72" spans="1:17">
      <c r="A72" s="3" t="s">
        <v>493</v>
      </c>
      <c r="B72" s="3" t="str">
        <f t="shared" si="6"/>
        <v>2017 Outdoor Girls Class LL Championship 400m</v>
      </c>
      <c r="C72" s="3" t="s">
        <v>26</v>
      </c>
      <c r="D72" s="4" t="s">
        <v>59</v>
      </c>
      <c r="E72" s="4" t="s">
        <v>703</v>
      </c>
      <c r="F72" s="4" t="str">
        <f t="shared" si="7"/>
        <v>Girls</v>
      </c>
      <c r="G72" s="4" t="s">
        <v>3</v>
      </c>
      <c r="H72" s="3">
        <v>2017</v>
      </c>
      <c r="I72" s="3" t="s">
        <v>445</v>
      </c>
      <c r="J72" s="4" t="str">
        <f>I72</f>
        <v>Hamden</v>
      </c>
      <c r="K72" s="14" t="s">
        <v>465</v>
      </c>
      <c r="L72" s="4" t="s">
        <v>61</v>
      </c>
      <c r="M72" s="5" t="s">
        <v>254</v>
      </c>
      <c r="N72" s="5" t="s">
        <v>522</v>
      </c>
      <c r="O72" s="6">
        <v>42886</v>
      </c>
      <c r="P72" s="4" t="str">
        <f>IF(VLOOKUP(G72,Events!$A$2:$D$27,2,FALSE)="Field",CONCATENATE(M72,"-",N72),IF(VLOOKUP(G72,Events!$A$2:$D$27,2,FALSE)="Multi",M72,CONCATENATE(M72,":",N72)))</f>
        <v>0:56.00</v>
      </c>
      <c r="Q72" s="4" t="s">
        <v>697</v>
      </c>
    </row>
    <row r="73" spans="1:17">
      <c r="A73" s="3" t="s">
        <v>147</v>
      </c>
      <c r="B73" s="3" t="str">
        <f t="shared" si="6"/>
        <v>1994 Outdoor Boys Class LL Championship Triple Jump</v>
      </c>
      <c r="C73" s="3" t="s">
        <v>26</v>
      </c>
      <c r="D73" s="4" t="s">
        <v>59</v>
      </c>
      <c r="E73" s="4" t="s">
        <v>702</v>
      </c>
      <c r="F73" s="4" t="str">
        <f t="shared" si="7"/>
        <v>Boys</v>
      </c>
      <c r="G73" s="4" t="s">
        <v>12</v>
      </c>
      <c r="H73" s="3">
        <v>1994</v>
      </c>
      <c r="I73" s="3" t="s">
        <v>148</v>
      </c>
      <c r="J73" s="4" t="s">
        <v>158</v>
      </c>
      <c r="K73" s="14" t="s">
        <v>167</v>
      </c>
      <c r="L73" s="4" t="s">
        <v>56</v>
      </c>
      <c r="M73" s="5">
        <v>49</v>
      </c>
      <c r="N73" s="5" t="s">
        <v>207</v>
      </c>
      <c r="O73" s="4" t="s">
        <v>56</v>
      </c>
      <c r="P73" s="4" t="str">
        <f>IF(VLOOKUP(G73,Events!$A$2:$D$27,2,FALSE)="Field",CONCATENATE(M73,"-",N73),IF(VLOOKUP(G73,Events!$A$2:$D$27,2,FALSE)="Multi",M73,CONCATENATE(M73,":",N73)))</f>
        <v>49-05</v>
      </c>
      <c r="Q73" s="4" t="s">
        <v>697</v>
      </c>
    </row>
    <row r="74" spans="1:17">
      <c r="A74" s="3" t="s">
        <v>147</v>
      </c>
      <c r="B74" s="3" t="str">
        <f t="shared" si="6"/>
        <v>1995 Outdoor Boys Class LL Championship High Jump</v>
      </c>
      <c r="C74" s="3" t="s">
        <v>26</v>
      </c>
      <c r="D74" s="4" t="s">
        <v>59</v>
      </c>
      <c r="E74" s="4" t="s">
        <v>702</v>
      </c>
      <c r="F74" s="4" t="str">
        <f t="shared" si="7"/>
        <v>Boys</v>
      </c>
      <c r="G74" s="4" t="s">
        <v>13</v>
      </c>
      <c r="H74" s="3">
        <v>1995</v>
      </c>
      <c r="I74" s="3" t="s">
        <v>148</v>
      </c>
      <c r="J74" s="4" t="s">
        <v>158</v>
      </c>
      <c r="K74" s="14" t="s">
        <v>167</v>
      </c>
      <c r="L74" s="4" t="s">
        <v>58</v>
      </c>
      <c r="M74" s="5">
        <v>7</v>
      </c>
      <c r="N74" s="5" t="s">
        <v>208</v>
      </c>
      <c r="O74" s="6">
        <v>34856</v>
      </c>
      <c r="P74" s="4" t="str">
        <f>IF(VLOOKUP(G74,Events!$A$2:$D$27,2,FALSE)="Field",CONCATENATE(M74,"-",N74),IF(VLOOKUP(G74,Events!$A$2:$D$27,2,FALSE)="Multi",M74,CONCATENATE(M74,":",N74)))</f>
        <v>7-00.25</v>
      </c>
      <c r="Q74" s="4" t="s">
        <v>697</v>
      </c>
    </row>
    <row r="75" spans="1:17">
      <c r="A75" s="3" t="s">
        <v>150</v>
      </c>
      <c r="B75" s="3" t="str">
        <f t="shared" si="6"/>
        <v>1969 Outdoor Boys Class LL Championship Shot Put</v>
      </c>
      <c r="C75" s="3" t="s">
        <v>26</v>
      </c>
      <c r="D75" s="4" t="s">
        <v>59</v>
      </c>
      <c r="E75" s="4" t="s">
        <v>702</v>
      </c>
      <c r="F75" s="4" t="str">
        <f t="shared" si="7"/>
        <v>Boys</v>
      </c>
      <c r="G75" s="4" t="s">
        <v>15</v>
      </c>
      <c r="H75" s="3">
        <v>1969</v>
      </c>
      <c r="I75" s="3" t="s">
        <v>148</v>
      </c>
      <c r="J75" s="4" t="s">
        <v>158</v>
      </c>
      <c r="K75" s="14" t="s">
        <v>167</v>
      </c>
      <c r="L75" s="4" t="s">
        <v>56</v>
      </c>
      <c r="M75" s="5">
        <v>60</v>
      </c>
      <c r="N75" s="5" t="s">
        <v>211</v>
      </c>
      <c r="O75" s="4" t="s">
        <v>56</v>
      </c>
      <c r="P75" s="4" t="str">
        <f>IF(VLOOKUP(G75,Events!$A$2:$D$27,2,FALSE)="Field",CONCATENATE(M75,"-",N75),IF(VLOOKUP(G75,Events!$A$2:$D$27,2,FALSE)="Multi",M75,CONCATENATE(M75,":",N75)))</f>
        <v>60-04.75</v>
      </c>
      <c r="Q75" s="4" t="s">
        <v>697</v>
      </c>
    </row>
    <row r="76" spans="1:17">
      <c r="A76" s="3" t="s">
        <v>170</v>
      </c>
      <c r="B76" s="3" t="str">
        <f t="shared" si="6"/>
        <v>1995 Outdoor Boys Class M Championship 200m</v>
      </c>
      <c r="C76" s="3" t="s">
        <v>26</v>
      </c>
      <c r="D76" s="4" t="s">
        <v>63</v>
      </c>
      <c r="E76" s="4" t="s">
        <v>702</v>
      </c>
      <c r="F76" s="4" t="str">
        <f t="shared" si="7"/>
        <v>Boys</v>
      </c>
      <c r="G76" s="4" t="s">
        <v>2</v>
      </c>
      <c r="H76" s="3">
        <v>1995</v>
      </c>
      <c r="I76" s="3" t="s">
        <v>198</v>
      </c>
      <c r="J76" s="4" t="s">
        <v>158</v>
      </c>
      <c r="K76" s="14" t="s">
        <v>213</v>
      </c>
      <c r="L76" s="4" t="s">
        <v>58</v>
      </c>
      <c r="M76" s="5" t="s">
        <v>254</v>
      </c>
      <c r="N76" s="5" t="s">
        <v>256</v>
      </c>
      <c r="O76" s="6">
        <v>34856</v>
      </c>
      <c r="P76" s="4" t="str">
        <f>IF(VLOOKUP(G76,Events!$A$2:$D$27,2,FALSE)="Field",CONCATENATE(M76,"-",N76),IF(VLOOKUP(G76,Events!$A$2:$D$27,2,FALSE)="Multi",M76,CONCATENATE(M76,":",N76)))</f>
        <v>0:21.45</v>
      </c>
      <c r="Q76" s="4" t="s">
        <v>697</v>
      </c>
    </row>
    <row r="77" spans="1:17">
      <c r="A77" s="3" t="s">
        <v>170</v>
      </c>
      <c r="B77" s="3" t="str">
        <f t="shared" si="6"/>
        <v>1995 Outdoor Boys Class M Championship 400m</v>
      </c>
      <c r="C77" s="3" t="s">
        <v>26</v>
      </c>
      <c r="D77" s="4" t="s">
        <v>63</v>
      </c>
      <c r="E77" s="4" t="s">
        <v>702</v>
      </c>
      <c r="F77" s="4" t="str">
        <f t="shared" si="7"/>
        <v>Boys</v>
      </c>
      <c r="G77" s="4" t="s">
        <v>3</v>
      </c>
      <c r="H77" s="3">
        <v>1995</v>
      </c>
      <c r="I77" s="3" t="s">
        <v>198</v>
      </c>
      <c r="J77" s="4" t="s">
        <v>158</v>
      </c>
      <c r="K77" s="14" t="s">
        <v>213</v>
      </c>
      <c r="L77" s="4" t="s">
        <v>58</v>
      </c>
      <c r="M77" s="5" t="s">
        <v>254</v>
      </c>
      <c r="N77" s="5" t="s">
        <v>257</v>
      </c>
      <c r="O77" s="6">
        <v>34856</v>
      </c>
      <c r="P77" s="4" t="str">
        <f>IF(VLOOKUP(G77,Events!$A$2:$D$27,2,FALSE)="Field",CONCATENATE(M77,"-",N77),IF(VLOOKUP(G77,Events!$A$2:$D$27,2,FALSE)="Multi",M77,CONCATENATE(M77,":",N77)))</f>
        <v>0:46.31</v>
      </c>
      <c r="Q77" s="4" t="s">
        <v>697</v>
      </c>
    </row>
    <row r="78" spans="1:17">
      <c r="A78" s="3" t="s">
        <v>231</v>
      </c>
      <c r="B78" s="3" t="str">
        <f t="shared" si="6"/>
        <v>2008 Outdoor Boys Class MM Championship 400m</v>
      </c>
      <c r="C78" s="3" t="s">
        <v>26</v>
      </c>
      <c r="D78" s="4" t="s">
        <v>65</v>
      </c>
      <c r="E78" s="4" t="s">
        <v>702</v>
      </c>
      <c r="F78" s="4" t="str">
        <f t="shared" si="7"/>
        <v>Boys</v>
      </c>
      <c r="G78" s="4" t="s">
        <v>3</v>
      </c>
      <c r="H78" s="3">
        <v>2008</v>
      </c>
      <c r="I78" s="3" t="s">
        <v>291</v>
      </c>
      <c r="J78" s="4" t="s">
        <v>158</v>
      </c>
      <c r="K78" s="14" t="s">
        <v>297</v>
      </c>
      <c r="L78" s="4" t="s">
        <v>58</v>
      </c>
      <c r="M78" s="5" t="s">
        <v>254</v>
      </c>
      <c r="N78" s="5" t="s">
        <v>306</v>
      </c>
      <c r="O78" s="6">
        <v>39602</v>
      </c>
      <c r="P78" s="4" t="str">
        <f>IF(VLOOKUP(G78,Events!$A$2:$D$27,2,FALSE)="Field",CONCATENATE(M78,"-",N78),IF(VLOOKUP(G78,Events!$A$2:$D$27,2,FALSE)="Multi",M78,CONCATENATE(M78,":",N78)))</f>
        <v>0:48.42</v>
      </c>
      <c r="Q78" s="4" t="s">
        <v>697</v>
      </c>
    </row>
    <row r="79" spans="1:17">
      <c r="A79" s="3" t="s">
        <v>324</v>
      </c>
      <c r="B79" s="3" t="str">
        <f t="shared" si="6"/>
        <v>2017 Outdoor Boys Class S Championship 100m</v>
      </c>
      <c r="C79" s="3" t="s">
        <v>26</v>
      </c>
      <c r="D79" s="4" t="s">
        <v>66</v>
      </c>
      <c r="E79" s="4" t="s">
        <v>702</v>
      </c>
      <c r="F79" s="4" t="str">
        <f t="shared" si="7"/>
        <v>Boys</v>
      </c>
      <c r="G79" s="4" t="s">
        <v>1</v>
      </c>
      <c r="H79" s="3">
        <v>2017</v>
      </c>
      <c r="I79" s="3" t="s">
        <v>291</v>
      </c>
      <c r="J79" s="4" t="s">
        <v>158</v>
      </c>
      <c r="K79" s="14" t="s">
        <v>297</v>
      </c>
      <c r="L79" s="4" t="s">
        <v>58</v>
      </c>
      <c r="M79" s="5" t="s">
        <v>254</v>
      </c>
      <c r="N79" s="5" t="s">
        <v>374</v>
      </c>
      <c r="O79" s="6">
        <v>42887</v>
      </c>
      <c r="P79" s="4" t="str">
        <f>IF(VLOOKUP(G79,Events!$A$2:$D$27,2,FALSE)="Field",CONCATENATE(M79,"-",N79),IF(VLOOKUP(G79,Events!$A$2:$D$27,2,FALSE)="Multi",M79,CONCATENATE(M79,":",N79)))</f>
        <v>0:10.58</v>
      </c>
      <c r="Q79" s="4" t="s">
        <v>697</v>
      </c>
    </row>
    <row r="80" spans="1:17">
      <c r="A80" s="3" t="s">
        <v>324</v>
      </c>
      <c r="B80" s="3" t="str">
        <f t="shared" si="6"/>
        <v>2017 Outdoor Boys Class S Championship 200m</v>
      </c>
      <c r="C80" s="3" t="s">
        <v>26</v>
      </c>
      <c r="D80" s="4" t="s">
        <v>66</v>
      </c>
      <c r="E80" s="4" t="s">
        <v>702</v>
      </c>
      <c r="F80" s="4" t="str">
        <f t="shared" si="7"/>
        <v>Boys</v>
      </c>
      <c r="G80" s="4" t="s">
        <v>2</v>
      </c>
      <c r="H80" s="3">
        <v>2017</v>
      </c>
      <c r="I80" s="3" t="s">
        <v>291</v>
      </c>
      <c r="J80" s="4" t="s">
        <v>158</v>
      </c>
      <c r="K80" s="14" t="s">
        <v>297</v>
      </c>
      <c r="L80" s="4" t="s">
        <v>58</v>
      </c>
      <c r="M80" s="5" t="s">
        <v>254</v>
      </c>
      <c r="N80" s="5" t="s">
        <v>375</v>
      </c>
      <c r="O80" s="6">
        <v>42887</v>
      </c>
      <c r="P80" s="4" t="str">
        <f>IF(VLOOKUP(G80,Events!$A$2:$D$27,2,FALSE)="Field",CONCATENATE(M80,"-",N80),IF(VLOOKUP(G80,Events!$A$2:$D$27,2,FALSE)="Multi",M80,CONCATENATE(M80,":",N80)))</f>
        <v>0:21.31</v>
      </c>
      <c r="Q80" s="4" t="s">
        <v>697</v>
      </c>
    </row>
    <row r="81" spans="1:17">
      <c r="A81" s="3" t="s">
        <v>325</v>
      </c>
      <c r="B81" s="3" t="str">
        <f t="shared" si="6"/>
        <v>2010 Outdoor Boys Class S Championship 400m</v>
      </c>
      <c r="C81" s="3" t="s">
        <v>26</v>
      </c>
      <c r="D81" s="4" t="s">
        <v>66</v>
      </c>
      <c r="E81" s="4" t="s">
        <v>702</v>
      </c>
      <c r="F81" s="4" t="str">
        <f t="shared" si="7"/>
        <v>Boys</v>
      </c>
      <c r="G81" s="4" t="s">
        <v>3</v>
      </c>
      <c r="H81" s="3">
        <v>2010</v>
      </c>
      <c r="I81" s="3" t="s">
        <v>353</v>
      </c>
      <c r="J81" s="4" t="s">
        <v>158</v>
      </c>
      <c r="K81" s="14" t="s">
        <v>167</v>
      </c>
      <c r="L81" s="4" t="s">
        <v>58</v>
      </c>
      <c r="M81" s="5" t="s">
        <v>254</v>
      </c>
      <c r="N81" s="5" t="s">
        <v>376</v>
      </c>
      <c r="O81" s="6">
        <v>40332</v>
      </c>
      <c r="P81" s="4" t="str">
        <f>IF(VLOOKUP(G81,Events!$A$2:$D$27,2,FALSE)="Field",CONCATENATE(M81,"-",N81),IF(VLOOKUP(G81,Events!$A$2:$D$27,2,FALSE)="Multi",M81,CONCATENATE(M81,":",N81)))</f>
        <v>0:47.83</v>
      </c>
      <c r="Q81" s="4" t="s">
        <v>697</v>
      </c>
    </row>
    <row r="82" spans="1:17" ht="24">
      <c r="A82" s="3" t="s">
        <v>337</v>
      </c>
      <c r="B82" s="3" t="str">
        <f t="shared" si="6"/>
        <v>1992 Outdoor Boys Class S Championship 4x400m</v>
      </c>
      <c r="C82" s="3" t="s">
        <v>26</v>
      </c>
      <c r="D82" s="4" t="s">
        <v>66</v>
      </c>
      <c r="E82" s="4" t="s">
        <v>702</v>
      </c>
      <c r="F82" s="4" t="str">
        <f t="shared" si="7"/>
        <v>Boys</v>
      </c>
      <c r="G82" s="4" t="s">
        <v>9</v>
      </c>
      <c r="H82" s="3">
        <v>1992</v>
      </c>
      <c r="I82" s="3" t="s">
        <v>198</v>
      </c>
      <c r="J82" s="4" t="s">
        <v>158</v>
      </c>
      <c r="K82" s="14" t="s">
        <v>213</v>
      </c>
      <c r="L82" s="4" t="s">
        <v>56</v>
      </c>
      <c r="M82" s="5" t="s">
        <v>275</v>
      </c>
      <c r="N82" s="5" t="s">
        <v>384</v>
      </c>
      <c r="O82" s="4" t="s">
        <v>56</v>
      </c>
      <c r="P82" s="4" t="str">
        <f>IF(VLOOKUP(G82,Events!$A$2:$D$27,2,FALSE)="Field",CONCATENATE(M82,"-",N82),IF(VLOOKUP(G82,Events!$A$2:$D$27,2,FALSE)="Multi",M82,CONCATENATE(M82,":",N82)))</f>
        <v>3:22.67</v>
      </c>
      <c r="Q82" s="4" t="s">
        <v>697</v>
      </c>
    </row>
    <row r="83" spans="1:17">
      <c r="A83" s="3" t="s">
        <v>170</v>
      </c>
      <c r="B83" s="3" t="str">
        <f t="shared" si="6"/>
        <v>1995 Outdoor Boys State Open 400m</v>
      </c>
      <c r="C83" s="3" t="s">
        <v>26</v>
      </c>
      <c r="D83" s="4" t="s">
        <v>51</v>
      </c>
      <c r="E83" s="4" t="s">
        <v>702</v>
      </c>
      <c r="F83" s="4" t="str">
        <f t="shared" si="7"/>
        <v>Boys</v>
      </c>
      <c r="G83" s="4" t="s">
        <v>3</v>
      </c>
      <c r="H83" s="3">
        <v>1995</v>
      </c>
      <c r="I83" s="3" t="s">
        <v>198</v>
      </c>
      <c r="J83" s="4" t="s">
        <v>158</v>
      </c>
      <c r="K83" s="14" t="s">
        <v>213</v>
      </c>
      <c r="L83" s="4" t="s">
        <v>58</v>
      </c>
      <c r="M83" s="5" t="s">
        <v>254</v>
      </c>
      <c r="N83" s="5" t="s">
        <v>421</v>
      </c>
      <c r="O83" s="6">
        <v>34856</v>
      </c>
      <c r="P83" s="4" t="str">
        <f>IF(VLOOKUP(G83,Events!$A$2:$D$27,2,FALSE)="Field",CONCATENATE(M83,"-",N83),IF(VLOOKUP(G83,Events!$A$2:$D$27,2,FALSE)="Multi",M83,CONCATENATE(M83,":",N83)))</f>
        <v>0:46.59</v>
      </c>
      <c r="Q83" s="4" t="s">
        <v>697</v>
      </c>
    </row>
    <row r="84" spans="1:17" ht="24">
      <c r="A84" s="3" t="s">
        <v>337</v>
      </c>
      <c r="B84" s="3" t="str">
        <f t="shared" si="6"/>
        <v>1992 Outdoor Boys State Open 4x400m</v>
      </c>
      <c r="C84" s="3" t="s">
        <v>26</v>
      </c>
      <c r="D84" s="4" t="s">
        <v>51</v>
      </c>
      <c r="E84" s="4" t="s">
        <v>702</v>
      </c>
      <c r="F84" s="4" t="str">
        <f t="shared" si="7"/>
        <v>Boys</v>
      </c>
      <c r="G84" s="4" t="s">
        <v>9</v>
      </c>
      <c r="H84" s="3">
        <v>1992</v>
      </c>
      <c r="I84" s="3" t="s">
        <v>198</v>
      </c>
      <c r="J84" s="4" t="s">
        <v>158</v>
      </c>
      <c r="K84" s="14" t="s">
        <v>213</v>
      </c>
      <c r="L84" s="4" t="s">
        <v>56</v>
      </c>
      <c r="M84" s="5" t="s">
        <v>275</v>
      </c>
      <c r="N84" s="5" t="s">
        <v>430</v>
      </c>
      <c r="O84" s="4" t="s">
        <v>56</v>
      </c>
      <c r="P84" s="4" t="str">
        <f>IF(VLOOKUP(G84,Events!$A$2:$D$27,2,FALSE)="Field",CONCATENATE(M84,"-",N84),IF(VLOOKUP(G84,Events!$A$2:$D$27,2,FALSE)="Multi",M84,CONCATENATE(M84,":",N84)))</f>
        <v>3:17.30</v>
      </c>
      <c r="Q84" s="4" t="s">
        <v>697</v>
      </c>
    </row>
    <row r="85" spans="1:17">
      <c r="A85" s="3" t="s">
        <v>402</v>
      </c>
      <c r="B85" s="3" t="str">
        <f t="shared" si="6"/>
        <v>1995 Outdoor Boys State Open Triple Jump</v>
      </c>
      <c r="C85" s="3" t="s">
        <v>26</v>
      </c>
      <c r="D85" s="4" t="s">
        <v>51</v>
      </c>
      <c r="E85" s="4" t="s">
        <v>702</v>
      </c>
      <c r="F85" s="4" t="str">
        <f t="shared" si="7"/>
        <v>Boys</v>
      </c>
      <c r="G85" s="4" t="s">
        <v>12</v>
      </c>
      <c r="H85" s="3">
        <v>1995</v>
      </c>
      <c r="I85" s="3" t="s">
        <v>148</v>
      </c>
      <c r="J85" s="4" t="s">
        <v>158</v>
      </c>
      <c r="K85" s="14" t="s">
        <v>167</v>
      </c>
      <c r="L85" s="4" t="s">
        <v>58</v>
      </c>
      <c r="M85" s="5" t="s">
        <v>435</v>
      </c>
      <c r="N85" s="5" t="s">
        <v>434</v>
      </c>
      <c r="O85" s="6">
        <v>34856</v>
      </c>
      <c r="P85" s="4" t="str">
        <f>IF(VLOOKUP(G85,Events!$A$2:$D$27,2,FALSE)="Field",CONCATENATE(M85,"-",N85),IF(VLOOKUP(G85,Events!$A$2:$D$27,2,FALSE)="Multi",M85,CONCATENATE(M85,":",N85)))</f>
        <v>50-04.5</v>
      </c>
      <c r="Q85" s="4" t="s">
        <v>697</v>
      </c>
    </row>
    <row r="86" spans="1:17">
      <c r="A86" s="3" t="s">
        <v>402</v>
      </c>
      <c r="B86" s="3" t="str">
        <f t="shared" si="6"/>
        <v>1994 Outdoor Boys State Open High Jump</v>
      </c>
      <c r="C86" s="3" t="s">
        <v>26</v>
      </c>
      <c r="D86" s="4" t="s">
        <v>51</v>
      </c>
      <c r="E86" s="4" t="s">
        <v>702</v>
      </c>
      <c r="F86" s="4" t="str">
        <f t="shared" si="7"/>
        <v>Boys</v>
      </c>
      <c r="G86" s="4" t="s">
        <v>13</v>
      </c>
      <c r="H86" s="3">
        <v>1994</v>
      </c>
      <c r="I86" s="3" t="s">
        <v>148</v>
      </c>
      <c r="J86" s="4" t="s">
        <v>158</v>
      </c>
      <c r="K86" s="14" t="s">
        <v>167</v>
      </c>
      <c r="L86" s="4" t="s">
        <v>58</v>
      </c>
      <c r="M86" s="5" t="s">
        <v>431</v>
      </c>
      <c r="N86" s="5" t="s">
        <v>208</v>
      </c>
      <c r="O86" s="6">
        <v>34492</v>
      </c>
      <c r="P86" s="4" t="str">
        <f>IF(VLOOKUP(G86,Events!$A$2:$D$27,2,FALSE)="Field",CONCATENATE(M86,"-",N86),IF(VLOOKUP(G86,Events!$A$2:$D$27,2,FALSE)="Multi",M86,CONCATENATE(M86,":",N86)))</f>
        <v>7-00.25</v>
      </c>
      <c r="Q86" s="4" t="s">
        <v>697</v>
      </c>
    </row>
    <row r="87" spans="1:17">
      <c r="A87" s="3" t="s">
        <v>492</v>
      </c>
      <c r="B87" s="3" t="str">
        <f t="shared" si="6"/>
        <v>1995 Outdoor Girls Class LL Championship 200m</v>
      </c>
      <c r="C87" s="3" t="s">
        <v>26</v>
      </c>
      <c r="D87" s="4" t="s">
        <v>59</v>
      </c>
      <c r="E87" s="4" t="s">
        <v>703</v>
      </c>
      <c r="F87" s="4" t="str">
        <f t="shared" si="7"/>
        <v>Girls</v>
      </c>
      <c r="G87" s="4" t="s">
        <v>2</v>
      </c>
      <c r="H87" s="3">
        <v>1995</v>
      </c>
      <c r="I87" s="3" t="s">
        <v>512</v>
      </c>
      <c r="J87" s="4" t="s">
        <v>158</v>
      </c>
      <c r="K87" s="14" t="s">
        <v>514</v>
      </c>
      <c r="L87" s="4" t="s">
        <v>56</v>
      </c>
      <c r="M87" s="5" t="s">
        <v>254</v>
      </c>
      <c r="N87" s="5" t="s">
        <v>521</v>
      </c>
      <c r="O87" s="4" t="s">
        <v>56</v>
      </c>
      <c r="P87" s="4" t="str">
        <f>IF(VLOOKUP(G87,Events!$A$2:$D$27,2,FALSE)="Field",CONCATENATE(M87,"-",N87),IF(VLOOKUP(G87,Events!$A$2:$D$27,2,FALSE)="Multi",M87,CONCATENATE(M87,":",N87)))</f>
        <v>0:24.87</v>
      </c>
      <c r="Q87" s="4" t="s">
        <v>697</v>
      </c>
    </row>
    <row r="88" spans="1:17" ht="24">
      <c r="A88" s="3" t="s">
        <v>591</v>
      </c>
      <c r="B88" s="3" t="str">
        <f t="shared" si="6"/>
        <v>2008 Outdoor Girls Class MM Championship 4x100m</v>
      </c>
      <c r="C88" s="3" t="s">
        <v>26</v>
      </c>
      <c r="D88" s="4" t="s">
        <v>65</v>
      </c>
      <c r="E88" s="4" t="s">
        <v>703</v>
      </c>
      <c r="F88" s="4" t="str">
        <f t="shared" si="7"/>
        <v>Girls</v>
      </c>
      <c r="G88" s="4" t="s">
        <v>8</v>
      </c>
      <c r="H88" s="3">
        <v>2008</v>
      </c>
      <c r="I88" s="3" t="s">
        <v>291</v>
      </c>
      <c r="J88" s="4" t="s">
        <v>158</v>
      </c>
      <c r="K88" s="14" t="s">
        <v>297</v>
      </c>
      <c r="L88" s="4" t="s">
        <v>58</v>
      </c>
      <c r="M88" s="5" t="s">
        <v>254</v>
      </c>
      <c r="N88" s="5" t="s">
        <v>478</v>
      </c>
      <c r="O88" s="6">
        <v>39599</v>
      </c>
      <c r="P88" s="4" t="str">
        <f>IF(VLOOKUP(G88,Events!$A$2:$D$27,2,FALSE)="Field",CONCATENATE(M88,"-",N88),IF(VLOOKUP(G88,Events!$A$2:$D$27,2,FALSE)="Multi",M88,CONCATENATE(M88,":",N88)))</f>
        <v>0:47.88</v>
      </c>
      <c r="Q88" s="4" t="s">
        <v>697</v>
      </c>
    </row>
    <row r="89" spans="1:17" ht="24">
      <c r="A89" s="3" t="s">
        <v>602</v>
      </c>
      <c r="B89" s="3" t="str">
        <f t="shared" si="6"/>
        <v>2006 Outdoor Girls Class MM Championship Javelin Throw 2002</v>
      </c>
      <c r="C89" s="3" t="s">
        <v>26</v>
      </c>
      <c r="D89" s="4" t="s">
        <v>65</v>
      </c>
      <c r="E89" s="4" t="s">
        <v>703</v>
      </c>
      <c r="F89" s="4" t="str">
        <f t="shared" si="7"/>
        <v>Girls</v>
      </c>
      <c r="G89" s="4" t="s">
        <v>717</v>
      </c>
      <c r="H89" s="3">
        <v>2006</v>
      </c>
      <c r="I89" s="3" t="s">
        <v>604</v>
      </c>
      <c r="J89" s="4" t="s">
        <v>605</v>
      </c>
      <c r="K89" s="14" t="s">
        <v>610</v>
      </c>
      <c r="L89" s="4" t="s">
        <v>58</v>
      </c>
      <c r="M89" s="5" t="s">
        <v>623</v>
      </c>
      <c r="N89" s="5" t="s">
        <v>203</v>
      </c>
      <c r="O89" s="6">
        <v>38869</v>
      </c>
      <c r="P89" s="4" t="str">
        <f>IF(VLOOKUP(G89,Events!$A$2:$D$27,2,FALSE)="Field",CONCATENATE(M89,"-",N89),IF(VLOOKUP(G89,Events!$A$2:$D$27,2,FALSE)="Multi",M89,CONCATENATE(M89,":",N89)))</f>
        <v>134-09</v>
      </c>
      <c r="Q89" s="4" t="s">
        <v>697</v>
      </c>
    </row>
    <row r="90" spans="1:17">
      <c r="A90" s="3" t="s">
        <v>74</v>
      </c>
      <c r="B90" s="3" t="str">
        <f t="shared" si="6"/>
        <v>1985 Outdoor Boys Class L Championship 400m</v>
      </c>
      <c r="C90" s="3" t="s">
        <v>26</v>
      </c>
      <c r="D90" s="11" t="s">
        <v>52</v>
      </c>
      <c r="E90" s="4" t="s">
        <v>702</v>
      </c>
      <c r="F90" s="4" t="str">
        <f t="shared" si="7"/>
        <v>Boys</v>
      </c>
      <c r="G90" s="9" t="s">
        <v>3</v>
      </c>
      <c r="H90" s="3">
        <v>1985</v>
      </c>
      <c r="I90" s="3" t="s">
        <v>75</v>
      </c>
      <c r="J90" s="4" t="s">
        <v>75</v>
      </c>
      <c r="K90" s="14" t="s">
        <v>114</v>
      </c>
      <c r="L90" s="4" t="s">
        <v>69</v>
      </c>
      <c r="M90" s="5">
        <v>0</v>
      </c>
      <c r="N90" s="5">
        <v>48.14</v>
      </c>
      <c r="O90" s="6">
        <v>31199</v>
      </c>
      <c r="P90" s="4" t="str">
        <f>IF(VLOOKUP(G90,Events!$A$2:$D$27,2,FALSE)="Field",CONCATENATE(M90,"-",N90),IF(VLOOKUP(G90,Events!$A$2:$D$27,2,FALSE)="Multi",M90,CONCATENATE(M90,":",N90)))</f>
        <v>0:48.14</v>
      </c>
      <c r="Q90" s="4" t="s">
        <v>697</v>
      </c>
    </row>
    <row r="91" spans="1:17">
      <c r="A91" s="3" t="s">
        <v>594</v>
      </c>
      <c r="B91" s="3" t="str">
        <f t="shared" si="6"/>
        <v>1994 Outdoor Girls Class MM Championship Long Jump</v>
      </c>
      <c r="C91" s="3" t="s">
        <v>26</v>
      </c>
      <c r="D91" s="4" t="s">
        <v>65</v>
      </c>
      <c r="E91" s="4" t="s">
        <v>703</v>
      </c>
      <c r="F91" s="4" t="str">
        <f t="shared" si="7"/>
        <v>Girls</v>
      </c>
      <c r="G91" s="4" t="s">
        <v>11</v>
      </c>
      <c r="H91" s="3">
        <v>1994</v>
      </c>
      <c r="I91" s="3" t="s">
        <v>75</v>
      </c>
      <c r="J91" s="4" t="str">
        <f>I91</f>
        <v>Killingly</v>
      </c>
      <c r="K91" s="14" t="s">
        <v>114</v>
      </c>
      <c r="L91" s="4" t="s">
        <v>56</v>
      </c>
      <c r="M91" s="5" t="s">
        <v>580</v>
      </c>
      <c r="N91" s="5" t="s">
        <v>620</v>
      </c>
      <c r="O91" s="4" t="s">
        <v>56</v>
      </c>
      <c r="P91" s="4" t="str">
        <f>IF(VLOOKUP(G91,Events!$A$2:$D$27,2,FALSE)="Field",CONCATENATE(M91,"-",N91),IF(VLOOKUP(G91,Events!$A$2:$D$27,2,FALSE)="Multi",M91,CONCATENATE(M91,":",N91)))</f>
        <v>18-10.25</v>
      </c>
      <c r="Q91" s="4" t="s">
        <v>697</v>
      </c>
    </row>
    <row r="92" spans="1:17">
      <c r="A92" s="3" t="s">
        <v>351</v>
      </c>
      <c r="B92" s="3" t="str">
        <f t="shared" si="6"/>
        <v>2008 Outdoor Boys Class S Championship Javelin Throw 2002</v>
      </c>
      <c r="C92" s="3" t="s">
        <v>26</v>
      </c>
      <c r="D92" s="4" t="s">
        <v>66</v>
      </c>
      <c r="E92" s="4" t="s">
        <v>702</v>
      </c>
      <c r="F92" s="4" t="str">
        <f t="shared" si="7"/>
        <v>Boys</v>
      </c>
      <c r="G92" s="4" t="s">
        <v>717</v>
      </c>
      <c r="H92" s="3">
        <v>2008</v>
      </c>
      <c r="I92" s="3" t="s">
        <v>358</v>
      </c>
      <c r="J92" s="4" t="s">
        <v>357</v>
      </c>
      <c r="K92" s="14" t="s">
        <v>371</v>
      </c>
      <c r="L92" s="4" t="s">
        <v>61</v>
      </c>
      <c r="M92" s="5" t="s">
        <v>390</v>
      </c>
      <c r="N92" s="5" t="s">
        <v>318</v>
      </c>
      <c r="O92" s="6">
        <v>39602</v>
      </c>
      <c r="P92" s="4" t="str">
        <f>IF(VLOOKUP(G92,Events!$A$2:$D$27,2,FALSE)="Field",CONCATENATE(M92,"-",N92),IF(VLOOKUP(G92,Events!$A$2:$D$27,2,FALSE)="Multi",M92,CONCATENATE(M92,":",N92)))</f>
        <v>199-04</v>
      </c>
      <c r="Q92" s="4" t="s">
        <v>697</v>
      </c>
    </row>
    <row r="93" spans="1:17">
      <c r="A93" s="3" t="s">
        <v>601</v>
      </c>
      <c r="B93" s="3" t="str">
        <f t="shared" si="6"/>
        <v>2012 Outdoor Girls Class MM Championship Discus Throw</v>
      </c>
      <c r="C93" s="3" t="s">
        <v>26</v>
      </c>
      <c r="D93" s="4" t="s">
        <v>65</v>
      </c>
      <c r="E93" s="4" t="s">
        <v>703</v>
      </c>
      <c r="F93" s="4" t="str">
        <f t="shared" si="7"/>
        <v>Girls</v>
      </c>
      <c r="G93" s="4" t="s">
        <v>716</v>
      </c>
      <c r="H93" s="3">
        <v>2012</v>
      </c>
      <c r="I93" s="3" t="s">
        <v>43</v>
      </c>
      <c r="J93" s="4" t="str">
        <f>I93</f>
        <v>Ledyard</v>
      </c>
      <c r="K93" s="14" t="s">
        <v>609</v>
      </c>
      <c r="L93" s="4" t="s">
        <v>58</v>
      </c>
      <c r="M93" s="5" t="s">
        <v>622</v>
      </c>
      <c r="N93" s="5" t="s">
        <v>316</v>
      </c>
      <c r="O93" s="6">
        <v>41060</v>
      </c>
      <c r="P93" s="4" t="str">
        <f>IF(VLOOKUP(G93,Events!$A$2:$D$27,2,FALSE)="Field",CONCATENATE(M93,"-",N93),IF(VLOOKUP(G93,Events!$A$2:$D$27,2,FALSE)="Multi",M93,CONCATENATE(M93,":",N93)))</f>
        <v>129-02</v>
      </c>
      <c r="Q93" s="4" t="s">
        <v>697</v>
      </c>
    </row>
    <row r="94" spans="1:17">
      <c r="A94" s="3" t="s">
        <v>349</v>
      </c>
      <c r="B94" s="3" t="str">
        <f t="shared" si="6"/>
        <v>2007 Outdoor Boys Class S Championship Discus Throw</v>
      </c>
      <c r="C94" s="3" t="s">
        <v>26</v>
      </c>
      <c r="D94" s="4" t="s">
        <v>66</v>
      </c>
      <c r="E94" s="4" t="s">
        <v>702</v>
      </c>
      <c r="F94" s="4" t="str">
        <f t="shared" si="7"/>
        <v>Boys</v>
      </c>
      <c r="G94" s="4" t="s">
        <v>716</v>
      </c>
      <c r="H94" s="3">
        <v>2007</v>
      </c>
      <c r="I94" s="3" t="s">
        <v>350</v>
      </c>
      <c r="J94" s="4" t="s">
        <v>364</v>
      </c>
      <c r="K94" s="14" t="s">
        <v>365</v>
      </c>
      <c r="L94" s="4" t="s">
        <v>61</v>
      </c>
      <c r="M94" s="5" t="s">
        <v>389</v>
      </c>
      <c r="N94" s="5" t="s">
        <v>203</v>
      </c>
      <c r="O94" s="6">
        <v>39232</v>
      </c>
      <c r="P94" s="4" t="str">
        <f>IF(VLOOKUP(G94,Events!$A$2:$D$27,2,FALSE)="Field",CONCATENATE(M94,"-",N94),IF(VLOOKUP(G94,Events!$A$2:$D$27,2,FALSE)="Multi",M94,CONCATENATE(M94,":",N94)))</f>
        <v>170-09</v>
      </c>
      <c r="Q94" s="4" t="s">
        <v>697</v>
      </c>
    </row>
    <row r="95" spans="1:17">
      <c r="A95" s="3" t="s">
        <v>145</v>
      </c>
      <c r="B95" s="3" t="str">
        <f t="shared" si="6"/>
        <v>2008 Outdoor Boys Class LL Championship Long Jump</v>
      </c>
      <c r="C95" s="3" t="s">
        <v>26</v>
      </c>
      <c r="D95" s="4" t="s">
        <v>59</v>
      </c>
      <c r="E95" s="4" t="s">
        <v>702</v>
      </c>
      <c r="F95" s="4" t="str">
        <f t="shared" si="7"/>
        <v>Boys</v>
      </c>
      <c r="G95" s="4" t="s">
        <v>11</v>
      </c>
      <c r="H95" s="3">
        <v>2008</v>
      </c>
      <c r="I95" s="3" t="s">
        <v>146</v>
      </c>
      <c r="J95" s="4" t="str">
        <f>I95</f>
        <v>Manchester</v>
      </c>
      <c r="K95" s="14" t="s">
        <v>166</v>
      </c>
      <c r="L95" s="4" t="s">
        <v>61</v>
      </c>
      <c r="M95" s="5">
        <v>24</v>
      </c>
      <c r="N95" s="5" t="s">
        <v>209</v>
      </c>
      <c r="O95" s="6">
        <v>39601</v>
      </c>
      <c r="P95" s="4" t="str">
        <f>IF(VLOOKUP(G95,Events!$A$2:$D$27,2,FALSE)="Field",CONCATENATE(M95,"-",N95),IF(VLOOKUP(G95,Events!$A$2:$D$27,2,FALSE)="Multi",M95,CONCATENATE(M95,":",N95)))</f>
        <v>24-01.5</v>
      </c>
      <c r="Q95" s="4" t="s">
        <v>697</v>
      </c>
    </row>
    <row r="96" spans="1:17">
      <c r="A96" s="3" t="s">
        <v>151</v>
      </c>
      <c r="B96" s="3" t="str">
        <f t="shared" si="6"/>
        <v>1986 Outdoor Boys Class LL Championship Discus Throw</v>
      </c>
      <c r="C96" s="3" t="s">
        <v>26</v>
      </c>
      <c r="D96" s="4" t="s">
        <v>59</v>
      </c>
      <c r="E96" s="4" t="s">
        <v>702</v>
      </c>
      <c r="F96" s="4" t="str">
        <f t="shared" si="7"/>
        <v>Boys</v>
      </c>
      <c r="G96" s="4" t="s">
        <v>716</v>
      </c>
      <c r="H96" s="3">
        <v>1986</v>
      </c>
      <c r="I96" s="3" t="s">
        <v>146</v>
      </c>
      <c r="J96" s="4" t="str">
        <f>I96</f>
        <v>Manchester</v>
      </c>
      <c r="K96" s="14" t="s">
        <v>166</v>
      </c>
      <c r="L96" s="4" t="s">
        <v>56</v>
      </c>
      <c r="M96" s="5">
        <v>181</v>
      </c>
      <c r="N96" s="5" t="s">
        <v>210</v>
      </c>
      <c r="O96" s="6">
        <v>31571</v>
      </c>
      <c r="P96" s="4" t="str">
        <f>IF(VLOOKUP(G96,Events!$A$2:$D$27,2,FALSE)="Field",CONCATENATE(M96,"-",N96),IF(VLOOKUP(G96,Events!$A$2:$D$27,2,FALSE)="Multi",M96,CONCATENATE(M96,":",N96)))</f>
        <v>181-03</v>
      </c>
      <c r="Q96" s="4" t="s">
        <v>697</v>
      </c>
    </row>
    <row r="97" spans="1:17">
      <c r="A97" s="3" t="s">
        <v>171</v>
      </c>
      <c r="B97" s="3" t="str">
        <f t="shared" si="6"/>
        <v>2010 Outdoor Boys Class M Championship 800m</v>
      </c>
      <c r="C97" s="3" t="s">
        <v>26</v>
      </c>
      <c r="D97" s="4" t="s">
        <v>63</v>
      </c>
      <c r="E97" s="4" t="s">
        <v>702</v>
      </c>
      <c r="F97" s="4" t="str">
        <f t="shared" si="7"/>
        <v>Boys</v>
      </c>
      <c r="G97" s="4" t="s">
        <v>4</v>
      </c>
      <c r="H97" s="3">
        <v>2010</v>
      </c>
      <c r="I97" s="3" t="s">
        <v>199</v>
      </c>
      <c r="J97" s="4" t="s">
        <v>146</v>
      </c>
      <c r="K97" s="14" t="s">
        <v>214</v>
      </c>
      <c r="L97" s="4" t="s">
        <v>61</v>
      </c>
      <c r="M97" s="5" t="s">
        <v>258</v>
      </c>
      <c r="N97" s="5" t="s">
        <v>259</v>
      </c>
      <c r="O97" s="6">
        <v>40331</v>
      </c>
      <c r="P97" s="4" t="str">
        <f>IF(VLOOKUP(G97,Events!$A$2:$D$27,2,FALSE)="Field",CONCATENATE(M97,"-",N97),IF(VLOOKUP(G97,Events!$A$2:$D$27,2,FALSE)="Multi",M97,CONCATENATE(M97,":",N97)))</f>
        <v>1:54.29</v>
      </c>
      <c r="Q97" s="4" t="s">
        <v>697</v>
      </c>
    </row>
    <row r="98" spans="1:17">
      <c r="A98" s="3" t="s">
        <v>189</v>
      </c>
      <c r="B98" s="3" t="str">
        <f t="shared" si="6"/>
        <v>1978 Outdoor Boys Class M Championship Triple Jump</v>
      </c>
      <c r="C98" s="3" t="s">
        <v>26</v>
      </c>
      <c r="D98" s="4" t="s">
        <v>63</v>
      </c>
      <c r="E98" s="4" t="s">
        <v>702</v>
      </c>
      <c r="F98" s="4" t="str">
        <f t="shared" ref="F98:F129" si="8">IF(E98="Male","Boys","Girls")</f>
        <v>Boys</v>
      </c>
      <c r="G98" s="4" t="s">
        <v>12</v>
      </c>
      <c r="H98" s="3">
        <v>1978</v>
      </c>
      <c r="I98" s="3" t="s">
        <v>199</v>
      </c>
      <c r="J98" s="4" t="s">
        <v>146</v>
      </c>
      <c r="K98" s="14" t="s">
        <v>214</v>
      </c>
      <c r="L98" s="4" t="s">
        <v>56</v>
      </c>
      <c r="M98" s="5" t="s">
        <v>282</v>
      </c>
      <c r="N98" s="5" t="s">
        <v>283</v>
      </c>
      <c r="O98" s="4" t="s">
        <v>56</v>
      </c>
      <c r="P98" s="4" t="str">
        <f>IF(VLOOKUP(G98,Events!$A$2:$D$27,2,FALSE)="Field",CONCATENATE(M98,"-",N98),IF(VLOOKUP(G98,Events!$A$2:$D$27,2,FALSE)="Multi",M98,CONCATENATE(M98,":",N98)))</f>
        <v>47-06.5</v>
      </c>
      <c r="Q98" s="4" t="s">
        <v>697</v>
      </c>
    </row>
    <row r="99" spans="1:17">
      <c r="A99" s="3" t="s">
        <v>407</v>
      </c>
      <c r="B99" s="3" t="str">
        <f t="shared" si="6"/>
        <v>1979 Outdoor Boys State Open Decathalon</v>
      </c>
      <c r="C99" s="3" t="s">
        <v>26</v>
      </c>
      <c r="D99" s="4" t="s">
        <v>51</v>
      </c>
      <c r="E99" s="4" t="s">
        <v>702</v>
      </c>
      <c r="F99" s="4" t="str">
        <f t="shared" si="8"/>
        <v>Boys</v>
      </c>
      <c r="G99" s="4" t="s">
        <v>68</v>
      </c>
      <c r="H99" s="3">
        <v>1979</v>
      </c>
      <c r="I99" s="3" t="s">
        <v>199</v>
      </c>
      <c r="J99" s="4" t="s">
        <v>146</v>
      </c>
      <c r="K99" s="14" t="s">
        <v>214</v>
      </c>
      <c r="L99" s="4" t="s">
        <v>56</v>
      </c>
      <c r="M99" s="5" t="s">
        <v>442</v>
      </c>
      <c r="N99" s="5" t="s">
        <v>254</v>
      </c>
      <c r="O99" s="4" t="s">
        <v>56</v>
      </c>
      <c r="P99" s="4" t="str">
        <f>IF(VLOOKUP(G99,Events!$A$2:$D$27,2,FALSE)="Field",CONCATENATE(M99,"-",N99),IF(VLOOKUP(G99,Events!$A$2:$D$27,2,FALSE)="Multi",M99,CONCATENATE(M99,":",N99)))</f>
        <v>7106</v>
      </c>
      <c r="Q99" s="4" t="s">
        <v>697</v>
      </c>
    </row>
    <row r="100" spans="1:17">
      <c r="A100" s="3" t="s">
        <v>504</v>
      </c>
      <c r="B100" s="3" t="str">
        <f t="shared" si="6"/>
        <v>2017 Outdoor Girls Class LL Championship High Jump</v>
      </c>
      <c r="C100" s="3" t="s">
        <v>26</v>
      </c>
      <c r="D100" s="4" t="s">
        <v>59</v>
      </c>
      <c r="E100" s="4" t="s">
        <v>703</v>
      </c>
      <c r="F100" s="4" t="str">
        <f t="shared" si="8"/>
        <v>Girls</v>
      </c>
      <c r="G100" s="4" t="s">
        <v>13</v>
      </c>
      <c r="H100" s="3">
        <v>2017</v>
      </c>
      <c r="I100" s="3" t="s">
        <v>146</v>
      </c>
      <c r="J100" s="4" t="str">
        <f>I100</f>
        <v>Manchester</v>
      </c>
      <c r="K100" s="14" t="s">
        <v>166</v>
      </c>
      <c r="L100" s="4" t="s">
        <v>61</v>
      </c>
      <c r="M100" s="5" t="s">
        <v>485</v>
      </c>
      <c r="N100" s="5" t="s">
        <v>532</v>
      </c>
      <c r="O100" s="6">
        <v>42886</v>
      </c>
      <c r="P100" s="4" t="str">
        <f>IF(VLOOKUP(G100,Events!$A$2:$D$27,2,FALSE)="Field",CONCATENATE(M100,"-",N100),IF(VLOOKUP(G100,Events!$A$2:$D$27,2,FALSE)="Multi",M100,CONCATENATE(M100,":",N100)))</f>
        <v>5-06.25</v>
      </c>
      <c r="Q100" s="4" t="s">
        <v>697</v>
      </c>
    </row>
    <row r="101" spans="1:17">
      <c r="A101" s="3" t="s">
        <v>551</v>
      </c>
      <c r="B101" s="3" t="str">
        <f t="shared" si="6"/>
        <v>1981 Outdoor Girls Class M Championship High Jump</v>
      </c>
      <c r="C101" s="3" t="s">
        <v>26</v>
      </c>
      <c r="D101" s="4" t="s">
        <v>63</v>
      </c>
      <c r="E101" s="4" t="s">
        <v>703</v>
      </c>
      <c r="F101" s="4" t="str">
        <f t="shared" si="8"/>
        <v>Girls</v>
      </c>
      <c r="G101" s="4" t="s">
        <v>13</v>
      </c>
      <c r="H101" s="3">
        <v>1981</v>
      </c>
      <c r="I101" s="3" t="s">
        <v>199</v>
      </c>
      <c r="J101" s="4" t="s">
        <v>146</v>
      </c>
      <c r="K101" s="14" t="s">
        <v>214</v>
      </c>
      <c r="L101" s="4" t="s">
        <v>56</v>
      </c>
      <c r="M101" s="5" t="s">
        <v>485</v>
      </c>
      <c r="N101" s="5" t="s">
        <v>582</v>
      </c>
      <c r="O101" s="4" t="s">
        <v>56</v>
      </c>
      <c r="P101" s="4" t="str">
        <f>IF(VLOOKUP(G101,Events!$A$2:$D$27,2,FALSE)="Field",CONCATENATE(M101,"-",N101),IF(VLOOKUP(G101,Events!$A$2:$D$27,2,FALSE)="Multi",M101,CONCATENATE(M101,":",N101)))</f>
        <v>5-09.75</v>
      </c>
      <c r="Q101" s="4" t="s">
        <v>697</v>
      </c>
    </row>
    <row r="102" spans="1:17">
      <c r="A102" s="3" t="s">
        <v>193</v>
      </c>
      <c r="B102" s="3" t="str">
        <f t="shared" si="6"/>
        <v>1983 Outdoor Boys Class M Championship Shot Put</v>
      </c>
      <c r="C102" s="3" t="s">
        <v>26</v>
      </c>
      <c r="D102" s="4" t="s">
        <v>63</v>
      </c>
      <c r="E102" s="4" t="s">
        <v>702</v>
      </c>
      <c r="F102" s="4" t="str">
        <f t="shared" si="8"/>
        <v>Boys</v>
      </c>
      <c r="G102" s="4" t="s">
        <v>15</v>
      </c>
      <c r="H102" s="3">
        <v>1983</v>
      </c>
      <c r="I102" s="3" t="s">
        <v>44</v>
      </c>
      <c r="J102" s="4" t="str">
        <f>I102</f>
        <v>Middletown</v>
      </c>
      <c r="K102" s="14" t="s">
        <v>229</v>
      </c>
      <c r="L102" s="4" t="s">
        <v>56</v>
      </c>
      <c r="M102" s="5" t="s">
        <v>286</v>
      </c>
      <c r="N102" s="5" t="s">
        <v>207</v>
      </c>
      <c r="O102" s="4" t="s">
        <v>56</v>
      </c>
      <c r="P102" s="4" t="str">
        <f>IF(VLOOKUP(G102,Events!$A$2:$D$27,2,FALSE)="Field",CONCATENATE(M102,"-",N102),IF(VLOOKUP(G102,Events!$A$2:$D$27,2,FALSE)="Multi",M102,CONCATENATE(M102,":",N102)))</f>
        <v>60-05</v>
      </c>
      <c r="Q102" s="4" t="s">
        <v>697</v>
      </c>
    </row>
    <row r="103" spans="1:17">
      <c r="A103" s="3" t="s">
        <v>352</v>
      </c>
      <c r="B103" s="3" t="str">
        <f t="shared" si="6"/>
        <v>1972 Outdoor Boys Class S Championship Javelin Throw</v>
      </c>
      <c r="C103" s="3" t="s">
        <v>26</v>
      </c>
      <c r="D103" s="4" t="s">
        <v>66</v>
      </c>
      <c r="E103" s="4" t="s">
        <v>702</v>
      </c>
      <c r="F103" s="4" t="str">
        <f t="shared" si="8"/>
        <v>Boys</v>
      </c>
      <c r="G103" s="4" t="s">
        <v>715</v>
      </c>
      <c r="H103" s="3">
        <v>1972</v>
      </c>
      <c r="I103" s="3" t="s">
        <v>359</v>
      </c>
      <c r="J103" s="4" t="s">
        <v>44</v>
      </c>
      <c r="K103" s="14" t="s">
        <v>229</v>
      </c>
      <c r="M103" s="5" t="s">
        <v>391</v>
      </c>
      <c r="N103" s="5" t="s">
        <v>320</v>
      </c>
      <c r="O103" s="6"/>
      <c r="P103" s="4" t="str">
        <f>IF(VLOOKUP(G103,Events!$A$2:$D$27,2,FALSE)="Field",CONCATENATE(M103,"-",N103),IF(VLOOKUP(G103,Events!$A$2:$D$27,2,FALSE)="Multi",M103,CONCATENATE(M103,":",N103)))</f>
        <v>191-11</v>
      </c>
      <c r="Q103" s="4" t="s">
        <v>697</v>
      </c>
    </row>
    <row r="104" spans="1:17">
      <c r="A104" s="3" t="s">
        <v>397</v>
      </c>
      <c r="B104" s="3" t="str">
        <f t="shared" si="6"/>
        <v>2007 Outdoor Boys State Open 3200m</v>
      </c>
      <c r="C104" s="3" t="s">
        <v>26</v>
      </c>
      <c r="D104" s="4" t="s">
        <v>51</v>
      </c>
      <c r="E104" s="4" t="s">
        <v>702</v>
      </c>
      <c r="F104" s="4" t="str">
        <f t="shared" si="8"/>
        <v>Boys</v>
      </c>
      <c r="G104" s="4" t="s">
        <v>6</v>
      </c>
      <c r="H104" s="3">
        <v>2007</v>
      </c>
      <c r="I104" s="3" t="s">
        <v>413</v>
      </c>
      <c r="J104" s="4" t="s">
        <v>44</v>
      </c>
      <c r="K104" s="14" t="s">
        <v>229</v>
      </c>
      <c r="L104" s="4" t="s">
        <v>58</v>
      </c>
      <c r="M104" s="5" t="s">
        <v>262</v>
      </c>
      <c r="N104" s="5" t="s">
        <v>425</v>
      </c>
      <c r="O104" s="6">
        <v>39239</v>
      </c>
      <c r="P104" s="4" t="str">
        <f>IF(VLOOKUP(G104,Events!$A$2:$D$27,2,FALSE)="Field",CONCATENATE(M104,"-",N104),IF(VLOOKUP(G104,Events!$A$2:$D$27,2,FALSE)="Multi",M104,CONCATENATE(M104,":",N104)))</f>
        <v>9:00.20</v>
      </c>
      <c r="Q104" s="4" t="s">
        <v>697</v>
      </c>
    </row>
    <row r="105" spans="1:17">
      <c r="A105" s="3" t="s">
        <v>510</v>
      </c>
      <c r="B105" s="3" t="str">
        <f t="shared" si="6"/>
        <v>2001 Outdoor Girls Class LL Championship Javelin Throw</v>
      </c>
      <c r="C105" s="3" t="s">
        <v>26</v>
      </c>
      <c r="D105" s="4" t="s">
        <v>59</v>
      </c>
      <c r="E105" s="4" t="s">
        <v>703</v>
      </c>
      <c r="F105" s="4" t="str">
        <f t="shared" si="8"/>
        <v>Girls</v>
      </c>
      <c r="G105" s="4" t="s">
        <v>715</v>
      </c>
      <c r="H105" s="3">
        <v>2001</v>
      </c>
      <c r="I105" s="3" t="s">
        <v>511</v>
      </c>
      <c r="J105" s="4" t="str">
        <f>I105</f>
        <v>Naugatuck</v>
      </c>
      <c r="K105" s="14" t="s">
        <v>519</v>
      </c>
      <c r="M105" s="5" t="s">
        <v>537</v>
      </c>
      <c r="N105" s="5" t="s">
        <v>490</v>
      </c>
      <c r="O105" s="6"/>
      <c r="P105" s="4" t="str">
        <f>IF(VLOOKUP(G105,Events!$A$2:$D$27,2,FALSE)="Field",CONCATENATE(M105,"-",N105),IF(VLOOKUP(G105,Events!$A$2:$D$27,2,FALSE)="Multi",M105,CONCATENATE(M105,":",N105)))</f>
        <v>136-07</v>
      </c>
      <c r="Q105" s="4" t="s">
        <v>697</v>
      </c>
    </row>
    <row r="106" spans="1:17" ht="24">
      <c r="A106" s="3" t="s">
        <v>141</v>
      </c>
      <c r="B106" s="3" t="str">
        <f t="shared" si="6"/>
        <v>2013 Outdoor Boys Class LL Championship 4x100m</v>
      </c>
      <c r="C106" s="3" t="s">
        <v>26</v>
      </c>
      <c r="D106" s="4" t="s">
        <v>59</v>
      </c>
      <c r="E106" s="4" t="s">
        <v>702</v>
      </c>
      <c r="F106" s="4" t="str">
        <f t="shared" si="8"/>
        <v>Boys</v>
      </c>
      <c r="G106" s="4" t="s">
        <v>8</v>
      </c>
      <c r="H106" s="3">
        <v>2013</v>
      </c>
      <c r="I106" s="3" t="s">
        <v>142</v>
      </c>
      <c r="J106" s="4" t="str">
        <f>I106</f>
        <v>New Britain</v>
      </c>
      <c r="K106" s="14" t="s">
        <v>165</v>
      </c>
      <c r="L106" s="4" t="s">
        <v>58</v>
      </c>
      <c r="M106" s="5" t="s">
        <v>254</v>
      </c>
      <c r="N106" s="5" t="s">
        <v>272</v>
      </c>
      <c r="O106" s="6">
        <v>41424</v>
      </c>
      <c r="P106" s="4" t="str">
        <f>IF(VLOOKUP(G106,Events!$A$2:$D$27,2,FALSE)="Field",CONCATENATE(M106,"-",N106),IF(VLOOKUP(G106,Events!$A$2:$D$27,2,FALSE)="Multi",M106,CONCATENATE(M106,":",N106)))</f>
        <v>0:42.2</v>
      </c>
      <c r="Q106" s="4" t="s">
        <v>697</v>
      </c>
    </row>
    <row r="107" spans="1:17">
      <c r="A107" s="3" t="s">
        <v>153</v>
      </c>
      <c r="B107" s="3" t="str">
        <f t="shared" si="6"/>
        <v>1970 Outdoor Boys Class LL Championship Javelin Throw</v>
      </c>
      <c r="C107" s="3" t="s">
        <v>26</v>
      </c>
      <c r="D107" s="4" t="s">
        <v>59</v>
      </c>
      <c r="E107" s="4" t="s">
        <v>702</v>
      </c>
      <c r="F107" s="4" t="str">
        <f t="shared" si="8"/>
        <v>Boys</v>
      </c>
      <c r="G107" s="4" t="s">
        <v>715</v>
      </c>
      <c r="H107" s="3">
        <v>1970</v>
      </c>
      <c r="I107" s="3" t="s">
        <v>159</v>
      </c>
      <c r="J107" s="4" t="s">
        <v>142</v>
      </c>
      <c r="K107" s="14" t="s">
        <v>168</v>
      </c>
      <c r="M107" s="5">
        <v>210</v>
      </c>
      <c r="N107" s="5" t="s">
        <v>205</v>
      </c>
      <c r="O107" s="6"/>
      <c r="P107" s="4" t="str">
        <f>IF(VLOOKUP(G107,Events!$A$2:$D$27,2,FALSE)="Field",CONCATENATE(M107,"-",N107),IF(VLOOKUP(G107,Events!$A$2:$D$27,2,FALSE)="Multi",M107,CONCATENATE(M107,":",N107)))</f>
        <v>210-01</v>
      </c>
      <c r="Q107" s="4" t="s">
        <v>697</v>
      </c>
    </row>
    <row r="108" spans="1:17">
      <c r="A108" s="3" t="s">
        <v>197</v>
      </c>
      <c r="B108" s="3" t="str">
        <f t="shared" si="6"/>
        <v>1968 Outdoor Boys Class M Championship Javelin Throw</v>
      </c>
      <c r="C108" s="3" t="s">
        <v>26</v>
      </c>
      <c r="D108" s="4" t="s">
        <v>63</v>
      </c>
      <c r="E108" s="4" t="s">
        <v>702</v>
      </c>
      <c r="F108" s="4" t="str">
        <f t="shared" si="8"/>
        <v>Boys</v>
      </c>
      <c r="G108" s="4" t="s">
        <v>715</v>
      </c>
      <c r="H108" s="3">
        <v>1968</v>
      </c>
      <c r="I108" s="3" t="s">
        <v>159</v>
      </c>
      <c r="J108" s="4" t="s">
        <v>142</v>
      </c>
      <c r="K108" s="14" t="s">
        <v>165</v>
      </c>
      <c r="M108" s="5" t="s">
        <v>290</v>
      </c>
      <c r="N108" s="5" t="s">
        <v>288</v>
      </c>
      <c r="O108" s="6"/>
      <c r="P108" s="4" t="str">
        <f>IF(VLOOKUP(G108,Events!$A$2:$D$27,2,FALSE)="Field",CONCATENATE(M108,"-",N108),IF(VLOOKUP(G108,Events!$A$2:$D$27,2,FALSE)="Multi",M108,CONCATENATE(M108,":",N108)))</f>
        <v>220-00</v>
      </c>
      <c r="Q108" s="4" t="s">
        <v>697</v>
      </c>
    </row>
    <row r="109" spans="1:17">
      <c r="A109" s="3" t="s">
        <v>405</v>
      </c>
      <c r="B109" s="3" t="str">
        <f t="shared" si="6"/>
        <v>1970 Outdoor Boys State Open Javelin Throw</v>
      </c>
      <c r="C109" s="3" t="s">
        <v>26</v>
      </c>
      <c r="D109" s="4" t="s">
        <v>51</v>
      </c>
      <c r="E109" s="4" t="s">
        <v>702</v>
      </c>
      <c r="F109" s="4" t="str">
        <f t="shared" si="8"/>
        <v>Boys</v>
      </c>
      <c r="G109" s="4" t="s">
        <v>715</v>
      </c>
      <c r="H109" s="3">
        <v>1970</v>
      </c>
      <c r="I109" s="3" t="s">
        <v>159</v>
      </c>
      <c r="J109" s="4" t="s">
        <v>142</v>
      </c>
      <c r="K109" s="14" t="s">
        <v>165</v>
      </c>
      <c r="M109" s="5" t="s">
        <v>440</v>
      </c>
      <c r="N109" s="5" t="s">
        <v>202</v>
      </c>
      <c r="O109" s="6"/>
      <c r="P109" s="4" t="str">
        <f>IF(VLOOKUP(G109,Events!$A$2:$D$27,2,FALSE)="Field",CONCATENATE(M109,"-",N109),IF(VLOOKUP(G109,Events!$A$2:$D$27,2,FALSE)="Multi",M109,CONCATENATE(M109,":",N109)))</f>
        <v>228-08</v>
      </c>
      <c r="Q109" s="4" t="s">
        <v>697</v>
      </c>
    </row>
    <row r="110" spans="1:17">
      <c r="A110" s="3" t="s">
        <v>491</v>
      </c>
      <c r="B110" s="3" t="str">
        <f t="shared" si="6"/>
        <v>1987 Outdoor Girls Class LL Championship 100m</v>
      </c>
      <c r="C110" s="3" t="s">
        <v>26</v>
      </c>
      <c r="D110" s="4" t="s">
        <v>59</v>
      </c>
      <c r="E110" s="4" t="s">
        <v>703</v>
      </c>
      <c r="F110" s="4" t="str">
        <f t="shared" si="8"/>
        <v>Girls</v>
      </c>
      <c r="G110" s="4" t="s">
        <v>1</v>
      </c>
      <c r="H110" s="3">
        <v>1987</v>
      </c>
      <c r="I110" s="3" t="s">
        <v>142</v>
      </c>
      <c r="J110" s="4" t="str">
        <f>I110</f>
        <v>New Britain</v>
      </c>
      <c r="K110" s="14" t="s">
        <v>165</v>
      </c>
      <c r="L110" s="4" t="s">
        <v>61</v>
      </c>
      <c r="M110" s="5" t="s">
        <v>254</v>
      </c>
      <c r="N110" s="5" t="s">
        <v>520</v>
      </c>
      <c r="O110" s="6">
        <v>31934</v>
      </c>
      <c r="P110" s="4" t="str">
        <f>IF(VLOOKUP(G110,Events!$A$2:$D$27,2,FALSE)="Field",CONCATENATE(M110,"-",N110),IF(VLOOKUP(G110,Events!$A$2:$D$27,2,FALSE)="Multi",M110,CONCATENATE(M110,":",N110)))</f>
        <v>0:12.05</v>
      </c>
      <c r="Q110" s="4" t="s">
        <v>697</v>
      </c>
    </row>
    <row r="111" spans="1:17">
      <c r="A111" s="3" t="s">
        <v>233</v>
      </c>
      <c r="B111" s="3" t="str">
        <f t="shared" si="6"/>
        <v>2009 Outdoor Boys Class MM Championship 1600m</v>
      </c>
      <c r="C111" s="3" t="s">
        <v>26</v>
      </c>
      <c r="D111" s="4" t="s">
        <v>65</v>
      </c>
      <c r="E111" s="4" t="s">
        <v>702</v>
      </c>
      <c r="F111" s="4" t="str">
        <f t="shared" si="8"/>
        <v>Boys</v>
      </c>
      <c r="G111" s="4" t="s">
        <v>5</v>
      </c>
      <c r="H111" s="3">
        <v>2009</v>
      </c>
      <c r="I111" s="3" t="s">
        <v>234</v>
      </c>
      <c r="J111" s="4" t="str">
        <f>I111</f>
        <v>New Fairfield</v>
      </c>
      <c r="K111" s="14" t="s">
        <v>299</v>
      </c>
      <c r="L111" s="4" t="s">
        <v>58</v>
      </c>
      <c r="M111" s="5" t="s">
        <v>260</v>
      </c>
      <c r="N111" s="5" t="s">
        <v>308</v>
      </c>
      <c r="O111" s="6">
        <v>39965</v>
      </c>
      <c r="P111" s="4" t="str">
        <f>IF(VLOOKUP(G111,Events!$A$2:$D$27,2,FALSE)="Field",CONCATENATE(M111,"-",N111),IF(VLOOKUP(G111,Events!$A$2:$D$27,2,FALSE)="Multi",M111,CONCATENATE(M111,":",N111)))</f>
        <v>4:19.3</v>
      </c>
      <c r="Q111" s="4" t="s">
        <v>697</v>
      </c>
    </row>
    <row r="112" spans="1:17">
      <c r="A112" s="3" t="s">
        <v>86</v>
      </c>
      <c r="B112" s="3" t="str">
        <f t="shared" si="6"/>
        <v>1976 Outdoor Boys Class L Championship Triple Jump</v>
      </c>
      <c r="C112" s="3" t="s">
        <v>26</v>
      </c>
      <c r="D112" s="11" t="s">
        <v>52</v>
      </c>
      <c r="E112" s="4" t="s">
        <v>702</v>
      </c>
      <c r="F112" s="4" t="str">
        <f t="shared" si="8"/>
        <v>Boys</v>
      </c>
      <c r="G112" s="9" t="s">
        <v>12</v>
      </c>
      <c r="H112" s="3">
        <v>1976</v>
      </c>
      <c r="I112" s="3" t="s">
        <v>108</v>
      </c>
      <c r="J112" s="4" t="s">
        <v>109</v>
      </c>
      <c r="K112" s="14" t="s">
        <v>120</v>
      </c>
      <c r="L112" s="4" t="s">
        <v>56</v>
      </c>
      <c r="M112" s="5">
        <v>48</v>
      </c>
      <c r="N112" s="5">
        <v>0.25</v>
      </c>
      <c r="O112" s="4" t="s">
        <v>56</v>
      </c>
      <c r="P112" s="4" t="str">
        <f>IF(VLOOKUP(G112,Events!$A$2:$D$27,2,FALSE)="Field",CONCATENATE(M112,"-",N112),IF(VLOOKUP(G112,Events!$A$2:$D$27,2,FALSE)="Multi",M112,CONCATENATE(M112,":",N112)))</f>
        <v>48-0.25</v>
      </c>
      <c r="Q112" s="4" t="s">
        <v>697</v>
      </c>
    </row>
    <row r="113" spans="1:17">
      <c r="A113" s="3" t="s">
        <v>133</v>
      </c>
      <c r="B113" s="3" t="str">
        <f t="shared" si="6"/>
        <v>2009 Outdoor Boys Class LL Championship 800m</v>
      </c>
      <c r="C113" s="3" t="s">
        <v>26</v>
      </c>
      <c r="D113" s="4" t="s">
        <v>59</v>
      </c>
      <c r="E113" s="4" t="s">
        <v>702</v>
      </c>
      <c r="F113" s="4" t="str">
        <f t="shared" si="8"/>
        <v>Boys</v>
      </c>
      <c r="G113" s="4" t="s">
        <v>4</v>
      </c>
      <c r="H113" s="3">
        <v>2009</v>
      </c>
      <c r="I113" s="3" t="s">
        <v>155</v>
      </c>
      <c r="J113" s="4" t="s">
        <v>109</v>
      </c>
      <c r="K113" s="14" t="s">
        <v>120</v>
      </c>
      <c r="L113" s="4" t="s">
        <v>61</v>
      </c>
      <c r="M113" s="5">
        <v>1</v>
      </c>
      <c r="N113" s="5">
        <v>50.91</v>
      </c>
      <c r="O113" s="6">
        <v>39965</v>
      </c>
      <c r="P113" s="4" t="str">
        <f>IF(VLOOKUP(G113,Events!$A$2:$D$27,2,FALSE)="Field",CONCATENATE(M113,"-",N113),IF(VLOOKUP(G113,Events!$A$2:$D$27,2,FALSE)="Multi",M113,CONCATENATE(M113,":",N113)))</f>
        <v>1:50.91</v>
      </c>
      <c r="Q113" s="4" t="s">
        <v>697</v>
      </c>
    </row>
    <row r="114" spans="1:17">
      <c r="A114" s="3" t="s">
        <v>230</v>
      </c>
      <c r="B114" s="3" t="str">
        <f t="shared" si="6"/>
        <v>2007 Outdoor Boys Class MM Championship 100m</v>
      </c>
      <c r="C114" s="3" t="s">
        <v>26</v>
      </c>
      <c r="D114" s="4" t="s">
        <v>65</v>
      </c>
      <c r="E114" s="4" t="s">
        <v>702</v>
      </c>
      <c r="F114" s="4" t="str">
        <f t="shared" si="8"/>
        <v>Boys</v>
      </c>
      <c r="G114" s="4" t="s">
        <v>1</v>
      </c>
      <c r="H114" s="3">
        <v>2007</v>
      </c>
      <c r="I114" s="3" t="s">
        <v>108</v>
      </c>
      <c r="J114" s="4" t="s">
        <v>109</v>
      </c>
      <c r="K114" s="14" t="s">
        <v>120</v>
      </c>
      <c r="L114" s="4" t="s">
        <v>58</v>
      </c>
      <c r="M114" s="5" t="s">
        <v>254</v>
      </c>
      <c r="N114" s="5" t="s">
        <v>304</v>
      </c>
      <c r="O114" s="6">
        <v>39232</v>
      </c>
      <c r="P114" s="4" t="str">
        <f>IF(VLOOKUP(G114,Events!$A$2:$D$27,2,FALSE)="Field",CONCATENATE(M114,"-",N114),IF(VLOOKUP(G114,Events!$A$2:$D$27,2,FALSE)="Multi",M114,CONCATENATE(M114,":",N114)))</f>
        <v>0:10.57</v>
      </c>
      <c r="Q114" s="4" t="s">
        <v>697</v>
      </c>
    </row>
    <row r="115" spans="1:17">
      <c r="A115" s="3" t="s">
        <v>230</v>
      </c>
      <c r="B115" s="3" t="str">
        <f t="shared" si="6"/>
        <v>2007 Outdoor Boys Class MM Championship 200m</v>
      </c>
      <c r="C115" s="3" t="s">
        <v>26</v>
      </c>
      <c r="D115" s="4" t="s">
        <v>65</v>
      </c>
      <c r="E115" s="4" t="s">
        <v>702</v>
      </c>
      <c r="F115" s="4" t="str">
        <f t="shared" si="8"/>
        <v>Boys</v>
      </c>
      <c r="G115" s="4" t="s">
        <v>2</v>
      </c>
      <c r="H115" s="3">
        <v>2007</v>
      </c>
      <c r="I115" s="3" t="s">
        <v>108</v>
      </c>
      <c r="J115" s="4" t="s">
        <v>109</v>
      </c>
      <c r="K115" s="14" t="s">
        <v>120</v>
      </c>
      <c r="L115" s="4" t="s">
        <v>58</v>
      </c>
      <c r="M115" s="5" t="s">
        <v>254</v>
      </c>
      <c r="N115" s="5" t="s">
        <v>305</v>
      </c>
      <c r="O115" s="6">
        <v>39232</v>
      </c>
      <c r="P115" s="4" t="str">
        <f>IF(VLOOKUP(G115,Events!$A$2:$D$27,2,FALSE)="Field",CONCATENATE(M115,"-",N115),IF(VLOOKUP(G115,Events!$A$2:$D$27,2,FALSE)="Multi",M115,CONCATENATE(M115,":",N115)))</f>
        <v>0:21.34</v>
      </c>
      <c r="Q115" s="4" t="s">
        <v>697</v>
      </c>
    </row>
    <row r="116" spans="1:17">
      <c r="A116" s="3" t="s">
        <v>237</v>
      </c>
      <c r="B116" s="3" t="str">
        <f t="shared" si="6"/>
        <v>1997 Outdoor Boys Class MM Championship 110mH</v>
      </c>
      <c r="C116" s="3" t="s">
        <v>26</v>
      </c>
      <c r="D116" s="4" t="s">
        <v>65</v>
      </c>
      <c r="E116" s="4" t="s">
        <v>702</v>
      </c>
      <c r="F116" s="4" t="str">
        <f t="shared" si="8"/>
        <v>Boys</v>
      </c>
      <c r="G116" s="4" t="s">
        <v>710</v>
      </c>
      <c r="H116" s="3">
        <v>1997</v>
      </c>
      <c r="I116" s="3" t="s">
        <v>108</v>
      </c>
      <c r="J116" s="4" t="s">
        <v>109</v>
      </c>
      <c r="K116" s="14" t="s">
        <v>120</v>
      </c>
      <c r="L116" s="4" t="s">
        <v>58</v>
      </c>
      <c r="M116" s="5" t="s">
        <v>254</v>
      </c>
      <c r="N116" s="5" t="s">
        <v>312</v>
      </c>
      <c r="O116" s="6">
        <v>35583</v>
      </c>
      <c r="P116" s="4" t="str">
        <f>IF(VLOOKUP(G116,Events!$A$2:$D$27,2,FALSE)="Field",CONCATENATE(M116,"-",N116),IF(VLOOKUP(G116,Events!$A$2:$D$27,2,FALSE)="Multi",M116,CONCATENATE(M116,":",N116)))</f>
        <v>0:14.65</v>
      </c>
      <c r="Q116" s="4" t="s">
        <v>697</v>
      </c>
    </row>
    <row r="117" spans="1:17">
      <c r="A117" s="3" t="s">
        <v>245</v>
      </c>
      <c r="B117" s="3" t="str">
        <f t="shared" si="6"/>
        <v>1994 Outdoor Boys Class MM Championship Triple Jump</v>
      </c>
      <c r="C117" s="3" t="s">
        <v>26</v>
      </c>
      <c r="D117" s="4" t="s">
        <v>65</v>
      </c>
      <c r="E117" s="4" t="s">
        <v>702</v>
      </c>
      <c r="F117" s="4" t="str">
        <f t="shared" si="8"/>
        <v>Boys</v>
      </c>
      <c r="G117" s="4" t="s">
        <v>12</v>
      </c>
      <c r="H117" s="3">
        <v>1994</v>
      </c>
      <c r="I117" s="3" t="s">
        <v>108</v>
      </c>
      <c r="J117" s="4" t="s">
        <v>109</v>
      </c>
      <c r="K117" s="14" t="s">
        <v>120</v>
      </c>
      <c r="L117" s="4" t="s">
        <v>56</v>
      </c>
      <c r="M117" s="5" t="s">
        <v>282</v>
      </c>
      <c r="N117" s="5" t="s">
        <v>202</v>
      </c>
      <c r="O117" s="4" t="s">
        <v>56</v>
      </c>
      <c r="P117" s="4" t="str">
        <f>IF(VLOOKUP(G117,Events!$A$2:$D$27,2,FALSE)="Field",CONCATENATE(M117,"-",N117),IF(VLOOKUP(G117,Events!$A$2:$D$27,2,FALSE)="Multi",M117,CONCATENATE(M117,":",N117)))</f>
        <v>47-08</v>
      </c>
      <c r="Q117" s="4" t="s">
        <v>697</v>
      </c>
    </row>
    <row r="118" spans="1:17">
      <c r="A118" s="3" t="s">
        <v>246</v>
      </c>
      <c r="B118" s="3" t="str">
        <f t="shared" si="6"/>
        <v>1994 Outdoor Boys Class MM Championship High Jump</v>
      </c>
      <c r="C118" s="3" t="s">
        <v>26</v>
      </c>
      <c r="D118" s="4" t="s">
        <v>65</v>
      </c>
      <c r="E118" s="4" t="s">
        <v>702</v>
      </c>
      <c r="F118" s="4" t="str">
        <f t="shared" si="8"/>
        <v>Boys</v>
      </c>
      <c r="G118" s="4" t="s">
        <v>13</v>
      </c>
      <c r="H118" s="3">
        <v>1994</v>
      </c>
      <c r="I118" s="3" t="s">
        <v>108</v>
      </c>
      <c r="J118" s="4" t="s">
        <v>109</v>
      </c>
      <c r="K118" s="14" t="s">
        <v>120</v>
      </c>
      <c r="L118" s="4" t="s">
        <v>56</v>
      </c>
      <c r="M118" s="5" t="s">
        <v>284</v>
      </c>
      <c r="N118" s="5" t="s">
        <v>202</v>
      </c>
      <c r="O118" s="4" t="s">
        <v>56</v>
      </c>
      <c r="P118" s="4" t="str">
        <f>IF(VLOOKUP(G118,Events!$A$2:$D$27,2,FALSE)="Field",CONCATENATE(M118,"-",N118),IF(VLOOKUP(G118,Events!$A$2:$D$27,2,FALSE)="Multi",M118,CONCATENATE(M118,":",N118)))</f>
        <v>6-08</v>
      </c>
      <c r="Q118" s="4" t="s">
        <v>697</v>
      </c>
    </row>
    <row r="119" spans="1:17">
      <c r="A119" s="3" t="s">
        <v>394</v>
      </c>
      <c r="B119" s="3" t="str">
        <f t="shared" si="6"/>
        <v>2001 Outdoor Boys State Open 200m</v>
      </c>
      <c r="C119" s="3" t="s">
        <v>26</v>
      </c>
      <c r="D119" s="4" t="s">
        <v>51</v>
      </c>
      <c r="E119" s="4" t="s">
        <v>702</v>
      </c>
      <c r="F119" s="4" t="str">
        <f t="shared" si="8"/>
        <v>Boys</v>
      </c>
      <c r="G119" s="4" t="s">
        <v>2</v>
      </c>
      <c r="H119" s="3">
        <v>2001</v>
      </c>
      <c r="I119" s="3" t="s">
        <v>108</v>
      </c>
      <c r="J119" s="4" t="s">
        <v>109</v>
      </c>
      <c r="K119" s="14" t="s">
        <v>120</v>
      </c>
      <c r="L119" s="4" t="s">
        <v>58</v>
      </c>
      <c r="M119" s="5" t="s">
        <v>254</v>
      </c>
      <c r="N119" s="5" t="s">
        <v>420</v>
      </c>
      <c r="O119" s="6">
        <v>37047</v>
      </c>
      <c r="P119" s="4" t="str">
        <f>IF(VLOOKUP(G119,Events!$A$2:$D$27,2,FALSE)="Field",CONCATENATE(M119,"-",N119),IF(VLOOKUP(G119,Events!$A$2:$D$27,2,FALSE)="Multi",M119,CONCATENATE(M119,":",N119)))</f>
        <v>0:20.86</v>
      </c>
      <c r="Q119" s="4" t="s">
        <v>697</v>
      </c>
    </row>
    <row r="120" spans="1:17">
      <c r="A120" s="3" t="s">
        <v>399</v>
      </c>
      <c r="B120" s="3" t="str">
        <f t="shared" si="6"/>
        <v>1994 Outdoor Boys State Open 300mH</v>
      </c>
      <c r="C120" s="3" t="s">
        <v>26</v>
      </c>
      <c r="D120" s="4" t="s">
        <v>51</v>
      </c>
      <c r="E120" s="4" t="s">
        <v>702</v>
      </c>
      <c r="F120" s="4" t="str">
        <f t="shared" si="8"/>
        <v>Boys</v>
      </c>
      <c r="G120" s="4" t="s">
        <v>711</v>
      </c>
      <c r="H120" s="3">
        <v>1994</v>
      </c>
      <c r="I120" s="3" t="s">
        <v>155</v>
      </c>
      <c r="J120" s="4" t="s">
        <v>109</v>
      </c>
      <c r="K120" s="14" t="s">
        <v>120</v>
      </c>
      <c r="L120" s="4" t="s">
        <v>58</v>
      </c>
      <c r="M120" s="5" t="s">
        <v>254</v>
      </c>
      <c r="N120" s="5" t="s">
        <v>428</v>
      </c>
      <c r="O120" s="6">
        <v>34492</v>
      </c>
      <c r="P120" s="4" t="str">
        <f>IF(VLOOKUP(G120,Events!$A$2:$D$27,2,FALSE)="Field",CONCATENATE(M120,"-",N120),IF(VLOOKUP(G120,Events!$A$2:$D$27,2,FALSE)="Multi",M120,CONCATENATE(M120,":",N120)))</f>
        <v>0:37.63</v>
      </c>
      <c r="Q120" s="4" t="s">
        <v>697</v>
      </c>
    </row>
    <row r="121" spans="1:17">
      <c r="A121" s="3" t="s">
        <v>246</v>
      </c>
      <c r="B121" s="3" t="str">
        <f t="shared" si="6"/>
        <v>1994 Outdoor Boys State Open High Jump</v>
      </c>
      <c r="C121" s="3" t="s">
        <v>26</v>
      </c>
      <c r="D121" s="4" t="s">
        <v>51</v>
      </c>
      <c r="E121" s="4" t="s">
        <v>702</v>
      </c>
      <c r="F121" s="4" t="str">
        <f t="shared" si="8"/>
        <v>Boys</v>
      </c>
      <c r="G121" s="4" t="s">
        <v>13</v>
      </c>
      <c r="H121" s="3">
        <v>1994</v>
      </c>
      <c r="I121" s="3" t="s">
        <v>108</v>
      </c>
      <c r="J121" s="4" t="s">
        <v>109</v>
      </c>
      <c r="K121" s="14" t="s">
        <v>120</v>
      </c>
      <c r="L121" s="4" t="s">
        <v>58</v>
      </c>
      <c r="M121" s="5" t="s">
        <v>431</v>
      </c>
      <c r="N121" s="5" t="s">
        <v>208</v>
      </c>
      <c r="O121" s="6">
        <v>34492</v>
      </c>
      <c r="P121" s="4" t="str">
        <f>IF(VLOOKUP(G121,Events!$A$2:$D$27,2,FALSE)="Field",CONCATENATE(M121,"-",N121),IF(VLOOKUP(G121,Events!$A$2:$D$27,2,FALSE)="Multi",M121,CONCATENATE(M121,":",N121)))</f>
        <v>7-00.25</v>
      </c>
      <c r="Q121" s="4" t="s">
        <v>697</v>
      </c>
    </row>
    <row r="122" spans="1:17">
      <c r="A122" s="3" t="s">
        <v>448</v>
      </c>
      <c r="B122" s="3" t="str">
        <f t="shared" si="6"/>
        <v>2015 Outdoor Girls Class L Championship 800m</v>
      </c>
      <c r="C122" s="3" t="s">
        <v>26</v>
      </c>
      <c r="D122" s="4" t="s">
        <v>52</v>
      </c>
      <c r="E122" s="4" t="s">
        <v>703</v>
      </c>
      <c r="F122" s="4" t="str">
        <f t="shared" si="8"/>
        <v>Girls</v>
      </c>
      <c r="G122" s="4" t="s">
        <v>4</v>
      </c>
      <c r="H122" s="3">
        <v>2015</v>
      </c>
      <c r="I122" s="3" t="s">
        <v>155</v>
      </c>
      <c r="J122" s="4" t="s">
        <v>109</v>
      </c>
      <c r="K122" s="14" t="s">
        <v>120</v>
      </c>
      <c r="L122" s="4" t="s">
        <v>57</v>
      </c>
      <c r="M122" s="5" t="s">
        <v>472</v>
      </c>
      <c r="N122" s="5" t="s">
        <v>473</v>
      </c>
      <c r="O122" s="6">
        <v>42156</v>
      </c>
      <c r="P122" s="4" t="str">
        <f>IF(VLOOKUP(G122,Events!$A$2:$D$27,2,FALSE)="Field",CONCATENATE(M122,"-",N122),IF(VLOOKUP(G122,Events!$A$2:$D$27,2,FALSE)="Multi",M122,CONCATENATE(M122,":",N122)))</f>
        <v>2:08.66</v>
      </c>
      <c r="Q122" s="4" t="s">
        <v>697</v>
      </c>
    </row>
    <row r="123" spans="1:17">
      <c r="A123" s="3" t="s">
        <v>452</v>
      </c>
      <c r="B123" s="3" t="str">
        <f t="shared" si="6"/>
        <v>2016 Outdoor Girls Class L Championship 100mH</v>
      </c>
      <c r="C123" s="3" t="s">
        <v>26</v>
      </c>
      <c r="D123" s="4" t="s">
        <v>52</v>
      </c>
      <c r="E123" s="4" t="s">
        <v>703</v>
      </c>
      <c r="F123" s="4" t="str">
        <f t="shared" si="8"/>
        <v>Girls</v>
      </c>
      <c r="G123" s="4" t="s">
        <v>713</v>
      </c>
      <c r="H123" s="3">
        <v>2016</v>
      </c>
      <c r="I123" s="3" t="s">
        <v>155</v>
      </c>
      <c r="J123" s="4" t="s">
        <v>109</v>
      </c>
      <c r="K123" s="14" t="s">
        <v>120</v>
      </c>
      <c r="L123" s="4" t="s">
        <v>57</v>
      </c>
      <c r="M123" s="5" t="s">
        <v>254</v>
      </c>
      <c r="N123" s="5" t="s">
        <v>476</v>
      </c>
      <c r="O123" s="6">
        <v>42521</v>
      </c>
      <c r="P123" s="4" t="str">
        <f>IF(VLOOKUP(G123,Events!$A$2:$D$27,2,FALSE)="Field",CONCATENATE(M123,"-",N123),IF(VLOOKUP(G123,Events!$A$2:$D$27,2,FALSE)="Multi",M123,CONCATENATE(M123,":",N123)))</f>
        <v>0:14.23</v>
      </c>
      <c r="Q123" s="4" t="s">
        <v>697</v>
      </c>
    </row>
    <row r="124" spans="1:17">
      <c r="A124" s="3" t="s">
        <v>452</v>
      </c>
      <c r="B124" s="3" t="str">
        <f t="shared" si="6"/>
        <v>2016 Outdoor Girls Class L Championship 300mH</v>
      </c>
      <c r="C124" s="3" t="s">
        <v>26</v>
      </c>
      <c r="D124" s="4" t="s">
        <v>52</v>
      </c>
      <c r="E124" s="4" t="s">
        <v>703</v>
      </c>
      <c r="F124" s="4" t="str">
        <f t="shared" si="8"/>
        <v>Girls</v>
      </c>
      <c r="G124" s="4" t="s">
        <v>711</v>
      </c>
      <c r="H124" s="3">
        <v>2016</v>
      </c>
      <c r="I124" s="3" t="s">
        <v>155</v>
      </c>
      <c r="J124" s="4" t="s">
        <v>109</v>
      </c>
      <c r="K124" s="14" t="s">
        <v>120</v>
      </c>
      <c r="L124" s="4" t="s">
        <v>57</v>
      </c>
      <c r="M124" s="5" t="s">
        <v>254</v>
      </c>
      <c r="N124" s="5" t="s">
        <v>477</v>
      </c>
      <c r="O124" s="6">
        <v>42521</v>
      </c>
      <c r="P124" s="4" t="str">
        <f>IF(VLOOKUP(G124,Events!$A$2:$D$27,2,FALSE)="Field",CONCATENATE(M124,"-",N124),IF(VLOOKUP(G124,Events!$A$2:$D$27,2,FALSE)="Multi",M124,CONCATENATE(M124,":",N124)))</f>
        <v>0:43.34</v>
      </c>
      <c r="Q124" s="4" t="s">
        <v>697</v>
      </c>
    </row>
    <row r="125" spans="1:17">
      <c r="A125" s="3" t="s">
        <v>456</v>
      </c>
      <c r="B125" s="3" t="str">
        <f t="shared" si="6"/>
        <v>1994 Outdoor Girls Class L Championship Long Jump</v>
      </c>
      <c r="C125" s="3" t="s">
        <v>26</v>
      </c>
      <c r="D125" s="4" t="s">
        <v>52</v>
      </c>
      <c r="E125" s="4" t="s">
        <v>703</v>
      </c>
      <c r="F125" s="4" t="str">
        <f t="shared" si="8"/>
        <v>Girls</v>
      </c>
      <c r="G125" s="4" t="s">
        <v>11</v>
      </c>
      <c r="H125" s="3">
        <v>1994</v>
      </c>
      <c r="I125" s="3" t="s">
        <v>108</v>
      </c>
      <c r="J125" s="4" t="s">
        <v>109</v>
      </c>
      <c r="K125" s="14" t="s">
        <v>120</v>
      </c>
      <c r="L125" s="4" t="s">
        <v>56</v>
      </c>
      <c r="M125" s="5" t="s">
        <v>481</v>
      </c>
      <c r="N125" s="5" t="s">
        <v>482</v>
      </c>
      <c r="O125" s="4" t="s">
        <v>56</v>
      </c>
      <c r="P125" s="4" t="str">
        <f>IF(VLOOKUP(G125,Events!$A$2:$D$27,2,FALSE)="Field",CONCATENATE(M125,"-",N125),IF(VLOOKUP(G125,Events!$A$2:$D$27,2,FALSE)="Multi",M125,CONCATENATE(M125,":",N125)))</f>
        <v>19-02.25</v>
      </c>
      <c r="Q125" s="4" t="s">
        <v>697</v>
      </c>
    </row>
    <row r="126" spans="1:17">
      <c r="A126" s="3" t="s">
        <v>539</v>
      </c>
      <c r="B126" s="3" t="str">
        <f t="shared" si="6"/>
        <v>2011 Outdoor Girls Class M Championship 200m</v>
      </c>
      <c r="C126" s="3" t="s">
        <v>26</v>
      </c>
      <c r="D126" s="4" t="s">
        <v>63</v>
      </c>
      <c r="E126" s="4" t="s">
        <v>703</v>
      </c>
      <c r="F126" s="4" t="str">
        <f t="shared" si="8"/>
        <v>Girls</v>
      </c>
      <c r="G126" s="4" t="s">
        <v>2</v>
      </c>
      <c r="H126" s="3">
        <v>2011</v>
      </c>
      <c r="I126" s="3" t="s">
        <v>108</v>
      </c>
      <c r="J126" s="4" t="s">
        <v>109</v>
      </c>
      <c r="K126" s="14" t="s">
        <v>120</v>
      </c>
      <c r="L126" s="4" t="s">
        <v>58</v>
      </c>
      <c r="M126" s="5" t="s">
        <v>254</v>
      </c>
      <c r="N126" s="5" t="s">
        <v>570</v>
      </c>
      <c r="O126" s="6">
        <v>40695</v>
      </c>
      <c r="P126" s="4" t="str">
        <f>IF(VLOOKUP(G126,Events!$A$2:$D$27,2,FALSE)="Field",CONCATENATE(M126,"-",N126),IF(VLOOKUP(G126,Events!$A$2:$D$27,2,FALSE)="Multi",M126,CONCATENATE(M126,":",N126)))</f>
        <v>0:24.82</v>
      </c>
      <c r="Q126" s="4" t="s">
        <v>697</v>
      </c>
    </row>
    <row r="127" spans="1:17">
      <c r="A127" s="3" t="s">
        <v>539</v>
      </c>
      <c r="B127" s="3" t="str">
        <f t="shared" si="6"/>
        <v>2011 Outdoor Girls Class M Championship 400m</v>
      </c>
      <c r="C127" s="3" t="s">
        <v>26</v>
      </c>
      <c r="D127" s="4" t="s">
        <v>63</v>
      </c>
      <c r="E127" s="4" t="s">
        <v>703</v>
      </c>
      <c r="F127" s="4" t="str">
        <f t="shared" si="8"/>
        <v>Girls</v>
      </c>
      <c r="G127" s="4" t="s">
        <v>3</v>
      </c>
      <c r="H127" s="3">
        <v>2011</v>
      </c>
      <c r="I127" s="3" t="s">
        <v>108</v>
      </c>
      <c r="J127" s="4" t="s">
        <v>109</v>
      </c>
      <c r="K127" s="14" t="s">
        <v>120</v>
      </c>
      <c r="L127" s="4" t="s">
        <v>58</v>
      </c>
      <c r="M127" s="5" t="s">
        <v>254</v>
      </c>
      <c r="N127" s="5" t="s">
        <v>571</v>
      </c>
      <c r="O127" s="6">
        <v>40695</v>
      </c>
      <c r="P127" s="4" t="str">
        <f>IF(VLOOKUP(G127,Events!$A$2:$D$27,2,FALSE)="Field",CONCATENATE(M127,"-",N127),IF(VLOOKUP(G127,Events!$A$2:$D$27,2,FALSE)="Multi",M127,CONCATENATE(M127,":",N127)))</f>
        <v>0:54.75</v>
      </c>
      <c r="Q127" s="4" t="s">
        <v>697</v>
      </c>
    </row>
    <row r="128" spans="1:17">
      <c r="A128" s="3" t="s">
        <v>543</v>
      </c>
      <c r="B128" s="3" t="str">
        <f t="shared" si="6"/>
        <v>2004 Outdoor Girls Class M Championship 100mH</v>
      </c>
      <c r="C128" s="3" t="s">
        <v>26</v>
      </c>
      <c r="D128" s="4" t="s">
        <v>63</v>
      </c>
      <c r="E128" s="4" t="s">
        <v>703</v>
      </c>
      <c r="F128" s="4" t="str">
        <f t="shared" si="8"/>
        <v>Girls</v>
      </c>
      <c r="G128" s="4" t="s">
        <v>713</v>
      </c>
      <c r="H128" s="3">
        <v>2004</v>
      </c>
      <c r="I128" s="3" t="s">
        <v>560</v>
      </c>
      <c r="J128" s="4" t="s">
        <v>109</v>
      </c>
      <c r="K128" s="14" t="s">
        <v>564</v>
      </c>
      <c r="L128" s="4" t="s">
        <v>58</v>
      </c>
      <c r="M128" s="5" t="s">
        <v>254</v>
      </c>
      <c r="N128" s="5" t="s">
        <v>575</v>
      </c>
      <c r="O128" s="6">
        <v>38142</v>
      </c>
      <c r="P128" s="4" t="str">
        <f>IF(VLOOKUP(G128,Events!$A$2:$D$27,2,FALSE)="Field",CONCATENATE(M128,"-",N128),IF(VLOOKUP(G128,Events!$A$2:$D$27,2,FALSE)="Multi",M128,CONCATENATE(M128,":",N128)))</f>
        <v>0:14.60</v>
      </c>
      <c r="Q128" s="4" t="s">
        <v>697</v>
      </c>
    </row>
    <row r="129" spans="1:17">
      <c r="A129" s="3" t="s">
        <v>554</v>
      </c>
      <c r="B129" s="3" t="str">
        <f t="shared" si="6"/>
        <v>1983 Outdoor Girls Class M Championship Shot Put</v>
      </c>
      <c r="C129" s="3" t="s">
        <v>26</v>
      </c>
      <c r="D129" s="4" t="s">
        <v>63</v>
      </c>
      <c r="E129" s="4" t="s">
        <v>703</v>
      </c>
      <c r="F129" s="4" t="str">
        <f t="shared" si="8"/>
        <v>Girls</v>
      </c>
      <c r="G129" s="4" t="s">
        <v>15</v>
      </c>
      <c r="H129" s="3">
        <v>1983</v>
      </c>
      <c r="I129" s="3" t="s">
        <v>108</v>
      </c>
      <c r="J129" s="4" t="s">
        <v>109</v>
      </c>
      <c r="K129" s="14" t="s">
        <v>120</v>
      </c>
      <c r="L129" s="4" t="s">
        <v>56</v>
      </c>
      <c r="M129" s="5" t="s">
        <v>486</v>
      </c>
      <c r="N129" s="5" t="s">
        <v>386</v>
      </c>
      <c r="O129" s="6" t="s">
        <v>56</v>
      </c>
      <c r="P129" s="4" t="str">
        <f>IF(VLOOKUP(G129,Events!$A$2:$D$27,2,FALSE)="Field",CONCATENATE(M129,"-",N129),IF(VLOOKUP(G129,Events!$A$2:$D$27,2,FALSE)="Multi",M129,CONCATENATE(M129,":",N129)))</f>
        <v>42-09.25</v>
      </c>
      <c r="Q129" s="4" t="s">
        <v>697</v>
      </c>
    </row>
    <row r="130" spans="1:17">
      <c r="A130" s="3" t="s">
        <v>539</v>
      </c>
      <c r="B130" s="3" t="str">
        <f t="shared" ref="B130:B193" si="9">CONCATENATE(H130," ",C130," ",F130," ",D130," ",G130)</f>
        <v>2012 Outdoor Girls Class MM Championship 200m</v>
      </c>
      <c r="C130" s="3" t="s">
        <v>26</v>
      </c>
      <c r="D130" s="4" t="s">
        <v>65</v>
      </c>
      <c r="E130" s="4" t="s">
        <v>703</v>
      </c>
      <c r="F130" s="4" t="str">
        <f t="shared" ref="F130:F161" si="10">IF(E130="Male","Boys","Girls")</f>
        <v>Girls</v>
      </c>
      <c r="G130" s="4" t="s">
        <v>2</v>
      </c>
      <c r="H130" s="3">
        <v>2012</v>
      </c>
      <c r="I130" s="3" t="s">
        <v>108</v>
      </c>
      <c r="J130" s="4" t="s">
        <v>109</v>
      </c>
      <c r="K130" s="14" t="s">
        <v>120</v>
      </c>
      <c r="L130" s="4" t="s">
        <v>58</v>
      </c>
      <c r="M130" s="5" t="s">
        <v>254</v>
      </c>
      <c r="N130" s="5" t="s">
        <v>612</v>
      </c>
      <c r="O130" s="6">
        <v>41060</v>
      </c>
      <c r="P130" s="4" t="str">
        <f>IF(VLOOKUP(G130,Events!$A$2:$D$27,2,FALSE)="Field",CONCATENATE(M130,"-",N130),IF(VLOOKUP(G130,Events!$A$2:$D$27,2,FALSE)="Multi",M130,CONCATENATE(M130,":",N130)))</f>
        <v>0:24.04</v>
      </c>
      <c r="Q130" s="4" t="s">
        <v>697</v>
      </c>
    </row>
    <row r="131" spans="1:17">
      <c r="A131" s="3" t="s">
        <v>539</v>
      </c>
      <c r="B131" s="3" t="str">
        <f t="shared" si="9"/>
        <v>2012 Outdoor Girls Class MM Championship 400m</v>
      </c>
      <c r="C131" s="3" t="s">
        <v>26</v>
      </c>
      <c r="D131" s="4" t="s">
        <v>65</v>
      </c>
      <c r="E131" s="4" t="s">
        <v>703</v>
      </c>
      <c r="F131" s="4" t="str">
        <f t="shared" si="10"/>
        <v>Girls</v>
      </c>
      <c r="G131" s="4" t="s">
        <v>3</v>
      </c>
      <c r="H131" s="3">
        <v>2012</v>
      </c>
      <c r="I131" s="3" t="s">
        <v>108</v>
      </c>
      <c r="J131" s="4" t="s">
        <v>109</v>
      </c>
      <c r="K131" s="14" t="s">
        <v>120</v>
      </c>
      <c r="L131" s="4" t="s">
        <v>58</v>
      </c>
      <c r="M131" s="5" t="s">
        <v>254</v>
      </c>
      <c r="N131" s="5" t="s">
        <v>613</v>
      </c>
      <c r="O131" s="6">
        <v>41060</v>
      </c>
      <c r="P131" s="4" t="str">
        <f>IF(VLOOKUP(G131,Events!$A$2:$D$27,2,FALSE)="Field",CONCATENATE(M131,"-",N131),IF(VLOOKUP(G131,Events!$A$2:$D$27,2,FALSE)="Multi",M131,CONCATENATE(M131,":",N131)))</f>
        <v>0:54.42</v>
      </c>
      <c r="Q131" s="4" t="s">
        <v>697</v>
      </c>
    </row>
    <row r="132" spans="1:17">
      <c r="A132" s="3" t="s">
        <v>448</v>
      </c>
      <c r="B132" s="3" t="str">
        <f t="shared" si="9"/>
        <v>2014 Outdoor Girls Class MM Championship 800m</v>
      </c>
      <c r="C132" s="3" t="s">
        <v>26</v>
      </c>
      <c r="D132" s="4" t="s">
        <v>65</v>
      </c>
      <c r="E132" s="4" t="s">
        <v>703</v>
      </c>
      <c r="F132" s="4" t="str">
        <f t="shared" si="10"/>
        <v>Girls</v>
      </c>
      <c r="G132" s="4" t="s">
        <v>4</v>
      </c>
      <c r="H132" s="3">
        <v>2014</v>
      </c>
      <c r="I132" s="3" t="s">
        <v>155</v>
      </c>
      <c r="J132" s="4" t="s">
        <v>109</v>
      </c>
      <c r="K132" s="14" t="s">
        <v>120</v>
      </c>
      <c r="L132" s="4" t="s">
        <v>57</v>
      </c>
      <c r="M132" s="5" t="s">
        <v>472</v>
      </c>
      <c r="N132" s="5" t="s">
        <v>614</v>
      </c>
      <c r="O132" s="6">
        <v>41793</v>
      </c>
      <c r="P132" s="4" t="str">
        <f>IF(VLOOKUP(G132,Events!$A$2:$D$27,2,FALSE)="Field",CONCATENATE(M132,"-",N132),IF(VLOOKUP(G132,Events!$A$2:$D$27,2,FALSE)="Multi",M132,CONCATENATE(M132,":",N132)))</f>
        <v>2:10.98</v>
      </c>
      <c r="Q132" s="4" t="s">
        <v>697</v>
      </c>
    </row>
    <row r="133" spans="1:17">
      <c r="A133" s="3" t="s">
        <v>448</v>
      </c>
      <c r="B133" s="3" t="str">
        <f t="shared" si="9"/>
        <v>2013 Outdoor Girls Class MM Championship 1600m</v>
      </c>
      <c r="C133" s="3" t="s">
        <v>26</v>
      </c>
      <c r="D133" s="4" t="s">
        <v>65</v>
      </c>
      <c r="E133" s="4" t="s">
        <v>703</v>
      </c>
      <c r="F133" s="4" t="str">
        <f t="shared" si="10"/>
        <v>Girls</v>
      </c>
      <c r="G133" s="4" t="s">
        <v>5</v>
      </c>
      <c r="H133" s="3">
        <v>2013</v>
      </c>
      <c r="I133" s="3" t="s">
        <v>155</v>
      </c>
      <c r="J133" s="4" t="s">
        <v>109</v>
      </c>
      <c r="K133" s="14" t="s">
        <v>120</v>
      </c>
      <c r="L133" s="4" t="s">
        <v>57</v>
      </c>
      <c r="M133" s="5" t="s">
        <v>260</v>
      </c>
      <c r="N133" s="5" t="s">
        <v>615</v>
      </c>
      <c r="O133" s="6">
        <v>41423</v>
      </c>
      <c r="P133" s="4" t="str">
        <f>IF(VLOOKUP(G133,Events!$A$2:$D$27,2,FALSE)="Field",CONCATENATE(M133,"-",N133),IF(VLOOKUP(G133,Events!$A$2:$D$27,2,FALSE)="Multi",M133,CONCATENATE(M133,":",N133)))</f>
        <v>4:54.49</v>
      </c>
      <c r="Q133" s="4" t="s">
        <v>697</v>
      </c>
    </row>
    <row r="134" spans="1:17">
      <c r="A134" s="3" t="s">
        <v>589</v>
      </c>
      <c r="B134" s="3" t="str">
        <f t="shared" si="9"/>
        <v>1999 Outdoor Girls Class MM Championship 100mH</v>
      </c>
      <c r="C134" s="3" t="s">
        <v>26</v>
      </c>
      <c r="D134" s="4" t="s">
        <v>65</v>
      </c>
      <c r="E134" s="4" t="s">
        <v>703</v>
      </c>
      <c r="F134" s="4" t="str">
        <f t="shared" si="10"/>
        <v>Girls</v>
      </c>
      <c r="G134" s="4" t="s">
        <v>713</v>
      </c>
      <c r="H134" s="3">
        <v>1999</v>
      </c>
      <c r="I134" s="3" t="s">
        <v>108</v>
      </c>
      <c r="J134" s="4" t="s">
        <v>109</v>
      </c>
      <c r="K134" s="14" t="s">
        <v>120</v>
      </c>
      <c r="L134" s="4" t="s">
        <v>58</v>
      </c>
      <c r="M134" s="5" t="s">
        <v>254</v>
      </c>
      <c r="N134" s="5" t="s">
        <v>616</v>
      </c>
      <c r="O134" s="4" t="s">
        <v>56</v>
      </c>
      <c r="P134" s="4" t="str">
        <f>IF(VLOOKUP(G134,Events!$A$2:$D$27,2,FALSE)="Field",CONCATENATE(M134,"-",N134),IF(VLOOKUP(G134,Events!$A$2:$D$27,2,FALSE)="Multi",M134,CONCATENATE(M134,":",N134)))</f>
        <v>0:14.53</v>
      </c>
      <c r="Q134" s="4" t="s">
        <v>697</v>
      </c>
    </row>
    <row r="135" spans="1:17">
      <c r="A135" s="3" t="s">
        <v>590</v>
      </c>
      <c r="B135" s="3" t="str">
        <f t="shared" si="9"/>
        <v>2014 Outdoor Girls Class MM Championship 300mH</v>
      </c>
      <c r="C135" s="3" t="s">
        <v>26</v>
      </c>
      <c r="D135" s="4" t="s">
        <v>65</v>
      </c>
      <c r="E135" s="4" t="s">
        <v>703</v>
      </c>
      <c r="F135" s="4" t="str">
        <f t="shared" si="10"/>
        <v>Girls</v>
      </c>
      <c r="G135" s="4" t="s">
        <v>711</v>
      </c>
      <c r="H135" s="3">
        <v>2014</v>
      </c>
      <c r="I135" s="3" t="s">
        <v>108</v>
      </c>
      <c r="J135" s="4" t="s">
        <v>109</v>
      </c>
      <c r="K135" s="14" t="s">
        <v>120</v>
      </c>
      <c r="L135" s="4" t="s">
        <v>57</v>
      </c>
      <c r="M135" s="5" t="s">
        <v>254</v>
      </c>
      <c r="N135" s="5" t="s">
        <v>617</v>
      </c>
      <c r="O135" s="6">
        <v>41793</v>
      </c>
      <c r="P135" s="4" t="str">
        <f>IF(VLOOKUP(G135,Events!$A$2:$D$27,2,FALSE)="Field",CONCATENATE(M135,"-",N135),IF(VLOOKUP(G135,Events!$A$2:$D$27,2,FALSE)="Multi",M135,CONCATENATE(M135,":",N135)))</f>
        <v>0:43.85</v>
      </c>
      <c r="Q135" s="4" t="s">
        <v>697</v>
      </c>
    </row>
    <row r="136" spans="1:17" ht="24">
      <c r="A136" s="3" t="s">
        <v>593</v>
      </c>
      <c r="B136" s="3" t="str">
        <f t="shared" si="9"/>
        <v>2013 Outdoor Girls Class MM Championship 4x800m</v>
      </c>
      <c r="C136" s="3" t="s">
        <v>26</v>
      </c>
      <c r="D136" s="4" t="s">
        <v>65</v>
      </c>
      <c r="E136" s="4" t="s">
        <v>703</v>
      </c>
      <c r="F136" s="4" t="str">
        <f t="shared" si="10"/>
        <v>Girls</v>
      </c>
      <c r="G136" s="4" t="s">
        <v>10</v>
      </c>
      <c r="H136" s="3">
        <v>2013</v>
      </c>
      <c r="I136" s="3" t="s">
        <v>108</v>
      </c>
      <c r="J136" s="4" t="s">
        <v>109</v>
      </c>
      <c r="K136" s="14" t="s">
        <v>120</v>
      </c>
      <c r="L136" s="6" t="s">
        <v>57</v>
      </c>
      <c r="M136" s="5" t="s">
        <v>262</v>
      </c>
      <c r="N136" s="5" t="s">
        <v>619</v>
      </c>
      <c r="O136" s="6">
        <v>41423</v>
      </c>
      <c r="P136" s="4" t="str">
        <f>IF(VLOOKUP(G136,Events!$A$2:$D$27,2,FALSE)="Field",CONCATENATE(M136,"-",N136),IF(VLOOKUP(G136,Events!$A$2:$D$27,2,FALSE)="Multi",M136,CONCATENATE(M136,":",N136)))</f>
        <v>9:34.66</v>
      </c>
      <c r="Q136" s="4" t="s">
        <v>697</v>
      </c>
    </row>
    <row r="137" spans="1:17">
      <c r="A137" s="3" t="s">
        <v>654</v>
      </c>
      <c r="B137" s="3" t="str">
        <f t="shared" si="9"/>
        <v>2004 Outdoor Girls State Open 100m</v>
      </c>
      <c r="C137" s="3" t="s">
        <v>26</v>
      </c>
      <c r="D137" s="4" t="s">
        <v>51</v>
      </c>
      <c r="E137" s="4" t="s">
        <v>703</v>
      </c>
      <c r="F137" s="4" t="str">
        <f t="shared" si="10"/>
        <v>Girls</v>
      </c>
      <c r="G137" s="4" t="s">
        <v>1</v>
      </c>
      <c r="H137" s="3">
        <v>2004</v>
      </c>
      <c r="I137" s="3" t="s">
        <v>155</v>
      </c>
      <c r="J137" s="4" t="s">
        <v>109</v>
      </c>
      <c r="K137" s="14" t="s">
        <v>120</v>
      </c>
      <c r="L137" s="4" t="s">
        <v>58</v>
      </c>
      <c r="M137" s="5" t="s">
        <v>254</v>
      </c>
      <c r="N137" s="5" t="s">
        <v>673</v>
      </c>
      <c r="O137" s="6">
        <v>38146</v>
      </c>
      <c r="P137" s="4" t="str">
        <f>IF(VLOOKUP(G137,Events!$A$2:$D$27,2,FALSE)="Field",CONCATENATE(M137,"-",N137),IF(VLOOKUP(G137,Events!$A$2:$D$27,2,FALSE)="Multi",M137,CONCATENATE(M137,":",N137)))</f>
        <v>0:11.82</v>
      </c>
      <c r="Q137" s="4" t="s">
        <v>697</v>
      </c>
    </row>
    <row r="138" spans="1:17">
      <c r="A138" s="3" t="s">
        <v>539</v>
      </c>
      <c r="B138" s="3" t="str">
        <f t="shared" si="9"/>
        <v>2011 Outdoor Girls State Open 400m</v>
      </c>
      <c r="C138" s="3" t="s">
        <v>26</v>
      </c>
      <c r="D138" s="4" t="s">
        <v>51</v>
      </c>
      <c r="E138" s="4" t="s">
        <v>703</v>
      </c>
      <c r="F138" s="4" t="str">
        <f t="shared" si="10"/>
        <v>Girls</v>
      </c>
      <c r="G138" s="4" t="s">
        <v>3</v>
      </c>
      <c r="H138" s="3">
        <v>2011</v>
      </c>
      <c r="I138" s="3" t="s">
        <v>108</v>
      </c>
      <c r="J138" s="4" t="s">
        <v>109</v>
      </c>
      <c r="K138" s="14" t="s">
        <v>120</v>
      </c>
      <c r="L138" s="4" t="s">
        <v>58</v>
      </c>
      <c r="M138" s="5" t="s">
        <v>254</v>
      </c>
      <c r="N138" s="5" t="s">
        <v>675</v>
      </c>
      <c r="O138" s="6">
        <v>40700</v>
      </c>
      <c r="P138" s="4" t="str">
        <f>IF(VLOOKUP(G138,Events!$A$2:$D$27,2,FALSE)="Field",CONCATENATE(M138,"-",N138),IF(VLOOKUP(G138,Events!$A$2:$D$27,2,FALSE)="Multi",M138,CONCATENATE(M138,":",N138)))</f>
        <v>0:53.16</v>
      </c>
      <c r="Q138" s="4" t="s">
        <v>697</v>
      </c>
    </row>
    <row r="139" spans="1:17">
      <c r="A139" s="3" t="s">
        <v>448</v>
      </c>
      <c r="B139" s="3" t="str">
        <f t="shared" si="9"/>
        <v>2014 Outdoor Girls State Open 1600m</v>
      </c>
      <c r="C139" s="3" t="s">
        <v>26</v>
      </c>
      <c r="D139" s="4" t="s">
        <v>51</v>
      </c>
      <c r="E139" s="4" t="s">
        <v>703</v>
      </c>
      <c r="F139" s="4" t="str">
        <f t="shared" si="10"/>
        <v>Girls</v>
      </c>
      <c r="G139" s="4" t="s">
        <v>5</v>
      </c>
      <c r="H139" s="3">
        <v>2014</v>
      </c>
      <c r="I139" s="3" t="s">
        <v>155</v>
      </c>
      <c r="J139" s="4" t="s">
        <v>109</v>
      </c>
      <c r="K139" s="14" t="s">
        <v>120</v>
      </c>
      <c r="L139" s="4" t="s">
        <v>57</v>
      </c>
      <c r="M139" s="5" t="s">
        <v>260</v>
      </c>
      <c r="N139" s="5" t="s">
        <v>677</v>
      </c>
      <c r="O139" s="6">
        <v>41799</v>
      </c>
      <c r="P139" s="4" t="str">
        <f>IF(VLOOKUP(G139,Events!$A$2:$D$27,2,FALSE)="Field",CONCATENATE(M139,"-",N139),IF(VLOOKUP(G139,Events!$A$2:$D$27,2,FALSE)="Multi",M139,CONCATENATE(M139,":",N139)))</f>
        <v>4:47.45</v>
      </c>
      <c r="Q139" s="4" t="s">
        <v>697</v>
      </c>
    </row>
    <row r="140" spans="1:17">
      <c r="A140" s="3" t="s">
        <v>589</v>
      </c>
      <c r="B140" s="3" t="str">
        <f t="shared" si="9"/>
        <v>1999 Outdoor Girls State Open 100mH</v>
      </c>
      <c r="C140" s="3" t="s">
        <v>26</v>
      </c>
      <c r="D140" s="4" t="s">
        <v>51</v>
      </c>
      <c r="E140" s="4" t="s">
        <v>703</v>
      </c>
      <c r="F140" s="4" t="str">
        <f t="shared" si="10"/>
        <v>Girls</v>
      </c>
      <c r="G140" s="7" t="s">
        <v>713</v>
      </c>
      <c r="H140" s="3">
        <v>1999</v>
      </c>
      <c r="I140" s="3" t="s">
        <v>108</v>
      </c>
      <c r="J140" s="4" t="s">
        <v>109</v>
      </c>
      <c r="K140" s="14" t="s">
        <v>120</v>
      </c>
      <c r="L140" s="4" t="s">
        <v>58</v>
      </c>
      <c r="M140" s="5" t="s">
        <v>254</v>
      </c>
      <c r="N140" s="5" t="s">
        <v>680</v>
      </c>
      <c r="O140" s="6">
        <v>36319</v>
      </c>
      <c r="P140" s="4" t="str">
        <f>IF(VLOOKUP(G140,Events!$A$2:$D$27,2,FALSE)="Field",CONCATENATE(M140,"-",N140),IF(VLOOKUP(G140,Events!$A$2:$D$27,2,FALSE)="Multi",M140,CONCATENATE(M140,":",N140)))</f>
        <v>0:14.16</v>
      </c>
      <c r="Q140" s="4" t="s">
        <v>697</v>
      </c>
    </row>
    <row r="141" spans="1:17">
      <c r="A141" s="3" t="s">
        <v>590</v>
      </c>
      <c r="B141" s="3" t="str">
        <f t="shared" si="9"/>
        <v>2015 Outdoor Girls State Open 300mH</v>
      </c>
      <c r="C141" s="3" t="s">
        <v>26</v>
      </c>
      <c r="D141" s="4" t="s">
        <v>51</v>
      </c>
      <c r="E141" s="4" t="s">
        <v>703</v>
      </c>
      <c r="F141" s="4" t="str">
        <f t="shared" si="10"/>
        <v>Girls</v>
      </c>
      <c r="G141" s="7" t="s">
        <v>711</v>
      </c>
      <c r="H141" s="3">
        <v>2015</v>
      </c>
      <c r="I141" s="3" t="s">
        <v>108</v>
      </c>
      <c r="J141" s="4" t="s">
        <v>109</v>
      </c>
      <c r="K141" s="14" t="s">
        <v>120</v>
      </c>
      <c r="L141" s="4" t="s">
        <v>58</v>
      </c>
      <c r="M141" s="5" t="s">
        <v>254</v>
      </c>
      <c r="N141" s="5" t="s">
        <v>681</v>
      </c>
      <c r="O141" s="6">
        <v>42163</v>
      </c>
      <c r="P141" s="4" t="str">
        <f>IF(VLOOKUP(G141,Events!$A$2:$D$27,2,FALSE)="Field",CONCATENATE(M141,"-",N141),IF(VLOOKUP(G141,Events!$A$2:$D$27,2,FALSE)="Multi",M141,CONCATENATE(M141,":",N141)))</f>
        <v>0:43.18</v>
      </c>
      <c r="Q141" s="4" t="s">
        <v>697</v>
      </c>
    </row>
    <row r="142" spans="1:17">
      <c r="A142" s="3" t="s">
        <v>668</v>
      </c>
      <c r="B142" s="3" t="str">
        <f t="shared" si="9"/>
        <v>1997 Outdoor Girls State Open Heptathalon</v>
      </c>
      <c r="C142" s="3" t="s">
        <v>26</v>
      </c>
      <c r="D142" s="4" t="s">
        <v>51</v>
      </c>
      <c r="E142" s="4" t="s">
        <v>703</v>
      </c>
      <c r="F142" s="4" t="str">
        <f t="shared" si="10"/>
        <v>Girls</v>
      </c>
      <c r="G142" s="4" t="s">
        <v>670</v>
      </c>
      <c r="H142" s="3">
        <v>1997</v>
      </c>
      <c r="I142" s="3" t="s">
        <v>108</v>
      </c>
      <c r="J142" s="4" t="s">
        <v>109</v>
      </c>
      <c r="K142" s="14" t="s">
        <v>120</v>
      </c>
      <c r="L142" s="4" t="s">
        <v>58</v>
      </c>
      <c r="M142" s="5" t="s">
        <v>692</v>
      </c>
      <c r="N142" s="5" t="s">
        <v>254</v>
      </c>
      <c r="O142" s="6">
        <v>35598</v>
      </c>
      <c r="P142" s="4" t="str">
        <f>IF(VLOOKUP(G142,Events!$A$2:$D$27,2,FALSE)="Field",CONCATENATE(M142,"-",N142),IF(VLOOKUP(G142,Events!$A$2:$D$27,2,FALSE)="Multi",M142,CONCATENATE(M142,":",N142)))</f>
        <v>4775</v>
      </c>
      <c r="Q142" s="4" t="s">
        <v>697</v>
      </c>
    </row>
    <row r="143" spans="1:17">
      <c r="A143" s="3" t="s">
        <v>550</v>
      </c>
      <c r="B143" s="3" t="str">
        <f t="shared" si="9"/>
        <v>1981 Outdoor Girls Class M Championship High Jump</v>
      </c>
      <c r="C143" s="3" t="s">
        <v>26</v>
      </c>
      <c r="D143" s="4" t="s">
        <v>63</v>
      </c>
      <c r="E143" s="4" t="s">
        <v>703</v>
      </c>
      <c r="F143" s="4" t="str">
        <f t="shared" si="10"/>
        <v>Girls</v>
      </c>
      <c r="G143" s="4" t="s">
        <v>13</v>
      </c>
      <c r="H143" s="3">
        <v>1981</v>
      </c>
      <c r="I143" s="3" t="s">
        <v>552</v>
      </c>
      <c r="J143" s="4" t="str">
        <f t="shared" ref="J143:J150" si="11">I143</f>
        <v>New Milford</v>
      </c>
      <c r="K143" s="14" t="s">
        <v>566</v>
      </c>
      <c r="L143" s="4" t="s">
        <v>56</v>
      </c>
      <c r="M143" s="5" t="s">
        <v>485</v>
      </c>
      <c r="N143" s="5" t="s">
        <v>582</v>
      </c>
      <c r="O143" s="6" t="s">
        <v>56</v>
      </c>
      <c r="P143" s="4" t="str">
        <f>IF(VLOOKUP(G143,Events!$A$2:$D$27,2,FALSE)="Field",CONCATENATE(M143,"-",N143),IF(VLOOKUP(G143,Events!$A$2:$D$27,2,FALSE)="Multi",M143,CONCATENATE(M143,":",N143)))</f>
        <v>5-09.75</v>
      </c>
      <c r="Q143" s="4" t="s">
        <v>697</v>
      </c>
    </row>
    <row r="144" spans="1:17">
      <c r="A144" s="3" t="s">
        <v>461</v>
      </c>
      <c r="B144" s="3" t="str">
        <f t="shared" si="9"/>
        <v>1978 Outdoor Girls Class L Championship Discus Throw</v>
      </c>
      <c r="C144" s="3" t="s">
        <v>26</v>
      </c>
      <c r="D144" s="4" t="s">
        <v>52</v>
      </c>
      <c r="E144" s="4" t="s">
        <v>703</v>
      </c>
      <c r="F144" s="4" t="str">
        <f t="shared" si="10"/>
        <v>Girls</v>
      </c>
      <c r="G144" s="4" t="s">
        <v>716</v>
      </c>
      <c r="H144" s="3">
        <v>1978</v>
      </c>
      <c r="I144" s="3" t="s">
        <v>462</v>
      </c>
      <c r="J144" s="4" t="str">
        <f t="shared" si="11"/>
        <v>Newington</v>
      </c>
      <c r="K144" s="14" t="s">
        <v>468</v>
      </c>
      <c r="L144" s="4" t="s">
        <v>56</v>
      </c>
      <c r="M144" s="5" t="s">
        <v>487</v>
      </c>
      <c r="N144" s="5" t="s">
        <v>288</v>
      </c>
      <c r="O144" s="4" t="s">
        <v>56</v>
      </c>
      <c r="P144" s="4" t="str">
        <f>IF(VLOOKUP(G144,Events!$A$2:$D$27,2,FALSE)="Field",CONCATENATE(M144,"-",N144),IF(VLOOKUP(G144,Events!$A$2:$D$27,2,FALSE)="Multi",M144,CONCATENATE(M144,":",N144)))</f>
        <v>132-00</v>
      </c>
      <c r="Q144" s="4" t="s">
        <v>697</v>
      </c>
    </row>
    <row r="145" spans="1:17">
      <c r="A145" s="3" t="s">
        <v>505</v>
      </c>
      <c r="B145" s="3" t="str">
        <f t="shared" si="9"/>
        <v>2014 Outdoor Girls Class LL Championship Pole Vault</v>
      </c>
      <c r="C145" s="3" t="s">
        <v>26</v>
      </c>
      <c r="D145" s="4" t="s">
        <v>59</v>
      </c>
      <c r="E145" s="4" t="s">
        <v>703</v>
      </c>
      <c r="F145" s="4" t="str">
        <f t="shared" si="10"/>
        <v>Girls</v>
      </c>
      <c r="G145" s="4" t="s">
        <v>14</v>
      </c>
      <c r="H145" s="3">
        <v>2014</v>
      </c>
      <c r="I145" s="3" t="s">
        <v>506</v>
      </c>
      <c r="J145" s="4" t="str">
        <f t="shared" si="11"/>
        <v>Newtown</v>
      </c>
      <c r="K145" s="14" t="s">
        <v>517</v>
      </c>
      <c r="L145" s="4" t="s">
        <v>62</v>
      </c>
      <c r="M145" s="5" t="s">
        <v>533</v>
      </c>
      <c r="N145" s="5" t="s">
        <v>205</v>
      </c>
      <c r="O145" s="6">
        <v>41795</v>
      </c>
      <c r="P145" s="4" t="str">
        <f>IF(VLOOKUP(G145,Events!$A$2:$D$27,2,FALSE)="Field",CONCATENATE(M145,"-",N145),IF(VLOOKUP(G145,Events!$A$2:$D$27,2,FALSE)="Multi",M145,CONCATENATE(M145,":",N145)))</f>
        <v>12-01</v>
      </c>
      <c r="Q145" s="4" t="s">
        <v>697</v>
      </c>
    </row>
    <row r="146" spans="1:17">
      <c r="A146" s="3" t="s">
        <v>195</v>
      </c>
      <c r="B146" s="3" t="str">
        <f t="shared" si="9"/>
        <v>2005 Outdoor Boys Class M Championship Javelin Throw 2002</v>
      </c>
      <c r="C146" s="3" t="s">
        <v>26</v>
      </c>
      <c r="D146" s="4" t="s">
        <v>63</v>
      </c>
      <c r="E146" s="4" t="s">
        <v>702</v>
      </c>
      <c r="F146" s="4" t="str">
        <f t="shared" si="10"/>
        <v>Boys</v>
      </c>
      <c r="G146" s="4" t="s">
        <v>717</v>
      </c>
      <c r="H146" s="3">
        <v>2005</v>
      </c>
      <c r="I146" s="3" t="s">
        <v>196</v>
      </c>
      <c r="J146" s="4" t="str">
        <f t="shared" si="11"/>
        <v>North Branford</v>
      </c>
      <c r="K146" s="14" t="s">
        <v>201</v>
      </c>
      <c r="L146" s="4" t="s">
        <v>58</v>
      </c>
      <c r="M146" s="5" t="s">
        <v>289</v>
      </c>
      <c r="N146" s="5" t="s">
        <v>205</v>
      </c>
      <c r="O146" s="6">
        <v>38505</v>
      </c>
      <c r="P146" s="4" t="str">
        <f>IF(VLOOKUP(G146,Events!$A$2:$D$27,2,FALSE)="Field",CONCATENATE(M146,"-",N146),IF(VLOOKUP(G146,Events!$A$2:$D$27,2,FALSE)="Multi",M146,CONCATENATE(M146,":",N146)))</f>
        <v>202-01</v>
      </c>
      <c r="Q146" s="4" t="s">
        <v>697</v>
      </c>
    </row>
    <row r="147" spans="1:17">
      <c r="A147" s="3" t="s">
        <v>249</v>
      </c>
      <c r="B147" s="3" t="str">
        <f t="shared" si="9"/>
        <v>2006 Outdoor Boys Class MM Championship Shot Put</v>
      </c>
      <c r="C147" s="3" t="s">
        <v>26</v>
      </c>
      <c r="D147" s="4" t="s">
        <v>65</v>
      </c>
      <c r="E147" s="4" t="s">
        <v>702</v>
      </c>
      <c r="F147" s="4" t="str">
        <f t="shared" si="10"/>
        <v>Boys</v>
      </c>
      <c r="G147" s="4" t="s">
        <v>15</v>
      </c>
      <c r="H147" s="3">
        <v>2006</v>
      </c>
      <c r="I147" s="3" t="s">
        <v>250</v>
      </c>
      <c r="J147" s="4" t="str">
        <f t="shared" si="11"/>
        <v>North Haven</v>
      </c>
      <c r="K147" s="14" t="s">
        <v>303</v>
      </c>
      <c r="L147" s="4" t="s">
        <v>58</v>
      </c>
      <c r="M147" s="5" t="s">
        <v>317</v>
      </c>
      <c r="N147" s="5" t="s">
        <v>318</v>
      </c>
      <c r="O147" s="6">
        <v>38869</v>
      </c>
      <c r="P147" s="4" t="str">
        <f>IF(VLOOKUP(G147,Events!$A$2:$D$27,2,FALSE)="Field",CONCATENATE(M147,"-",N147),IF(VLOOKUP(G147,Events!$A$2:$D$27,2,FALSE)="Multi",M147,CONCATENATE(M147,":",N147)))</f>
        <v>54-04</v>
      </c>
      <c r="Q147" s="4" t="s">
        <v>697</v>
      </c>
    </row>
    <row r="148" spans="1:17">
      <c r="A148" s="3" t="s">
        <v>253</v>
      </c>
      <c r="B148" s="3" t="str">
        <f t="shared" si="9"/>
        <v>1990 Outdoor Boys Class MM Championship Javelin Throw</v>
      </c>
      <c r="C148" s="3" t="s">
        <v>26</v>
      </c>
      <c r="D148" s="4" t="s">
        <v>65</v>
      </c>
      <c r="E148" s="4" t="s">
        <v>702</v>
      </c>
      <c r="F148" s="4" t="str">
        <f t="shared" si="10"/>
        <v>Boys</v>
      </c>
      <c r="G148" s="4" t="s">
        <v>715</v>
      </c>
      <c r="H148" s="3">
        <v>1990</v>
      </c>
      <c r="I148" s="3" t="s">
        <v>250</v>
      </c>
      <c r="J148" s="4" t="str">
        <f t="shared" si="11"/>
        <v>North Haven</v>
      </c>
      <c r="K148" s="14" t="s">
        <v>303</v>
      </c>
      <c r="M148" s="5" t="s">
        <v>322</v>
      </c>
      <c r="N148" s="5" t="s">
        <v>318</v>
      </c>
      <c r="O148" s="6"/>
      <c r="P148" s="4" t="str">
        <f>IF(VLOOKUP(G148,Events!$A$2:$D$27,2,FALSE)="Field",CONCATENATE(M148,"-",N148),IF(VLOOKUP(G148,Events!$A$2:$D$27,2,FALSE)="Multi",M148,CONCATENATE(M148,":",N148)))</f>
        <v>195-04</v>
      </c>
      <c r="Q148" s="4" t="s">
        <v>697</v>
      </c>
    </row>
    <row r="149" spans="1:17">
      <c r="A149" s="3" t="s">
        <v>464</v>
      </c>
      <c r="B149" s="3" t="str">
        <f t="shared" si="9"/>
        <v>1980 Outdoor Girls Class L Championship Javelin Throw</v>
      </c>
      <c r="C149" s="3" t="s">
        <v>26</v>
      </c>
      <c r="D149" s="4" t="s">
        <v>52</v>
      </c>
      <c r="E149" s="4" t="s">
        <v>703</v>
      </c>
      <c r="F149" s="4" t="str">
        <f t="shared" si="10"/>
        <v>Girls</v>
      </c>
      <c r="G149" s="4" t="s">
        <v>715</v>
      </c>
      <c r="H149" s="3">
        <v>1980</v>
      </c>
      <c r="I149" s="3" t="s">
        <v>250</v>
      </c>
      <c r="J149" s="4" t="str">
        <f t="shared" si="11"/>
        <v>North Haven</v>
      </c>
      <c r="K149" s="14" t="s">
        <v>303</v>
      </c>
      <c r="M149" s="5" t="s">
        <v>489</v>
      </c>
      <c r="N149" s="5" t="s">
        <v>490</v>
      </c>
      <c r="O149" s="6"/>
      <c r="P149" s="4" t="str">
        <f>IF(VLOOKUP(G149,Events!$A$2:$D$27,2,FALSE)="Field",CONCATENATE(M149,"-",N149),IF(VLOOKUP(G149,Events!$A$2:$D$27,2,FALSE)="Multi",M149,CONCATENATE(M149,":",N149)))</f>
        <v>146-07</v>
      </c>
      <c r="Q149" s="4" t="s">
        <v>697</v>
      </c>
    </row>
    <row r="150" spans="1:17">
      <c r="A150" s="3" t="s">
        <v>600</v>
      </c>
      <c r="B150" s="3" t="str">
        <f t="shared" si="9"/>
        <v>2002 Outdoor Girls Class MM Championship Shot Put</v>
      </c>
      <c r="C150" s="3" t="s">
        <v>26</v>
      </c>
      <c r="D150" s="4" t="s">
        <v>65</v>
      </c>
      <c r="E150" s="4" t="s">
        <v>703</v>
      </c>
      <c r="F150" s="4" t="str">
        <f t="shared" si="10"/>
        <v>Girls</v>
      </c>
      <c r="G150" s="4" t="s">
        <v>15</v>
      </c>
      <c r="H150" s="3">
        <v>2002</v>
      </c>
      <c r="I150" s="3" t="s">
        <v>250</v>
      </c>
      <c r="J150" s="4" t="str">
        <f t="shared" si="11"/>
        <v>North Haven</v>
      </c>
      <c r="K150" s="14" t="s">
        <v>303</v>
      </c>
      <c r="L150" s="4" t="s">
        <v>58</v>
      </c>
      <c r="M150" s="5" t="s">
        <v>486</v>
      </c>
      <c r="N150" s="5" t="s">
        <v>202</v>
      </c>
      <c r="O150" s="6">
        <v>37404</v>
      </c>
      <c r="P150" s="4" t="str">
        <f>IF(VLOOKUP(G150,Events!$A$2:$D$27,2,FALSE)="Field",CONCATENATE(M150,"-",N150),IF(VLOOKUP(G150,Events!$A$2:$D$27,2,FALSE)="Multi",M150,CONCATENATE(M150,":",N150)))</f>
        <v>42-08</v>
      </c>
      <c r="Q150" s="4" t="s">
        <v>697</v>
      </c>
    </row>
    <row r="151" spans="1:17">
      <c r="A151" s="3" t="s">
        <v>395</v>
      </c>
      <c r="B151" s="3" t="str">
        <f t="shared" si="9"/>
        <v>2016 Outdoor Boys State Open 1600m</v>
      </c>
      <c r="C151" s="3" t="s">
        <v>26</v>
      </c>
      <c r="D151" s="4" t="s">
        <v>51</v>
      </c>
      <c r="E151" s="4" t="s">
        <v>702</v>
      </c>
      <c r="F151" s="4" t="str">
        <f t="shared" si="10"/>
        <v>Boys</v>
      </c>
      <c r="G151" s="4" t="s">
        <v>5</v>
      </c>
      <c r="H151" s="3">
        <v>2016</v>
      </c>
      <c r="I151" s="3" t="s">
        <v>409</v>
      </c>
      <c r="J151" s="4" t="s">
        <v>410</v>
      </c>
      <c r="K151" s="14" t="s">
        <v>416</v>
      </c>
      <c r="L151" s="4" t="s">
        <v>58</v>
      </c>
      <c r="M151" s="5" t="s">
        <v>260</v>
      </c>
      <c r="N151" s="5" t="s">
        <v>423</v>
      </c>
      <c r="O151" s="6">
        <v>42527</v>
      </c>
      <c r="P151" s="4" t="str">
        <f>IF(VLOOKUP(G151,Events!$A$2:$D$27,2,FALSE)="Field",CONCATENATE(M151,"-",N151),IF(VLOOKUP(G151,Events!$A$2:$D$27,2,FALSE)="Multi",M151,CONCATENATE(M151,":",N151)))</f>
        <v>4:08.42</v>
      </c>
      <c r="Q151" s="4" t="s">
        <v>697</v>
      </c>
    </row>
    <row r="152" spans="1:17" ht="24">
      <c r="A152" s="3" t="s">
        <v>137</v>
      </c>
      <c r="B152" s="3" t="str">
        <f t="shared" si="9"/>
        <v>2005 Outdoor Boys Class LL Championship 110mH</v>
      </c>
      <c r="C152" s="3" t="s">
        <v>26</v>
      </c>
      <c r="D152" s="4" t="s">
        <v>59</v>
      </c>
      <c r="E152" s="4" t="s">
        <v>702</v>
      </c>
      <c r="F152" s="4" t="str">
        <f t="shared" si="10"/>
        <v>Boys</v>
      </c>
      <c r="G152" s="4" t="s">
        <v>710</v>
      </c>
      <c r="H152" s="3">
        <v>2005</v>
      </c>
      <c r="I152" s="3" t="s">
        <v>138</v>
      </c>
      <c r="J152" s="4" t="s">
        <v>157</v>
      </c>
      <c r="K152" s="14" t="s">
        <v>163</v>
      </c>
      <c r="L152" s="4" t="s">
        <v>61</v>
      </c>
      <c r="M152" s="5" t="s">
        <v>254</v>
      </c>
      <c r="N152" s="5" t="s">
        <v>270</v>
      </c>
      <c r="O152" s="6">
        <v>42156</v>
      </c>
      <c r="P152" s="4" t="str">
        <f>IF(VLOOKUP(G152,Events!$A$2:$D$27,2,FALSE)="Field",CONCATENATE(M152,"-",N152),IF(VLOOKUP(G152,Events!$A$2:$D$27,2,FALSE)="Multi",M152,CONCATENATE(M152,":",N152)))</f>
        <v>0:14.17</v>
      </c>
      <c r="Q152" s="4" t="s">
        <v>697</v>
      </c>
    </row>
    <row r="153" spans="1:17" ht="24">
      <c r="A153" s="3" t="s">
        <v>338</v>
      </c>
      <c r="B153" s="3" t="str">
        <f t="shared" si="9"/>
        <v>2012 Outdoor Boys Class S Championship 4x800m</v>
      </c>
      <c r="C153" s="3" t="s">
        <v>26</v>
      </c>
      <c r="D153" s="4" t="s">
        <v>66</v>
      </c>
      <c r="E153" s="4" t="s">
        <v>702</v>
      </c>
      <c r="F153" s="4" t="str">
        <f t="shared" si="10"/>
        <v>Boys</v>
      </c>
      <c r="G153" s="4" t="s">
        <v>10</v>
      </c>
      <c r="H153" s="3">
        <v>2012</v>
      </c>
      <c r="I153" s="3" t="s">
        <v>339</v>
      </c>
      <c r="J153" s="4" t="str">
        <f>I153</f>
        <v>Old Lyme</v>
      </c>
      <c r="K153" s="14" t="s">
        <v>373</v>
      </c>
      <c r="L153" s="4" t="s">
        <v>58</v>
      </c>
      <c r="M153" s="5" t="s">
        <v>277</v>
      </c>
      <c r="N153" s="5" t="s">
        <v>385</v>
      </c>
      <c r="O153" s="6">
        <v>41059</v>
      </c>
      <c r="P153" s="4" t="str">
        <f>IF(VLOOKUP(G153,Events!$A$2:$D$27,2,FALSE)="Field",CONCATENATE(M153,"-",N153),IF(VLOOKUP(G153,Events!$A$2:$D$27,2,FALSE)="Multi",M153,CONCATENATE(M153,":",N153)))</f>
        <v>8:06.79</v>
      </c>
      <c r="Q153" s="4" t="s">
        <v>697</v>
      </c>
    </row>
    <row r="154" spans="1:17">
      <c r="A154" s="3" t="s">
        <v>332</v>
      </c>
      <c r="B154" s="3" t="str">
        <f t="shared" si="9"/>
        <v>2009 Outdoor Boys Class S Championship 110mH</v>
      </c>
      <c r="C154" s="3" t="s">
        <v>26</v>
      </c>
      <c r="D154" s="4" t="s">
        <v>66</v>
      </c>
      <c r="E154" s="4" t="s">
        <v>702</v>
      </c>
      <c r="F154" s="4" t="str">
        <f t="shared" si="10"/>
        <v>Boys</v>
      </c>
      <c r="G154" s="4" t="s">
        <v>710</v>
      </c>
      <c r="H154" s="3">
        <v>2009</v>
      </c>
      <c r="I154" s="3" t="s">
        <v>333</v>
      </c>
      <c r="J154" s="4" t="str">
        <f>I154</f>
        <v>Old Saybrook</v>
      </c>
      <c r="K154" s="14" t="s">
        <v>369</v>
      </c>
      <c r="L154" s="4" t="s">
        <v>61</v>
      </c>
      <c r="M154" s="5" t="s">
        <v>254</v>
      </c>
      <c r="N154" s="5" t="s">
        <v>381</v>
      </c>
      <c r="O154" s="6">
        <v>39966</v>
      </c>
      <c r="P154" s="4" t="str">
        <f>IF(VLOOKUP(G154,Events!$A$2:$D$27,2,FALSE)="Field",CONCATENATE(M154,"-",N154),IF(VLOOKUP(G154,Events!$A$2:$D$27,2,FALSE)="Multi",M154,CONCATENATE(M154,":",N154)))</f>
        <v>0:14.54</v>
      </c>
      <c r="Q154" s="4" t="s">
        <v>697</v>
      </c>
    </row>
    <row r="155" spans="1:17">
      <c r="A155" s="3" t="s">
        <v>636</v>
      </c>
      <c r="B155" s="3" t="str">
        <f t="shared" si="9"/>
        <v>2002 Outdoor Girls Class S Championship Discus Throw</v>
      </c>
      <c r="C155" s="3" t="s">
        <v>26</v>
      </c>
      <c r="D155" s="4" t="s">
        <v>66</v>
      </c>
      <c r="E155" s="4" t="s">
        <v>703</v>
      </c>
      <c r="F155" s="4" t="str">
        <f t="shared" si="10"/>
        <v>Girls</v>
      </c>
      <c r="G155" s="4" t="s">
        <v>716</v>
      </c>
      <c r="H155" s="3">
        <v>2002</v>
      </c>
      <c r="I155" s="3" t="s">
        <v>333</v>
      </c>
      <c r="J155" s="4" t="str">
        <f>I155</f>
        <v>Old Saybrook</v>
      </c>
      <c r="K155" s="14" t="s">
        <v>369</v>
      </c>
      <c r="L155" s="4" t="s">
        <v>60</v>
      </c>
      <c r="M155" s="5" t="s">
        <v>536</v>
      </c>
      <c r="N155" s="5" t="s">
        <v>288</v>
      </c>
      <c r="O155" s="6">
        <v>37405</v>
      </c>
      <c r="P155" s="4" t="str">
        <f>IF(VLOOKUP(G155,Events!$A$2:$D$27,2,FALSE)="Field",CONCATENATE(M155,"-",N155),IF(VLOOKUP(G155,Events!$A$2:$D$27,2,FALSE)="Multi",M155,CONCATENATE(M155,":",N155)))</f>
        <v>149-00</v>
      </c>
      <c r="Q155" s="4" t="s">
        <v>697</v>
      </c>
    </row>
    <row r="156" spans="1:17">
      <c r="A156" s="3" t="s">
        <v>636</v>
      </c>
      <c r="B156" s="3" t="str">
        <f t="shared" si="9"/>
        <v>2002 Outdoor Girls Class S Championship Javelin Throw 2002</v>
      </c>
      <c r="C156" s="3" t="s">
        <v>26</v>
      </c>
      <c r="D156" s="4" t="s">
        <v>66</v>
      </c>
      <c r="E156" s="4" t="s">
        <v>703</v>
      </c>
      <c r="F156" s="4" t="str">
        <f t="shared" si="10"/>
        <v>Girls</v>
      </c>
      <c r="G156" s="4" t="s">
        <v>717</v>
      </c>
      <c r="H156" s="3">
        <v>2002</v>
      </c>
      <c r="I156" s="3" t="s">
        <v>333</v>
      </c>
      <c r="J156" s="4" t="str">
        <f>I156</f>
        <v>Old Saybrook</v>
      </c>
      <c r="K156" s="14" t="s">
        <v>369</v>
      </c>
      <c r="L156" s="4" t="s">
        <v>60</v>
      </c>
      <c r="M156" s="5" t="s">
        <v>537</v>
      </c>
      <c r="N156" s="5" t="s">
        <v>202</v>
      </c>
      <c r="O156" s="6">
        <v>37405</v>
      </c>
      <c r="P156" s="4" t="str">
        <f>IF(VLOOKUP(G156,Events!$A$2:$D$27,2,FALSE)="Field",CONCATENATE(M156,"-",N156),IF(VLOOKUP(G156,Events!$A$2:$D$27,2,FALSE)="Multi",M156,CONCATENATE(M156,":",N156)))</f>
        <v>136-08</v>
      </c>
      <c r="Q156" s="4" t="s">
        <v>697</v>
      </c>
    </row>
    <row r="157" spans="1:17">
      <c r="A157" s="3" t="s">
        <v>328</v>
      </c>
      <c r="B157" s="3" t="str">
        <f t="shared" si="9"/>
        <v>2013 Outdoor Boys Class S Championship 1600m</v>
      </c>
      <c r="C157" s="3" t="s">
        <v>26</v>
      </c>
      <c r="D157" s="4" t="s">
        <v>66</v>
      </c>
      <c r="E157" s="4" t="s">
        <v>702</v>
      </c>
      <c r="F157" s="4" t="str">
        <f t="shared" si="10"/>
        <v>Boys</v>
      </c>
      <c r="G157" s="4" t="s">
        <v>5</v>
      </c>
      <c r="H157" s="3">
        <v>2013</v>
      </c>
      <c r="I157" s="3" t="s">
        <v>329</v>
      </c>
      <c r="J157" s="4" t="s">
        <v>329</v>
      </c>
      <c r="K157" s="14" t="s">
        <v>367</v>
      </c>
      <c r="L157" s="4" t="s">
        <v>58</v>
      </c>
      <c r="M157" s="5" t="s">
        <v>260</v>
      </c>
      <c r="N157" s="5" t="s">
        <v>378</v>
      </c>
      <c r="O157" s="6">
        <v>41422</v>
      </c>
      <c r="P157" s="4" t="str">
        <f>IF(VLOOKUP(G157,Events!$A$2:$D$27,2,FALSE)="Field",CONCATENATE(M157,"-",N157),IF(VLOOKUP(G157,Events!$A$2:$D$27,2,FALSE)="Multi",M157,CONCATENATE(M157,":",N157)))</f>
        <v>4:16.60</v>
      </c>
      <c r="Q157" s="4" t="s">
        <v>697</v>
      </c>
    </row>
    <row r="158" spans="1:17">
      <c r="A158" s="3" t="s">
        <v>664</v>
      </c>
      <c r="B158" s="3" t="str">
        <f t="shared" si="9"/>
        <v>2002 Outdoor Girls State Open Discus Throw</v>
      </c>
      <c r="C158" s="3" t="s">
        <v>26</v>
      </c>
      <c r="D158" s="4" t="s">
        <v>51</v>
      </c>
      <c r="E158" s="4" t="s">
        <v>703</v>
      </c>
      <c r="F158" s="4" t="str">
        <f t="shared" si="10"/>
        <v>Girls</v>
      </c>
      <c r="G158" s="7" t="s">
        <v>716</v>
      </c>
      <c r="H158" s="3">
        <v>2002</v>
      </c>
      <c r="I158" s="3" t="s">
        <v>665</v>
      </c>
      <c r="J158" s="4" t="str">
        <f t="shared" ref="J158:J167" si="12">I158</f>
        <v>Plainville</v>
      </c>
      <c r="K158" s="14" t="s">
        <v>672</v>
      </c>
      <c r="L158" s="4" t="s">
        <v>58</v>
      </c>
      <c r="M158" s="5" t="s">
        <v>688</v>
      </c>
      <c r="N158" s="5" t="s">
        <v>202</v>
      </c>
      <c r="O158" s="6">
        <v>37411</v>
      </c>
      <c r="P158" s="4" t="str">
        <f>IF(VLOOKUP(G158,Events!$A$2:$D$27,2,FALSE)="Field",CONCATENATE(M158,"-",N158),IF(VLOOKUP(G158,Events!$A$2:$D$27,2,FALSE)="Multi",M158,CONCATENATE(M158,":",N158)))</f>
        <v>142-08</v>
      </c>
      <c r="Q158" s="4" t="s">
        <v>697</v>
      </c>
    </row>
    <row r="159" spans="1:17" ht="24">
      <c r="A159" s="3" t="s">
        <v>83</v>
      </c>
      <c r="B159" s="3" t="str">
        <f t="shared" si="9"/>
        <v>2005 Outdoor Boys Class L Championship 4x800m</v>
      </c>
      <c r="C159" s="3" t="s">
        <v>26</v>
      </c>
      <c r="D159" s="11" t="s">
        <v>52</v>
      </c>
      <c r="E159" s="4" t="s">
        <v>702</v>
      </c>
      <c r="F159" s="4" t="str">
        <f t="shared" si="10"/>
        <v>Boys</v>
      </c>
      <c r="G159" s="9" t="s">
        <v>10</v>
      </c>
      <c r="H159" s="3">
        <v>2005</v>
      </c>
      <c r="I159" s="3" t="s">
        <v>84</v>
      </c>
      <c r="J159" s="4" t="str">
        <f t="shared" si="12"/>
        <v>Ridgefield</v>
      </c>
      <c r="K159" s="14" t="s">
        <v>118</v>
      </c>
      <c r="L159" s="4" t="s">
        <v>58</v>
      </c>
      <c r="M159" s="5">
        <v>8</v>
      </c>
      <c r="N159" s="5">
        <v>1.2</v>
      </c>
      <c r="O159" s="6">
        <v>38503</v>
      </c>
      <c r="P159" s="4" t="str">
        <f>IF(VLOOKUP(G159,Events!$A$2:$D$27,2,FALSE)="Field",CONCATENATE(M159,"-",N159),IF(VLOOKUP(G159,Events!$A$2:$D$27,2,FALSE)="Multi",M159,CONCATENATE(M159,":",N159)))</f>
        <v>8:1.2</v>
      </c>
      <c r="Q159" s="4" t="s">
        <v>697</v>
      </c>
    </row>
    <row r="160" spans="1:17" ht="24">
      <c r="A160" s="3" t="s">
        <v>455</v>
      </c>
      <c r="B160" s="3" t="str">
        <f t="shared" si="9"/>
        <v>2005 Outdoor Girls Class L Championship 4x800m</v>
      </c>
      <c r="C160" s="3" t="s">
        <v>26</v>
      </c>
      <c r="D160" s="4" t="s">
        <v>52</v>
      </c>
      <c r="E160" s="4" t="s">
        <v>703</v>
      </c>
      <c r="F160" s="4" t="str">
        <f t="shared" si="10"/>
        <v>Girls</v>
      </c>
      <c r="G160" s="4" t="s">
        <v>10</v>
      </c>
      <c r="H160" s="3">
        <v>2005</v>
      </c>
      <c r="I160" s="3" t="s">
        <v>84</v>
      </c>
      <c r="J160" s="4" t="str">
        <f t="shared" si="12"/>
        <v>Ridgefield</v>
      </c>
      <c r="K160" s="14" t="s">
        <v>118</v>
      </c>
      <c r="L160" s="4" t="s">
        <v>58</v>
      </c>
      <c r="M160" s="5" t="s">
        <v>262</v>
      </c>
      <c r="N160" s="5" t="s">
        <v>480</v>
      </c>
      <c r="O160" s="6">
        <v>38503</v>
      </c>
      <c r="P160" s="4" t="str">
        <f>IF(VLOOKUP(G160,Events!$A$2:$D$27,2,FALSE)="Field",CONCATENATE(M160,"-",N160),IF(VLOOKUP(G160,Events!$A$2:$D$27,2,FALSE)="Multi",M160,CONCATENATE(M160,":",N160)))</f>
        <v>9:19.87</v>
      </c>
      <c r="Q160" s="4" t="s">
        <v>697</v>
      </c>
    </row>
    <row r="161" spans="1:17" ht="24">
      <c r="A161" s="3" t="s">
        <v>500</v>
      </c>
      <c r="B161" s="3" t="str">
        <f t="shared" si="9"/>
        <v>2017 Outdoor Girls Class LL Championship 4x400m</v>
      </c>
      <c r="C161" s="3" t="s">
        <v>26</v>
      </c>
      <c r="D161" s="4" t="s">
        <v>59</v>
      </c>
      <c r="E161" s="4" t="s">
        <v>703</v>
      </c>
      <c r="F161" s="4" t="str">
        <f t="shared" si="10"/>
        <v>Girls</v>
      </c>
      <c r="G161" s="4" t="s">
        <v>9</v>
      </c>
      <c r="H161" s="3">
        <v>2017</v>
      </c>
      <c r="I161" s="3" t="s">
        <v>84</v>
      </c>
      <c r="J161" s="4" t="str">
        <f t="shared" si="12"/>
        <v>Ridgefield</v>
      </c>
      <c r="K161" s="14" t="s">
        <v>118</v>
      </c>
      <c r="L161" s="4" t="s">
        <v>61</v>
      </c>
      <c r="M161" s="5" t="s">
        <v>275</v>
      </c>
      <c r="N161" s="5" t="s">
        <v>529</v>
      </c>
      <c r="O161" s="6">
        <v>42886</v>
      </c>
      <c r="P161" s="4" t="str">
        <f>IF(VLOOKUP(G161,Events!$A$2:$D$27,2,FALSE)="Field",CONCATENATE(M161,"-",N161),IF(VLOOKUP(G161,Events!$A$2:$D$27,2,FALSE)="Multi",M161,CONCATENATE(M161,":",N161)))</f>
        <v>3:55.27</v>
      </c>
      <c r="Q161" s="4" t="s">
        <v>697</v>
      </c>
    </row>
    <row r="162" spans="1:17">
      <c r="A162" s="3" t="s">
        <v>666</v>
      </c>
      <c r="B162" s="3" t="str">
        <f t="shared" si="9"/>
        <v>2013 Outdoor Girls State Open Javelin Throw 2002</v>
      </c>
      <c r="C162" s="3" t="s">
        <v>26</v>
      </c>
      <c r="D162" s="4" t="s">
        <v>51</v>
      </c>
      <c r="E162" s="4" t="s">
        <v>703</v>
      </c>
      <c r="F162" s="4" t="str">
        <f t="shared" ref="F162:F193" si="13">IF(E162="Male","Boys","Girls")</f>
        <v>Girls</v>
      </c>
      <c r="G162" s="7" t="s">
        <v>717</v>
      </c>
      <c r="H162" s="3">
        <v>2013</v>
      </c>
      <c r="I162" s="3" t="s">
        <v>84</v>
      </c>
      <c r="J162" s="4" t="str">
        <f t="shared" si="12"/>
        <v>Ridgefield</v>
      </c>
      <c r="K162" s="14" t="s">
        <v>118</v>
      </c>
      <c r="L162" s="4" t="s">
        <v>58</v>
      </c>
      <c r="M162" s="5" t="s">
        <v>689</v>
      </c>
      <c r="N162" s="5" t="s">
        <v>203</v>
      </c>
      <c r="O162" s="6">
        <v>41428</v>
      </c>
      <c r="P162" s="4" t="str">
        <f>IF(VLOOKUP(G162,Events!$A$2:$D$27,2,FALSE)="Field",CONCATENATE(M162,"-",N162),IF(VLOOKUP(G162,Events!$A$2:$D$27,2,FALSE)="Multi",M162,CONCATENATE(M162,":",N162)))</f>
        <v>145-09</v>
      </c>
      <c r="Q162" s="4" t="s">
        <v>697</v>
      </c>
    </row>
    <row r="163" spans="1:17">
      <c r="A163" s="3" t="s">
        <v>508</v>
      </c>
      <c r="B163" s="3" t="str">
        <f t="shared" si="9"/>
        <v>2008 Outdoor Girls Class LL Championship Javelin Throw 2002</v>
      </c>
      <c r="C163" s="3" t="s">
        <v>26</v>
      </c>
      <c r="D163" s="4" t="s">
        <v>59</v>
      </c>
      <c r="E163" s="4" t="s">
        <v>703</v>
      </c>
      <c r="F163" s="4" t="str">
        <f t="shared" si="13"/>
        <v>Girls</v>
      </c>
      <c r="G163" s="4" t="s">
        <v>717</v>
      </c>
      <c r="H163" s="3">
        <v>2008</v>
      </c>
      <c r="I163" s="3" t="s">
        <v>509</v>
      </c>
      <c r="J163" s="4" t="str">
        <f t="shared" si="12"/>
        <v>Shelton</v>
      </c>
      <c r="K163" s="14" t="s">
        <v>518</v>
      </c>
      <c r="L163" s="4" t="s">
        <v>61</v>
      </c>
      <c r="M163" s="5" t="s">
        <v>536</v>
      </c>
      <c r="N163" s="5" t="s">
        <v>320</v>
      </c>
      <c r="O163" s="6">
        <v>39601</v>
      </c>
      <c r="P163" s="4" t="str">
        <f>IF(VLOOKUP(G163,Events!$A$2:$D$27,2,FALSE)="Field",CONCATENATE(M163,"-",N163),IF(VLOOKUP(G163,Events!$A$2:$D$27,2,FALSE)="Multi",M163,CONCATENATE(M163,":",N163)))</f>
        <v>149-11</v>
      </c>
      <c r="Q163" s="4" t="s">
        <v>697</v>
      </c>
    </row>
    <row r="164" spans="1:17">
      <c r="A164" s="3" t="s">
        <v>139</v>
      </c>
      <c r="B164" s="3" t="str">
        <f t="shared" si="9"/>
        <v>1985 Outdoor Boys Class LL Championship 300mH</v>
      </c>
      <c r="C164" s="3" t="s">
        <v>26</v>
      </c>
      <c r="D164" s="4" t="s">
        <v>59</v>
      </c>
      <c r="E164" s="4" t="s">
        <v>702</v>
      </c>
      <c r="F164" s="4" t="str">
        <f t="shared" si="13"/>
        <v>Boys</v>
      </c>
      <c r="G164" s="4" t="s">
        <v>711</v>
      </c>
      <c r="H164" s="3">
        <v>1985</v>
      </c>
      <c r="I164" s="3" t="s">
        <v>140</v>
      </c>
      <c r="J164" s="4" t="str">
        <f t="shared" si="12"/>
        <v>Simsbury</v>
      </c>
      <c r="K164" s="14" t="s">
        <v>164</v>
      </c>
      <c r="L164" s="4" t="s">
        <v>56</v>
      </c>
      <c r="M164" s="5" t="s">
        <v>254</v>
      </c>
      <c r="N164" s="5" t="s">
        <v>271</v>
      </c>
      <c r="O164" s="6">
        <v>31208</v>
      </c>
      <c r="P164" s="4" t="str">
        <f>IF(VLOOKUP(G164,Events!$A$2:$D$27,2,FALSE)="Field",CONCATENATE(M164,"-",N164),IF(VLOOKUP(G164,Events!$A$2:$D$27,2,FALSE)="Multi",M164,CONCATENATE(M164,":",N164)))</f>
        <v>0:37.54</v>
      </c>
      <c r="Q164" s="4" t="s">
        <v>697</v>
      </c>
    </row>
    <row r="165" spans="1:17" ht="24">
      <c r="A165" s="3" t="s">
        <v>144</v>
      </c>
      <c r="B165" s="3" t="str">
        <f t="shared" si="9"/>
        <v>2012 Outdoor Boys Class LL Championship 4x800m</v>
      </c>
      <c r="C165" s="3" t="s">
        <v>26</v>
      </c>
      <c r="D165" s="4" t="s">
        <v>59</v>
      </c>
      <c r="E165" s="4" t="s">
        <v>702</v>
      </c>
      <c r="F165" s="4" t="str">
        <f t="shared" si="13"/>
        <v>Boys</v>
      </c>
      <c r="G165" s="4" t="s">
        <v>10</v>
      </c>
      <c r="H165" s="3">
        <v>2012</v>
      </c>
      <c r="I165" s="3" t="s">
        <v>140</v>
      </c>
      <c r="J165" s="4" t="str">
        <f t="shared" si="12"/>
        <v>Simsbury</v>
      </c>
      <c r="K165" s="14" t="s">
        <v>164</v>
      </c>
      <c r="L165" s="4" t="s">
        <v>61</v>
      </c>
      <c r="M165" s="5">
        <v>7</v>
      </c>
      <c r="N165" s="5">
        <v>48.89</v>
      </c>
      <c r="O165" s="6">
        <v>41059</v>
      </c>
      <c r="P165" s="4" t="str">
        <f>IF(VLOOKUP(G165,Events!$A$2:$D$27,2,FALSE)="Field",CONCATENATE(M165,"-",N165),IF(VLOOKUP(G165,Events!$A$2:$D$27,2,FALSE)="Multi",M165,CONCATENATE(M165,":",N165)))</f>
        <v>7:48.89</v>
      </c>
      <c r="Q165" s="4" t="s">
        <v>697</v>
      </c>
    </row>
    <row r="166" spans="1:17" ht="24">
      <c r="A166" s="3" t="s">
        <v>144</v>
      </c>
      <c r="B166" s="3" t="str">
        <f t="shared" si="9"/>
        <v>2012 Outdoor Boys State Open 4x800m</v>
      </c>
      <c r="C166" s="3" t="s">
        <v>26</v>
      </c>
      <c r="D166" s="4" t="s">
        <v>51</v>
      </c>
      <c r="E166" s="4" t="s">
        <v>702</v>
      </c>
      <c r="F166" s="4" t="str">
        <f t="shared" si="13"/>
        <v>Boys</v>
      </c>
      <c r="G166" s="4" t="s">
        <v>10</v>
      </c>
      <c r="H166" s="3">
        <v>2012</v>
      </c>
      <c r="I166" s="3" t="s">
        <v>140</v>
      </c>
      <c r="J166" s="4" t="str">
        <f t="shared" si="12"/>
        <v>Simsbury</v>
      </c>
      <c r="K166" s="14" t="s">
        <v>164</v>
      </c>
      <c r="L166" s="4" t="s">
        <v>58</v>
      </c>
      <c r="M166" s="5" t="s">
        <v>431</v>
      </c>
      <c r="N166" s="5" t="s">
        <v>432</v>
      </c>
      <c r="O166" s="6">
        <v>41064</v>
      </c>
      <c r="P166" s="4" t="str">
        <f>IF(VLOOKUP(G166,Events!$A$2:$D$27,2,FALSE)="Field",CONCATENATE(M166,"-",N166),IF(VLOOKUP(G166,Events!$A$2:$D$27,2,FALSE)="Multi",M166,CONCATENATE(M166,":",N166)))</f>
        <v>7:51.30</v>
      </c>
      <c r="Q166" s="4" t="s">
        <v>697</v>
      </c>
    </row>
    <row r="167" spans="1:17">
      <c r="A167" s="3" t="s">
        <v>451</v>
      </c>
      <c r="B167" s="3" t="str">
        <f t="shared" si="9"/>
        <v>2014 Outdoor Girls Class L Championship 3200m</v>
      </c>
      <c r="C167" s="3" t="s">
        <v>26</v>
      </c>
      <c r="D167" s="4" t="s">
        <v>52</v>
      </c>
      <c r="E167" s="4" t="s">
        <v>703</v>
      </c>
      <c r="F167" s="4" t="str">
        <f t="shared" si="13"/>
        <v>Girls</v>
      </c>
      <c r="G167" s="4" t="s">
        <v>6</v>
      </c>
      <c r="H167" s="3">
        <v>2014</v>
      </c>
      <c r="I167" s="3" t="s">
        <v>140</v>
      </c>
      <c r="J167" s="4" t="str">
        <f t="shared" si="12"/>
        <v>Simsbury</v>
      </c>
      <c r="K167" s="14" t="s">
        <v>164</v>
      </c>
      <c r="L167" s="4" t="s">
        <v>57</v>
      </c>
      <c r="M167" s="5" t="s">
        <v>285</v>
      </c>
      <c r="N167" s="5" t="s">
        <v>475</v>
      </c>
      <c r="O167" s="6">
        <v>41792</v>
      </c>
      <c r="P167" s="4" t="str">
        <f>IF(VLOOKUP(G167,Events!$A$2:$D$27,2,FALSE)="Field",CONCATENATE(M167,"-",N167),IF(VLOOKUP(G167,Events!$A$2:$D$27,2,FALSE)="Multi",M167,CONCATENATE(M167,":",N167)))</f>
        <v>10:45.92</v>
      </c>
      <c r="Q167" s="4" t="s">
        <v>697</v>
      </c>
    </row>
    <row r="168" spans="1:17">
      <c r="A168" s="3" t="s">
        <v>89</v>
      </c>
      <c r="B168" s="3" t="str">
        <f t="shared" si="9"/>
        <v>1994 Outdoor Boys Class L Championship High Jump</v>
      </c>
      <c r="C168" s="3" t="s">
        <v>26</v>
      </c>
      <c r="D168" s="11" t="s">
        <v>52</v>
      </c>
      <c r="E168" s="4" t="s">
        <v>702</v>
      </c>
      <c r="F168" s="4" t="str">
        <f t="shared" si="13"/>
        <v>Boys</v>
      </c>
      <c r="G168" s="9" t="s">
        <v>13</v>
      </c>
      <c r="H168" s="3">
        <v>1994</v>
      </c>
      <c r="I168" s="3" t="s">
        <v>90</v>
      </c>
      <c r="J168" s="4" t="s">
        <v>90</v>
      </c>
      <c r="K168" s="14" t="s">
        <v>123</v>
      </c>
      <c r="L168" s="4" t="s">
        <v>58</v>
      </c>
      <c r="M168" s="5">
        <v>6</v>
      </c>
      <c r="N168" s="5" t="s">
        <v>202</v>
      </c>
      <c r="O168" s="6">
        <v>34486</v>
      </c>
      <c r="P168" s="4" t="str">
        <f>IF(VLOOKUP(G168,Events!$A$2:$D$27,2,FALSE)="Field",CONCATENATE(M168,"-",N168),IF(VLOOKUP(G168,Events!$A$2:$D$27,2,FALSE)="Multi",M168,CONCATENATE(M168,":",N168)))</f>
        <v>6-08</v>
      </c>
      <c r="Q168" s="4" t="s">
        <v>697</v>
      </c>
    </row>
    <row r="169" spans="1:17">
      <c r="A169" s="3" t="s">
        <v>95</v>
      </c>
      <c r="B169" s="3" t="str">
        <f t="shared" si="9"/>
        <v>2001 Outdoor Boys Class L Championship Shot Put</v>
      </c>
      <c r="C169" s="3" t="s">
        <v>26</v>
      </c>
      <c r="D169" s="11" t="s">
        <v>52</v>
      </c>
      <c r="E169" s="4" t="s">
        <v>702</v>
      </c>
      <c r="F169" s="4" t="str">
        <f t="shared" si="13"/>
        <v>Boys</v>
      </c>
      <c r="G169" s="9" t="s">
        <v>15</v>
      </c>
      <c r="H169" s="3">
        <v>2001</v>
      </c>
      <c r="I169" s="3" t="s">
        <v>90</v>
      </c>
      <c r="J169" s="4" t="str">
        <f>I169</f>
        <v>South Windsor</v>
      </c>
      <c r="K169" s="14" t="s">
        <v>123</v>
      </c>
      <c r="L169" s="4" t="s">
        <v>58</v>
      </c>
      <c r="M169" s="5">
        <v>61</v>
      </c>
      <c r="N169" s="5" t="s">
        <v>204</v>
      </c>
      <c r="O169" s="6">
        <v>37041</v>
      </c>
      <c r="P169" s="4" t="str">
        <f>IF(VLOOKUP(G169,Events!$A$2:$D$27,2,FALSE)="Field",CONCATENATE(M169,"-",N169),IF(VLOOKUP(G169,Events!$A$2:$D$27,2,FALSE)="Multi",M169,CONCATENATE(M169,":",N169)))</f>
        <v>61-02.5</v>
      </c>
      <c r="Q169" s="4" t="s">
        <v>697</v>
      </c>
    </row>
    <row r="170" spans="1:17">
      <c r="A170" s="3" t="s">
        <v>194</v>
      </c>
      <c r="B170" s="3" t="str">
        <f t="shared" si="9"/>
        <v>1973 Outdoor Boys Class M Championship Discus Throw</v>
      </c>
      <c r="C170" s="3" t="s">
        <v>26</v>
      </c>
      <c r="D170" s="4" t="s">
        <v>63</v>
      </c>
      <c r="E170" s="4" t="s">
        <v>702</v>
      </c>
      <c r="F170" s="4" t="str">
        <f t="shared" si="13"/>
        <v>Boys</v>
      </c>
      <c r="G170" s="4" t="s">
        <v>716</v>
      </c>
      <c r="H170" s="3">
        <v>1973</v>
      </c>
      <c r="I170" s="3" t="s">
        <v>90</v>
      </c>
      <c r="J170" s="4" t="str">
        <f>I170</f>
        <v>South Windsor</v>
      </c>
      <c r="K170" s="14" t="s">
        <v>123</v>
      </c>
      <c r="L170" s="4" t="s">
        <v>56</v>
      </c>
      <c r="M170" s="5" t="s">
        <v>287</v>
      </c>
      <c r="N170" s="5" t="s">
        <v>288</v>
      </c>
      <c r="O170" s="4" t="s">
        <v>56</v>
      </c>
      <c r="P170" s="4" t="str">
        <f>IF(VLOOKUP(G170,Events!$A$2:$D$27,2,FALSE)="Field",CONCATENATE(M170,"-",N170),IF(VLOOKUP(G170,Events!$A$2:$D$27,2,FALSE)="Multi",M170,CONCATENATE(M170,":",N170)))</f>
        <v>178-00</v>
      </c>
      <c r="Q170" s="4" t="s">
        <v>697</v>
      </c>
    </row>
    <row r="171" spans="1:17">
      <c r="A171" s="3" t="s">
        <v>95</v>
      </c>
      <c r="B171" s="3" t="str">
        <f t="shared" si="9"/>
        <v>2001 Outdoor Boys State Open Shot Put</v>
      </c>
      <c r="C171" s="3" t="s">
        <v>26</v>
      </c>
      <c r="D171" s="4" t="s">
        <v>51</v>
      </c>
      <c r="E171" s="4" t="s">
        <v>702</v>
      </c>
      <c r="F171" s="4" t="str">
        <f t="shared" si="13"/>
        <v>Boys</v>
      </c>
      <c r="G171" s="4" t="s">
        <v>15</v>
      </c>
      <c r="H171" s="3">
        <v>2001</v>
      </c>
      <c r="I171" s="3" t="s">
        <v>90</v>
      </c>
      <c r="J171" s="4" t="str">
        <f>I171</f>
        <v>South Windsor</v>
      </c>
      <c r="K171" s="14" t="s">
        <v>123</v>
      </c>
      <c r="L171" s="4" t="s">
        <v>58</v>
      </c>
      <c r="M171" s="5" t="s">
        <v>437</v>
      </c>
      <c r="N171" s="5" t="s">
        <v>209</v>
      </c>
      <c r="O171" s="6">
        <v>37047</v>
      </c>
      <c r="P171" s="4" t="str">
        <f>IF(VLOOKUP(G171,Events!$A$2:$D$27,2,FALSE)="Field",CONCATENATE(M171,"-",N171),IF(VLOOKUP(G171,Events!$A$2:$D$27,2,FALSE)="Multi",M171,CONCATENATE(M171,":",N171)))</f>
        <v>61-01.5</v>
      </c>
      <c r="Q171" s="4" t="s">
        <v>697</v>
      </c>
    </row>
    <row r="172" spans="1:17">
      <c r="A172" s="3" t="s">
        <v>87</v>
      </c>
      <c r="B172" s="3" t="str">
        <f t="shared" si="9"/>
        <v>1981 Outdoor Boys Class L Championship High Jump</v>
      </c>
      <c r="C172" s="3" t="s">
        <v>26</v>
      </c>
      <c r="D172" s="11" t="s">
        <v>52</v>
      </c>
      <c r="E172" s="4" t="s">
        <v>702</v>
      </c>
      <c r="F172" s="4" t="str">
        <f t="shared" si="13"/>
        <v>Boys</v>
      </c>
      <c r="G172" s="9" t="s">
        <v>13</v>
      </c>
      <c r="H172" s="3">
        <v>1981</v>
      </c>
      <c r="I172" s="3" t="s">
        <v>88</v>
      </c>
      <c r="J172" s="4" t="s">
        <v>110</v>
      </c>
      <c r="K172" s="14" t="s">
        <v>121</v>
      </c>
      <c r="L172" s="4" t="s">
        <v>56</v>
      </c>
      <c r="M172" s="5">
        <v>6</v>
      </c>
      <c r="N172" s="5" t="s">
        <v>202</v>
      </c>
      <c r="O172" s="4" t="s">
        <v>56</v>
      </c>
      <c r="P172" s="4" t="str">
        <f>IF(VLOOKUP(G172,Events!$A$2:$D$27,2,FALSE)="Field",CONCATENATE(M172,"-",N172),IF(VLOOKUP(G172,Events!$A$2:$D$27,2,FALSE)="Multi",M172,CONCATENATE(M172,":",N172)))</f>
        <v>6-08</v>
      </c>
      <c r="Q172" s="4" t="s">
        <v>697</v>
      </c>
    </row>
    <row r="173" spans="1:17">
      <c r="A173" s="3" t="s">
        <v>136</v>
      </c>
      <c r="B173" s="3" t="str">
        <f t="shared" si="9"/>
        <v>1981 Outdoor Boys Class LL Championship 5000m</v>
      </c>
      <c r="C173" s="3" t="s">
        <v>26</v>
      </c>
      <c r="D173" s="4" t="s">
        <v>59</v>
      </c>
      <c r="E173" s="4" t="s">
        <v>702</v>
      </c>
      <c r="F173" s="4" t="str">
        <f t="shared" si="13"/>
        <v>Boys</v>
      </c>
      <c r="G173" s="4" t="s">
        <v>7</v>
      </c>
      <c r="H173" s="3">
        <v>1981</v>
      </c>
      <c r="I173" s="3" t="s">
        <v>156</v>
      </c>
      <c r="J173" s="4" t="s">
        <v>110</v>
      </c>
      <c r="K173" s="14" t="s">
        <v>162</v>
      </c>
      <c r="L173" s="4" t="s">
        <v>56</v>
      </c>
      <c r="M173" s="5">
        <v>14</v>
      </c>
      <c r="N173" s="5">
        <v>56.78</v>
      </c>
      <c r="O173" s="4" t="s">
        <v>56</v>
      </c>
      <c r="P173" s="4" t="str">
        <f>IF(VLOOKUP(G173,Events!$A$2:$D$27,2,FALSE)="Field",CONCATENATE(M173,"-",N173),IF(VLOOKUP(G173,Events!$A$2:$D$27,2,FALSE)="Multi",M173,CONCATENATE(M173,":",N173)))</f>
        <v>14:56.78</v>
      </c>
      <c r="Q173" s="4" t="s">
        <v>697</v>
      </c>
    </row>
    <row r="174" spans="1:17">
      <c r="A174" s="3" t="s">
        <v>149</v>
      </c>
      <c r="B174" s="3" t="str">
        <f t="shared" si="9"/>
        <v>2017 Outdoor Boys Class LL Championship Pole Vault</v>
      </c>
      <c r="C174" s="3" t="s">
        <v>26</v>
      </c>
      <c r="D174" s="4" t="s">
        <v>59</v>
      </c>
      <c r="E174" s="4" t="s">
        <v>702</v>
      </c>
      <c r="F174" s="4" t="str">
        <f t="shared" si="13"/>
        <v>Boys</v>
      </c>
      <c r="G174" s="4" t="s">
        <v>14</v>
      </c>
      <c r="H174" s="3">
        <v>2017</v>
      </c>
      <c r="I174" s="3" t="s">
        <v>156</v>
      </c>
      <c r="J174" s="4" t="s">
        <v>110</v>
      </c>
      <c r="K174" s="14" t="s">
        <v>162</v>
      </c>
      <c r="L174" s="4" t="s">
        <v>61</v>
      </c>
      <c r="M174" s="5">
        <v>15</v>
      </c>
      <c r="N174" s="5" t="s">
        <v>210</v>
      </c>
      <c r="O174" s="6">
        <v>42887</v>
      </c>
      <c r="P174" s="4" t="str">
        <f>IF(VLOOKUP(G174,Events!$A$2:$D$27,2,FALSE)="Field",CONCATENATE(M174,"-",N174),IF(VLOOKUP(G174,Events!$A$2:$D$27,2,FALSE)="Multi",M174,CONCATENATE(M174,":",N174)))</f>
        <v>15-03</v>
      </c>
      <c r="Q174" s="4" t="s">
        <v>697</v>
      </c>
    </row>
    <row r="175" spans="1:17">
      <c r="A175" s="3" t="s">
        <v>403</v>
      </c>
      <c r="B175" s="3" t="str">
        <f t="shared" si="9"/>
        <v>2015 Outdoor Boys State Open Pole Vault</v>
      </c>
      <c r="C175" s="3" t="s">
        <v>26</v>
      </c>
      <c r="D175" s="4" t="s">
        <v>51</v>
      </c>
      <c r="E175" s="4" t="s">
        <v>702</v>
      </c>
      <c r="F175" s="4" t="str">
        <f t="shared" si="13"/>
        <v>Boys</v>
      </c>
      <c r="G175" s="4" t="s">
        <v>14</v>
      </c>
      <c r="H175" s="3">
        <v>2015</v>
      </c>
      <c r="I175" s="3" t="s">
        <v>156</v>
      </c>
      <c r="J175" s="4" t="s">
        <v>110</v>
      </c>
      <c r="K175" s="14" t="s">
        <v>162</v>
      </c>
      <c r="L175" s="4" t="s">
        <v>58</v>
      </c>
      <c r="M175" s="5" t="s">
        <v>436</v>
      </c>
      <c r="N175" s="5" t="s">
        <v>288</v>
      </c>
      <c r="O175" s="6">
        <v>42163</v>
      </c>
      <c r="P175" s="4" t="str">
        <f>IF(VLOOKUP(G175,Events!$A$2:$D$27,2,FALSE)="Field",CONCATENATE(M175,"-",N175),IF(VLOOKUP(G175,Events!$A$2:$D$27,2,FALSE)="Multi",M175,CONCATENATE(M175,":",N175)))</f>
        <v>16-00</v>
      </c>
      <c r="Q175" s="4" t="s">
        <v>697</v>
      </c>
    </row>
    <row r="176" spans="1:17">
      <c r="A176" s="3" t="s">
        <v>507</v>
      </c>
      <c r="B176" s="3" t="str">
        <f t="shared" si="9"/>
        <v>2006 Outdoor Girls Class LL Championship Shot Put</v>
      </c>
      <c r="C176" s="3" t="s">
        <v>26</v>
      </c>
      <c r="D176" s="4" t="s">
        <v>59</v>
      </c>
      <c r="E176" s="4" t="s">
        <v>703</v>
      </c>
      <c r="F176" s="4" t="str">
        <f t="shared" si="13"/>
        <v>Girls</v>
      </c>
      <c r="G176" s="4" t="s">
        <v>15</v>
      </c>
      <c r="H176" s="3">
        <v>2006</v>
      </c>
      <c r="I176" s="3" t="s">
        <v>110</v>
      </c>
      <c r="J176" s="4" t="str">
        <f>I176</f>
        <v>Stamford</v>
      </c>
      <c r="K176" s="14" t="s">
        <v>162</v>
      </c>
      <c r="L176" s="4" t="s">
        <v>61</v>
      </c>
      <c r="M176" s="5" t="s">
        <v>534</v>
      </c>
      <c r="N176" s="5" t="s">
        <v>210</v>
      </c>
      <c r="O176" s="6">
        <v>38868</v>
      </c>
      <c r="P176" s="4" t="str">
        <f>IF(VLOOKUP(G176,Events!$A$2:$D$27,2,FALSE)="Field",CONCATENATE(M176,"-",N176),IF(VLOOKUP(G176,Events!$A$2:$D$27,2,FALSE)="Multi",M176,CONCATENATE(M176,":",N176)))</f>
        <v>48-03</v>
      </c>
      <c r="Q176" s="4" t="s">
        <v>697</v>
      </c>
    </row>
    <row r="177" spans="1:17">
      <c r="A177" s="3" t="s">
        <v>507</v>
      </c>
      <c r="B177" s="3" t="str">
        <f t="shared" si="9"/>
        <v>2006 Outdoor Girls Class LL Championship Discus Throw</v>
      </c>
      <c r="C177" s="3" t="s">
        <v>26</v>
      </c>
      <c r="D177" s="4" t="s">
        <v>59</v>
      </c>
      <c r="E177" s="4" t="s">
        <v>703</v>
      </c>
      <c r="F177" s="4" t="str">
        <f t="shared" si="13"/>
        <v>Girls</v>
      </c>
      <c r="G177" s="4" t="s">
        <v>716</v>
      </c>
      <c r="H177" s="3">
        <v>2006</v>
      </c>
      <c r="I177" s="3" t="s">
        <v>110</v>
      </c>
      <c r="J177" s="4" t="str">
        <f>I177</f>
        <v>Stamford</v>
      </c>
      <c r="K177" s="14" t="s">
        <v>162</v>
      </c>
      <c r="L177" s="4" t="s">
        <v>61</v>
      </c>
      <c r="M177" s="5" t="s">
        <v>535</v>
      </c>
      <c r="N177" s="5" t="s">
        <v>203</v>
      </c>
      <c r="O177" s="6">
        <v>38868</v>
      </c>
      <c r="P177" s="4" t="str">
        <f>IF(VLOOKUP(G177,Events!$A$2:$D$27,2,FALSE)="Field",CONCATENATE(M177,"-",N177),IF(VLOOKUP(G177,Events!$A$2:$D$27,2,FALSE)="Multi",M177,CONCATENATE(M177,":",N177)))</f>
        <v>138-09</v>
      </c>
      <c r="Q177" s="4" t="s">
        <v>697</v>
      </c>
    </row>
    <row r="178" spans="1:17">
      <c r="A178" s="3" t="s">
        <v>658</v>
      </c>
      <c r="B178" s="3" t="str">
        <f t="shared" si="9"/>
        <v>2013 Outdoor Girls State Open 3200m</v>
      </c>
      <c r="C178" s="3" t="s">
        <v>26</v>
      </c>
      <c r="D178" s="4" t="s">
        <v>51</v>
      </c>
      <c r="E178" s="4" t="s">
        <v>703</v>
      </c>
      <c r="F178" s="4" t="str">
        <f t="shared" si="13"/>
        <v>Girls</v>
      </c>
      <c r="G178" s="7" t="s">
        <v>6</v>
      </c>
      <c r="H178" s="3">
        <v>2013</v>
      </c>
      <c r="I178" s="3" t="s">
        <v>156</v>
      </c>
      <c r="J178" s="4" t="s">
        <v>110</v>
      </c>
      <c r="K178" s="14" t="s">
        <v>162</v>
      </c>
      <c r="L178" s="4" t="s">
        <v>58</v>
      </c>
      <c r="M178" s="5" t="s">
        <v>285</v>
      </c>
      <c r="N178" s="5" t="s">
        <v>679</v>
      </c>
      <c r="O178" s="6">
        <v>41428</v>
      </c>
      <c r="P178" s="4" t="str">
        <f>IF(VLOOKUP(G178,Events!$A$2:$D$27,2,FALSE)="Field",CONCATENATE(M178,"-",N178),IF(VLOOKUP(G178,Events!$A$2:$D$27,2,FALSE)="Multi",M178,CONCATENATE(M178,":",N178)))</f>
        <v>10:20.03</v>
      </c>
      <c r="Q178" s="4" t="s">
        <v>697</v>
      </c>
    </row>
    <row r="179" spans="1:17">
      <c r="A179" s="3" t="s">
        <v>507</v>
      </c>
      <c r="B179" s="3" t="str">
        <f t="shared" si="9"/>
        <v>2006 Outdoor Girls State Open Shot Put</v>
      </c>
      <c r="C179" s="3" t="s">
        <v>26</v>
      </c>
      <c r="D179" s="4" t="s">
        <v>51</v>
      </c>
      <c r="E179" s="4" t="s">
        <v>703</v>
      </c>
      <c r="F179" s="4" t="str">
        <f t="shared" si="13"/>
        <v>Girls</v>
      </c>
      <c r="G179" s="7" t="s">
        <v>15</v>
      </c>
      <c r="H179" s="3">
        <v>2006</v>
      </c>
      <c r="I179" s="3" t="s">
        <v>110</v>
      </c>
      <c r="J179" s="4" t="str">
        <f>I179</f>
        <v>Stamford</v>
      </c>
      <c r="K179" s="14" t="s">
        <v>162</v>
      </c>
      <c r="L179" s="4" t="s">
        <v>58</v>
      </c>
      <c r="M179" s="5" t="s">
        <v>687</v>
      </c>
      <c r="N179" s="5" t="s">
        <v>318</v>
      </c>
      <c r="O179" s="6">
        <v>38874</v>
      </c>
      <c r="P179" s="4" t="str">
        <f>IF(VLOOKUP(G179,Events!$A$2:$D$27,2,FALSE)="Field",CONCATENATE(M179,"-",N179),IF(VLOOKUP(G179,Events!$A$2:$D$27,2,FALSE)="Multi",M179,CONCATENATE(M179,":",N179)))</f>
        <v>49-04</v>
      </c>
      <c r="Q179" s="4" t="s">
        <v>697</v>
      </c>
    </row>
    <row r="180" spans="1:17">
      <c r="A180" s="3" t="s">
        <v>555</v>
      </c>
      <c r="B180" s="3" t="str">
        <f t="shared" si="9"/>
        <v>2011 Outdoor Girls Class M Championship Discus Throw</v>
      </c>
      <c r="C180" s="3" t="s">
        <v>26</v>
      </c>
      <c r="D180" s="4" t="s">
        <v>63</v>
      </c>
      <c r="E180" s="4" t="s">
        <v>703</v>
      </c>
      <c r="F180" s="4" t="str">
        <f t="shared" si="13"/>
        <v>Girls</v>
      </c>
      <c r="G180" s="4" t="s">
        <v>716</v>
      </c>
      <c r="H180" s="3">
        <v>2011</v>
      </c>
      <c r="I180" s="3" t="s">
        <v>556</v>
      </c>
      <c r="J180" s="4" t="str">
        <f>I180</f>
        <v>Stonington</v>
      </c>
      <c r="K180" s="14" t="s">
        <v>567</v>
      </c>
      <c r="L180" s="4" t="s">
        <v>58</v>
      </c>
      <c r="M180" s="5" t="s">
        <v>584</v>
      </c>
      <c r="N180" s="5" t="s">
        <v>206</v>
      </c>
      <c r="O180" s="6">
        <v>40695</v>
      </c>
      <c r="P180" s="4" t="str">
        <f>IF(VLOOKUP(G180,Events!$A$2:$D$27,2,FALSE)="Field",CONCATENATE(M180,"-",N180),IF(VLOOKUP(G180,Events!$A$2:$D$27,2,FALSE)="Multi",M180,CONCATENATE(M180,":",N180)))</f>
        <v>140-06</v>
      </c>
      <c r="Q180" s="4" t="s">
        <v>697</v>
      </c>
    </row>
    <row r="181" spans="1:17">
      <c r="A181" s="3" t="s">
        <v>176</v>
      </c>
      <c r="B181" s="3" t="str">
        <f t="shared" si="9"/>
        <v>1980 Outdoor Boys Class M Championship 5000m</v>
      </c>
      <c r="C181" s="3" t="s">
        <v>26</v>
      </c>
      <c r="D181" s="4" t="s">
        <v>63</v>
      </c>
      <c r="E181" s="4" t="s">
        <v>702</v>
      </c>
      <c r="F181" s="4" t="str">
        <f t="shared" si="13"/>
        <v>Boys</v>
      </c>
      <c r="G181" s="4" t="s">
        <v>7</v>
      </c>
      <c r="H181" s="3">
        <v>1980</v>
      </c>
      <c r="I181" s="3" t="s">
        <v>200</v>
      </c>
      <c r="J181" s="4" t="s">
        <v>217</v>
      </c>
      <c r="K181" s="14" t="s">
        <v>218</v>
      </c>
      <c r="L181" s="4" t="s">
        <v>56</v>
      </c>
      <c r="M181" s="5" t="s">
        <v>264</v>
      </c>
      <c r="N181" s="5" t="s">
        <v>265</v>
      </c>
      <c r="O181" s="4" t="s">
        <v>56</v>
      </c>
      <c r="P181" s="4" t="str">
        <f>IF(VLOOKUP(G181,Events!$A$2:$D$27,2,FALSE)="Field",CONCATENATE(M181,"-",N181),IF(VLOOKUP(G181,Events!$A$2:$D$27,2,FALSE)="Multi",M181,CONCATENATE(M181,":",N181)))</f>
        <v>15:20</v>
      </c>
      <c r="Q181" s="4" t="s">
        <v>697</v>
      </c>
    </row>
    <row r="182" spans="1:17">
      <c r="A182" s="3" t="s">
        <v>342</v>
      </c>
      <c r="B182" s="3" t="str">
        <f t="shared" si="9"/>
        <v>1995 Outdoor Boys Class S Championship High Jump</v>
      </c>
      <c r="C182" s="3" t="s">
        <v>26</v>
      </c>
      <c r="D182" s="4" t="s">
        <v>66</v>
      </c>
      <c r="E182" s="4" t="s">
        <v>702</v>
      </c>
      <c r="F182" s="4" t="str">
        <f t="shared" si="13"/>
        <v>Boys</v>
      </c>
      <c r="G182" s="4" t="s">
        <v>13</v>
      </c>
      <c r="H182" s="3">
        <v>1995</v>
      </c>
      <c r="I182" s="3" t="s">
        <v>344</v>
      </c>
      <c r="J182" s="4" t="s">
        <v>361</v>
      </c>
      <c r="K182" s="14" t="s">
        <v>360</v>
      </c>
      <c r="L182" s="4" t="s">
        <v>58</v>
      </c>
      <c r="M182" s="5" t="s">
        <v>284</v>
      </c>
      <c r="N182" s="5" t="s">
        <v>202</v>
      </c>
      <c r="O182" s="6">
        <v>34856</v>
      </c>
      <c r="P182" s="4" t="str">
        <f>IF(VLOOKUP(G182,Events!$A$2:$D$27,2,FALSE)="Field",CONCATENATE(M182,"-",N182),IF(VLOOKUP(G182,Events!$A$2:$D$27,2,FALSE)="Multi",M182,CONCATENATE(M182,":",N182)))</f>
        <v>6-08</v>
      </c>
      <c r="Q182" s="4" t="s">
        <v>697</v>
      </c>
    </row>
    <row r="183" spans="1:17">
      <c r="A183" s="3" t="s">
        <v>541</v>
      </c>
      <c r="B183" s="3" t="str">
        <f t="shared" si="9"/>
        <v>2015 Outdoor Girls Class M Championship 3200m</v>
      </c>
      <c r="C183" s="3" t="s">
        <v>26</v>
      </c>
      <c r="D183" s="4" t="s">
        <v>63</v>
      </c>
      <c r="E183" s="4" t="s">
        <v>703</v>
      </c>
      <c r="F183" s="4" t="str">
        <f t="shared" si="13"/>
        <v>Girls</v>
      </c>
      <c r="G183" s="4" t="s">
        <v>6</v>
      </c>
      <c r="H183" s="3">
        <v>2015</v>
      </c>
      <c r="I183" s="3" t="s">
        <v>542</v>
      </c>
      <c r="J183" s="4" t="str">
        <f t="shared" ref="J183:J189" si="14">I183</f>
        <v>Tolland</v>
      </c>
      <c r="K183" s="14" t="s">
        <v>563</v>
      </c>
      <c r="L183" s="4" t="s">
        <v>58</v>
      </c>
      <c r="M183" s="5" t="s">
        <v>285</v>
      </c>
      <c r="N183" s="5" t="s">
        <v>574</v>
      </c>
      <c r="O183" s="6">
        <v>42158</v>
      </c>
      <c r="P183" s="4" t="str">
        <f>IF(VLOOKUP(G183,Events!$A$2:$D$27,2,FALSE)="Field",CONCATENATE(M183,"-",N183),IF(VLOOKUP(G183,Events!$A$2:$D$27,2,FALSE)="Multi",M183,CONCATENATE(M183,":",N183)))</f>
        <v>10:48.96</v>
      </c>
      <c r="Q183" s="4" t="s">
        <v>697</v>
      </c>
    </row>
    <row r="184" spans="1:17">
      <c r="A184" s="3" t="s">
        <v>544</v>
      </c>
      <c r="B184" s="3" t="str">
        <f t="shared" si="9"/>
        <v>2013 Outdoor Girls Class M Championship 300mH</v>
      </c>
      <c r="C184" s="3" t="s">
        <v>26</v>
      </c>
      <c r="D184" s="4" t="s">
        <v>63</v>
      </c>
      <c r="E184" s="4" t="s">
        <v>703</v>
      </c>
      <c r="F184" s="4" t="str">
        <f t="shared" si="13"/>
        <v>Girls</v>
      </c>
      <c r="G184" s="4" t="s">
        <v>711</v>
      </c>
      <c r="H184" s="3">
        <v>2013</v>
      </c>
      <c r="I184" s="3" t="s">
        <v>542</v>
      </c>
      <c r="J184" s="4" t="str">
        <f t="shared" si="14"/>
        <v>Tolland</v>
      </c>
      <c r="K184" s="14" t="s">
        <v>563</v>
      </c>
      <c r="L184" s="4" t="s">
        <v>58</v>
      </c>
      <c r="M184" s="5" t="s">
        <v>254</v>
      </c>
      <c r="N184" s="5" t="s">
        <v>576</v>
      </c>
      <c r="O184" s="6">
        <v>41423</v>
      </c>
      <c r="P184" s="4" t="str">
        <f>IF(VLOOKUP(G184,Events!$A$2:$D$27,2,FALSE)="Field",CONCATENATE(M184,"-",N184),IF(VLOOKUP(G184,Events!$A$2:$D$27,2,FALSE)="Multi",M184,CONCATENATE(M184,":",N184)))</f>
        <v>0:44.12</v>
      </c>
      <c r="Q184" s="4" t="s">
        <v>697</v>
      </c>
    </row>
    <row r="185" spans="1:17" ht="24">
      <c r="A185" s="3" t="s">
        <v>545</v>
      </c>
      <c r="B185" s="3" t="str">
        <f t="shared" si="9"/>
        <v>2013 Outdoor Girls Class M Championship 4x400m</v>
      </c>
      <c r="C185" s="3" t="s">
        <v>26</v>
      </c>
      <c r="D185" s="4" t="s">
        <v>63</v>
      </c>
      <c r="E185" s="4" t="s">
        <v>703</v>
      </c>
      <c r="F185" s="4" t="str">
        <f t="shared" si="13"/>
        <v>Girls</v>
      </c>
      <c r="G185" s="4" t="s">
        <v>9</v>
      </c>
      <c r="H185" s="3">
        <v>2013</v>
      </c>
      <c r="I185" s="3" t="s">
        <v>542</v>
      </c>
      <c r="J185" s="4" t="str">
        <f t="shared" si="14"/>
        <v>Tolland</v>
      </c>
      <c r="K185" s="14" t="s">
        <v>563</v>
      </c>
      <c r="L185" s="4" t="s">
        <v>58</v>
      </c>
      <c r="M185" s="5" t="s">
        <v>275</v>
      </c>
      <c r="N185" s="5" t="s">
        <v>578</v>
      </c>
      <c r="O185" s="6">
        <v>41423</v>
      </c>
      <c r="P185" s="4" t="str">
        <f>IF(VLOOKUP(G185,Events!$A$2:$D$27,2,FALSE)="Field",CONCATENATE(M185,"-",N185),IF(VLOOKUP(G185,Events!$A$2:$D$27,2,FALSE)="Multi",M185,CONCATENATE(M185,":",N185)))</f>
        <v>3:58.74</v>
      </c>
      <c r="Q185" s="4" t="s">
        <v>697</v>
      </c>
    </row>
    <row r="186" spans="1:17" ht="24">
      <c r="A186" s="3" t="s">
        <v>546</v>
      </c>
      <c r="B186" s="3" t="str">
        <f t="shared" si="9"/>
        <v>2015 Outdoor Girls Class M Championship 4x800m</v>
      </c>
      <c r="C186" s="3" t="s">
        <v>26</v>
      </c>
      <c r="D186" s="4" t="s">
        <v>63</v>
      </c>
      <c r="E186" s="4" t="s">
        <v>703</v>
      </c>
      <c r="F186" s="4" t="str">
        <f t="shared" si="13"/>
        <v>Girls</v>
      </c>
      <c r="G186" s="4" t="s">
        <v>10</v>
      </c>
      <c r="H186" s="3">
        <v>2015</v>
      </c>
      <c r="I186" s="3" t="s">
        <v>542</v>
      </c>
      <c r="J186" s="4" t="str">
        <f t="shared" si="14"/>
        <v>Tolland</v>
      </c>
      <c r="K186" s="14" t="s">
        <v>563</v>
      </c>
      <c r="L186" s="4" t="s">
        <v>58</v>
      </c>
      <c r="M186" s="5" t="s">
        <v>262</v>
      </c>
      <c r="N186" s="5" t="s">
        <v>579</v>
      </c>
      <c r="O186" s="6">
        <v>42158</v>
      </c>
      <c r="P186" s="4" t="str">
        <f>IF(VLOOKUP(G186,Events!$A$2:$D$27,2,FALSE)="Field",CONCATENATE(M186,"-",N186),IF(VLOOKUP(G186,Events!$A$2:$D$27,2,FALSE)="Multi",M186,CONCATENATE(M186,":",N186)))</f>
        <v>9:29.33</v>
      </c>
      <c r="Q186" s="4" t="s">
        <v>697</v>
      </c>
    </row>
    <row r="187" spans="1:17">
      <c r="A187" s="3" t="s">
        <v>557</v>
      </c>
      <c r="B187" s="3" t="str">
        <f t="shared" si="9"/>
        <v>2013 Outdoor Girls Class M Championship Javelin Throw 2002</v>
      </c>
      <c r="C187" s="3" t="s">
        <v>26</v>
      </c>
      <c r="D187" s="4" t="s">
        <v>63</v>
      </c>
      <c r="E187" s="4" t="s">
        <v>703</v>
      </c>
      <c r="F187" s="4" t="str">
        <f t="shared" si="13"/>
        <v>Girls</v>
      </c>
      <c r="G187" s="4" t="s">
        <v>717</v>
      </c>
      <c r="H187" s="3">
        <v>2013</v>
      </c>
      <c r="I187" s="3" t="s">
        <v>542</v>
      </c>
      <c r="J187" s="4" t="str">
        <f t="shared" si="14"/>
        <v>Tolland</v>
      </c>
      <c r="K187" s="14" t="s">
        <v>563</v>
      </c>
      <c r="L187" s="4" t="s">
        <v>58</v>
      </c>
      <c r="M187" s="5" t="s">
        <v>584</v>
      </c>
      <c r="N187" s="5" t="s">
        <v>210</v>
      </c>
      <c r="O187" s="6">
        <v>41423</v>
      </c>
      <c r="P187" s="4" t="str">
        <f>IF(VLOOKUP(G187,Events!$A$2:$D$27,2,FALSE)="Field",CONCATENATE(M187,"-",N187),IF(VLOOKUP(G187,Events!$A$2:$D$27,2,FALSE)="Multi",M187,CONCATENATE(M187,":",N187)))</f>
        <v>140-03</v>
      </c>
      <c r="Q187" s="4" t="s">
        <v>697</v>
      </c>
    </row>
    <row r="188" spans="1:17">
      <c r="A188" s="3" t="s">
        <v>598</v>
      </c>
      <c r="B188" s="3" t="str">
        <f t="shared" si="9"/>
        <v>2017 Outdoor Girls Class MM Championship Pole Vault</v>
      </c>
      <c r="C188" s="3" t="s">
        <v>26</v>
      </c>
      <c r="D188" s="4" t="s">
        <v>65</v>
      </c>
      <c r="E188" s="4" t="s">
        <v>703</v>
      </c>
      <c r="F188" s="4" t="str">
        <f t="shared" si="13"/>
        <v>Girls</v>
      </c>
      <c r="G188" s="4" t="s">
        <v>14</v>
      </c>
      <c r="H188" s="3">
        <v>2017</v>
      </c>
      <c r="I188" s="3" t="s">
        <v>542</v>
      </c>
      <c r="J188" s="4" t="str">
        <f t="shared" si="14"/>
        <v>Tolland</v>
      </c>
      <c r="K188" s="14" t="s">
        <v>563</v>
      </c>
      <c r="L188" s="4" t="s">
        <v>58</v>
      </c>
      <c r="M188" s="5" t="s">
        <v>320</v>
      </c>
      <c r="N188" s="5" t="s">
        <v>288</v>
      </c>
      <c r="O188" s="6">
        <v>42886</v>
      </c>
      <c r="P188" s="4" t="str">
        <f>IF(VLOOKUP(G188,Events!$A$2:$D$27,2,FALSE)="Field",CONCATENATE(M188,"-",N188),IF(VLOOKUP(G188,Events!$A$2:$D$27,2,FALSE)="Multi",M188,CONCATENATE(M188,":",N188)))</f>
        <v>11-00</v>
      </c>
      <c r="Q188" s="4" t="s">
        <v>697</v>
      </c>
    </row>
    <row r="189" spans="1:17">
      <c r="A189" s="3" t="s">
        <v>494</v>
      </c>
      <c r="B189" s="3" t="str">
        <f t="shared" si="9"/>
        <v>2014 Outdoor Girls Class LL Championship 800m</v>
      </c>
      <c r="C189" s="3" t="s">
        <v>26</v>
      </c>
      <c r="D189" s="4" t="s">
        <v>59</v>
      </c>
      <c r="E189" s="4" t="s">
        <v>703</v>
      </c>
      <c r="F189" s="4" t="str">
        <f t="shared" si="13"/>
        <v>Girls</v>
      </c>
      <c r="G189" s="4" t="s">
        <v>4</v>
      </c>
      <c r="H189" s="3">
        <v>2014</v>
      </c>
      <c r="I189" s="3" t="s">
        <v>495</v>
      </c>
      <c r="J189" s="4" t="str">
        <f t="shared" si="14"/>
        <v>Trumbull</v>
      </c>
      <c r="K189" s="14" t="s">
        <v>515</v>
      </c>
      <c r="L189" s="4" t="s">
        <v>62</v>
      </c>
      <c r="M189" s="5" t="s">
        <v>472</v>
      </c>
      <c r="N189" s="5" t="s">
        <v>523</v>
      </c>
      <c r="O189" s="6">
        <v>41795</v>
      </c>
      <c r="P189" s="4" t="str">
        <f>IF(VLOOKUP(G189,Events!$A$2:$D$27,2,FALSE)="Field",CONCATENATE(M189,"-",N189),IF(VLOOKUP(G189,Events!$A$2:$D$27,2,FALSE)="Multi",M189,CONCATENATE(M189,":",N189)))</f>
        <v>2:13.47</v>
      </c>
      <c r="Q189" s="4" t="s">
        <v>697</v>
      </c>
    </row>
    <row r="190" spans="1:17">
      <c r="A190" s="3" t="s">
        <v>558</v>
      </c>
      <c r="B190" s="3" t="str">
        <f t="shared" si="9"/>
        <v>1981 Outdoor Girls Class M Championship Javelin Throw</v>
      </c>
      <c r="C190" s="3" t="s">
        <v>26</v>
      </c>
      <c r="D190" s="4" t="s">
        <v>63</v>
      </c>
      <c r="E190" s="4" t="s">
        <v>703</v>
      </c>
      <c r="F190" s="4" t="str">
        <f t="shared" si="13"/>
        <v>Girls</v>
      </c>
      <c r="G190" s="4" t="s">
        <v>715</v>
      </c>
      <c r="H190" s="3">
        <v>1981</v>
      </c>
      <c r="I190" s="3" t="s">
        <v>561</v>
      </c>
      <c r="J190" s="4" t="s">
        <v>562</v>
      </c>
      <c r="K190" s="14" t="s">
        <v>568</v>
      </c>
      <c r="L190" s="4" t="s">
        <v>56</v>
      </c>
      <c r="M190" s="5" t="s">
        <v>585</v>
      </c>
      <c r="N190" s="5" t="s">
        <v>207</v>
      </c>
      <c r="O190" s="4" t="s">
        <v>56</v>
      </c>
      <c r="P190" s="4" t="str">
        <f>IF(VLOOKUP(G190,Events!$A$2:$D$27,2,FALSE)="Field",CONCATENATE(M190,"-",N190),IF(VLOOKUP(G190,Events!$A$2:$D$27,2,FALSE)="Multi",M190,CONCATENATE(M190,":",N190)))</f>
        <v>147-05</v>
      </c>
      <c r="Q190" s="4" t="s">
        <v>697</v>
      </c>
    </row>
    <row r="191" spans="1:17">
      <c r="A191" s="3" t="s">
        <v>232</v>
      </c>
      <c r="B191" s="3" t="str">
        <f t="shared" si="9"/>
        <v>2012 Outdoor Boys Class MM Championship 800m</v>
      </c>
      <c r="C191" s="3" t="s">
        <v>26</v>
      </c>
      <c r="D191" s="4" t="s">
        <v>65</v>
      </c>
      <c r="E191" s="4" t="s">
        <v>702</v>
      </c>
      <c r="F191" s="4" t="str">
        <f t="shared" si="13"/>
        <v>Boys</v>
      </c>
      <c r="G191" s="4" t="s">
        <v>4</v>
      </c>
      <c r="H191" s="3">
        <v>2012</v>
      </c>
      <c r="I191" s="3" t="s">
        <v>292</v>
      </c>
      <c r="J191" s="4" t="s">
        <v>293</v>
      </c>
      <c r="K191" s="14" t="s">
        <v>298</v>
      </c>
      <c r="L191" s="4" t="s">
        <v>58</v>
      </c>
      <c r="M191" s="5" t="s">
        <v>258</v>
      </c>
      <c r="N191" s="5" t="s">
        <v>307</v>
      </c>
      <c r="O191" s="6">
        <v>41059</v>
      </c>
      <c r="P191" s="4" t="str">
        <f>IF(VLOOKUP(G191,Events!$A$2:$D$27,2,FALSE)="Field",CONCATENATE(M191,"-",N191),IF(VLOOKUP(G191,Events!$A$2:$D$27,2,FALSE)="Multi",M191,CONCATENATE(M191,":",N191)))</f>
        <v>1:54.95</v>
      </c>
      <c r="Q191" s="4" t="s">
        <v>697</v>
      </c>
    </row>
    <row r="192" spans="1:17" ht="24">
      <c r="A192" s="3" t="s">
        <v>242</v>
      </c>
      <c r="B192" s="3" t="str">
        <f t="shared" si="9"/>
        <v>2004 Outdoor Boys Class MM Championship 4x800m</v>
      </c>
      <c r="C192" s="3" t="s">
        <v>26</v>
      </c>
      <c r="D192" s="4" t="s">
        <v>65</v>
      </c>
      <c r="E192" s="4" t="s">
        <v>702</v>
      </c>
      <c r="F192" s="4" t="str">
        <f t="shared" si="13"/>
        <v>Boys</v>
      </c>
      <c r="G192" s="4" t="s">
        <v>10</v>
      </c>
      <c r="H192" s="3">
        <v>2004</v>
      </c>
      <c r="I192" s="3" t="s">
        <v>243</v>
      </c>
      <c r="J192" s="4" t="s">
        <v>293</v>
      </c>
      <c r="K192" s="14" t="s">
        <v>298</v>
      </c>
      <c r="L192" s="4" t="s">
        <v>58</v>
      </c>
      <c r="M192" s="5" t="s">
        <v>277</v>
      </c>
      <c r="N192" s="5" t="s">
        <v>315</v>
      </c>
      <c r="O192" s="6">
        <v>38139</v>
      </c>
      <c r="P192" s="4" t="str">
        <f>IF(VLOOKUP(G192,Events!$A$2:$D$27,2,FALSE)="Field",CONCATENATE(M192,"-",N192),IF(VLOOKUP(G192,Events!$A$2:$D$27,2,FALSE)="Multi",M192,CONCATENATE(M192,":",N192)))</f>
        <v>8:03.22</v>
      </c>
      <c r="Q192" s="4" t="s">
        <v>697</v>
      </c>
    </row>
    <row r="193" spans="1:17">
      <c r="A193" s="3" t="s">
        <v>458</v>
      </c>
      <c r="B193" s="3" t="str">
        <f t="shared" si="9"/>
        <v>2011 Outdoor Girls Class L Championship High Jump</v>
      </c>
      <c r="C193" s="3" t="s">
        <v>26</v>
      </c>
      <c r="D193" s="4" t="s">
        <v>52</v>
      </c>
      <c r="E193" s="4" t="s">
        <v>703</v>
      </c>
      <c r="F193" s="4" t="str">
        <f t="shared" si="13"/>
        <v>Girls</v>
      </c>
      <c r="G193" s="4" t="s">
        <v>13</v>
      </c>
      <c r="H193" s="3">
        <v>2011</v>
      </c>
      <c r="I193" s="3" t="s">
        <v>243</v>
      </c>
      <c r="J193" s="4" t="s">
        <v>293</v>
      </c>
      <c r="K193" s="14" t="s">
        <v>298</v>
      </c>
      <c r="L193" s="4" t="s">
        <v>57</v>
      </c>
      <c r="M193" s="5" t="s">
        <v>485</v>
      </c>
      <c r="N193" s="5" t="s">
        <v>203</v>
      </c>
      <c r="O193" s="6">
        <v>40696</v>
      </c>
      <c r="P193" s="4" t="str">
        <f>IF(VLOOKUP(G193,Events!$A$2:$D$27,2,FALSE)="Field",CONCATENATE(M193,"-",N193),IF(VLOOKUP(G193,Events!$A$2:$D$27,2,FALSE)="Multi",M193,CONCATENATE(M193,":",N193)))</f>
        <v>5-09</v>
      </c>
      <c r="Q193" s="4" t="s">
        <v>697</v>
      </c>
    </row>
    <row r="194" spans="1:17">
      <c r="A194" s="3" t="s">
        <v>330</v>
      </c>
      <c r="B194" s="3" t="str">
        <f t="shared" ref="B194:B250" si="15">CONCATENATE(H194," ",C194," ",F194," ",D194," ",G194)</f>
        <v>2017 Outdoor Boys Class S Championship 3200m</v>
      </c>
      <c r="C194" s="3" t="s">
        <v>26</v>
      </c>
      <c r="D194" s="4" t="s">
        <v>66</v>
      </c>
      <c r="E194" s="4" t="s">
        <v>702</v>
      </c>
      <c r="F194" s="4" t="str">
        <f t="shared" ref="F194" si="16">IF(E194="Male","Boys","Girls")</f>
        <v>Boys</v>
      </c>
      <c r="G194" s="4" t="s">
        <v>6</v>
      </c>
      <c r="H194" s="3">
        <v>2017</v>
      </c>
      <c r="I194" s="3" t="s">
        <v>355</v>
      </c>
      <c r="J194" s="4" t="s">
        <v>356</v>
      </c>
      <c r="K194" s="14" t="s">
        <v>368</v>
      </c>
      <c r="L194" s="4" t="s">
        <v>58</v>
      </c>
      <c r="M194" s="5" t="s">
        <v>262</v>
      </c>
      <c r="N194" s="5" t="s">
        <v>379</v>
      </c>
      <c r="O194" s="6">
        <v>42887</v>
      </c>
      <c r="P194" s="4" t="str">
        <f>IF(VLOOKUP(G194,Events!$A$2:$D$27,2,FALSE)="Field",CONCATENATE(M194,"-",N194),IF(VLOOKUP(G194,Events!$A$2:$D$27,2,FALSE)="Multi",M194,CONCATENATE(M194,":",N194)))</f>
        <v>9:24.68</v>
      </c>
      <c r="Q194" s="4" t="s">
        <v>697</v>
      </c>
    </row>
    <row r="195" spans="1:17">
      <c r="A195" s="3" t="s">
        <v>71</v>
      </c>
      <c r="B195" s="3" t="str">
        <f t="shared" si="15"/>
        <v>1994 Outdoor Boys Class L Championship 100m</v>
      </c>
      <c r="C195" s="3" t="s">
        <v>26</v>
      </c>
      <c r="D195" s="11" t="s">
        <v>52</v>
      </c>
      <c r="E195" s="4" t="s">
        <v>702</v>
      </c>
      <c r="F195" s="4" t="s">
        <v>705</v>
      </c>
      <c r="G195" s="9" t="s">
        <v>1</v>
      </c>
      <c r="H195" s="3">
        <v>1994</v>
      </c>
      <c r="I195" s="3" t="s">
        <v>101</v>
      </c>
      <c r="J195" s="4" t="s">
        <v>102</v>
      </c>
      <c r="K195" s="14" t="s">
        <v>112</v>
      </c>
      <c r="L195" s="4" t="s">
        <v>58</v>
      </c>
      <c r="M195" s="5">
        <v>0</v>
      </c>
      <c r="N195" s="5">
        <v>10.54</v>
      </c>
      <c r="O195" s="6">
        <v>34486</v>
      </c>
      <c r="P195" s="4" t="str">
        <f>IF(VLOOKUP(G195,Events!$A$2:$D$27,2,FALSE)="Field",CONCATENATE(M195,"-",N195),IF(VLOOKUP(G195,Events!$A$2:$D$27,2,FALSE)="Multi",M195,CONCATENATE(M195,":",N195)))</f>
        <v>0:10.54</v>
      </c>
      <c r="Q195" s="4" t="s">
        <v>697</v>
      </c>
    </row>
    <row r="196" spans="1:17">
      <c r="A196" s="3" t="s">
        <v>71</v>
      </c>
      <c r="B196" s="3" t="str">
        <f t="shared" si="15"/>
        <v>1995 Outdoor Boys Class L Championship 110mH</v>
      </c>
      <c r="C196" s="3" t="s">
        <v>26</v>
      </c>
      <c r="D196" s="11" t="s">
        <v>52</v>
      </c>
      <c r="E196" s="4" t="s">
        <v>702</v>
      </c>
      <c r="F196" s="4" t="str">
        <f t="shared" ref="F196:F227" si="17">IF(E196="Male","Boys","Girls")</f>
        <v>Boys</v>
      </c>
      <c r="G196" s="9" t="s">
        <v>710</v>
      </c>
      <c r="H196" s="3">
        <v>1995</v>
      </c>
      <c r="I196" s="3" t="s">
        <v>101</v>
      </c>
      <c r="J196" s="4" t="s">
        <v>102</v>
      </c>
      <c r="K196" s="14" t="s">
        <v>112</v>
      </c>
      <c r="L196" s="4" t="s">
        <v>58</v>
      </c>
      <c r="M196" s="5" t="s">
        <v>254</v>
      </c>
      <c r="N196" s="5" t="s">
        <v>268</v>
      </c>
      <c r="O196" s="6">
        <v>34856</v>
      </c>
      <c r="P196" s="4" t="str">
        <f>IF(VLOOKUP(G196,Events!$A$2:$D$27,2,FALSE)="Field",CONCATENATE(M196,"-",N196),IF(VLOOKUP(G196,Events!$A$2:$D$27,2,FALSE)="Multi",M196,CONCATENATE(M196,":",N196)))</f>
        <v>0:13.83</v>
      </c>
      <c r="Q196" s="4" t="s">
        <v>697</v>
      </c>
    </row>
    <row r="197" spans="1:17">
      <c r="A197" s="3" t="s">
        <v>71</v>
      </c>
      <c r="B197" s="3" t="str">
        <f t="shared" si="15"/>
        <v>1995 Outdoor Boys Class L Championship 300mH</v>
      </c>
      <c r="C197" s="3" t="s">
        <v>26</v>
      </c>
      <c r="D197" s="11" t="s">
        <v>52</v>
      </c>
      <c r="E197" s="4" t="s">
        <v>702</v>
      </c>
      <c r="F197" s="4" t="str">
        <f t="shared" si="17"/>
        <v>Boys</v>
      </c>
      <c r="G197" s="9" t="s">
        <v>711</v>
      </c>
      <c r="H197" s="3">
        <v>1995</v>
      </c>
      <c r="I197" s="3" t="s">
        <v>101</v>
      </c>
      <c r="J197" s="4" t="s">
        <v>102</v>
      </c>
      <c r="K197" s="14" t="s">
        <v>112</v>
      </c>
      <c r="L197" s="4" t="s">
        <v>58</v>
      </c>
      <c r="M197" s="5" t="s">
        <v>254</v>
      </c>
      <c r="N197" s="5" t="s">
        <v>269</v>
      </c>
      <c r="O197" s="6">
        <v>34856</v>
      </c>
      <c r="P197" s="4" t="str">
        <f>IF(VLOOKUP(G197,Events!$A$2:$D$27,2,FALSE)="Field",CONCATENATE(M197,"-",N197),IF(VLOOKUP(G197,Events!$A$2:$D$27,2,FALSE)="Multi",M197,CONCATENATE(M197,":",N197)))</f>
        <v>0:38.43</v>
      </c>
      <c r="Q197" s="4" t="s">
        <v>697</v>
      </c>
    </row>
    <row r="198" spans="1:17">
      <c r="A198" s="3" t="s">
        <v>71</v>
      </c>
      <c r="B198" s="3" t="str">
        <f t="shared" si="15"/>
        <v>1995 Outdoor Boys State Open 110mH</v>
      </c>
      <c r="C198" s="3" t="s">
        <v>26</v>
      </c>
      <c r="D198" s="4" t="s">
        <v>51</v>
      </c>
      <c r="E198" s="4" t="s">
        <v>702</v>
      </c>
      <c r="F198" s="4" t="str">
        <f t="shared" si="17"/>
        <v>Boys</v>
      </c>
      <c r="G198" s="4" t="s">
        <v>710</v>
      </c>
      <c r="H198" s="3">
        <v>1995</v>
      </c>
      <c r="I198" s="3" t="s">
        <v>101</v>
      </c>
      <c r="J198" s="4" t="s">
        <v>102</v>
      </c>
      <c r="K198" s="14" t="s">
        <v>112</v>
      </c>
      <c r="L198" s="4" t="s">
        <v>58</v>
      </c>
      <c r="M198" s="5" t="s">
        <v>254</v>
      </c>
      <c r="N198" s="5" t="s">
        <v>427</v>
      </c>
      <c r="O198" s="6">
        <v>34856</v>
      </c>
      <c r="P198" s="4" t="str">
        <f>IF(VLOOKUP(G198,Events!$A$2:$D$27,2,FALSE)="Field",CONCATENATE(M198,"-",N198),IF(VLOOKUP(G198,Events!$A$2:$D$27,2,FALSE)="Multi",M198,CONCATENATE(M198,":",N198)))</f>
        <v>0:14.15</v>
      </c>
      <c r="Q198" s="4" t="s">
        <v>697</v>
      </c>
    </row>
    <row r="199" spans="1:17">
      <c r="A199" s="3" t="s">
        <v>655</v>
      </c>
      <c r="B199" s="3" t="str">
        <f t="shared" si="15"/>
        <v>1992 Outdoor Girls State Open 800m</v>
      </c>
      <c r="C199" s="3" t="s">
        <v>26</v>
      </c>
      <c r="D199" s="4" t="s">
        <v>51</v>
      </c>
      <c r="E199" s="4" t="s">
        <v>703</v>
      </c>
      <c r="F199" s="4" t="str">
        <f t="shared" si="17"/>
        <v>Girls</v>
      </c>
      <c r="G199" s="4" t="s">
        <v>4</v>
      </c>
      <c r="H199" s="3">
        <v>1992</v>
      </c>
      <c r="I199" s="3" t="s">
        <v>656</v>
      </c>
      <c r="J199" s="4" t="str">
        <f>I199</f>
        <v>Waterford</v>
      </c>
      <c r="K199" s="14" t="s">
        <v>671</v>
      </c>
      <c r="L199" s="4" t="s">
        <v>60</v>
      </c>
      <c r="M199" s="5" t="s">
        <v>472</v>
      </c>
      <c r="N199" s="5" t="s">
        <v>676</v>
      </c>
      <c r="O199" s="6">
        <v>33763</v>
      </c>
      <c r="P199" s="4" t="str">
        <f>IF(VLOOKUP(G199,Events!$A$2:$D$27,2,FALSE)="Field",CONCATENATE(M199,"-",N199),IF(VLOOKUP(G199,Events!$A$2:$D$27,2,FALSE)="Multi",M199,CONCATENATE(M199,":",N199)))</f>
        <v>2:07.19</v>
      </c>
      <c r="Q199" s="4" t="s">
        <v>697</v>
      </c>
    </row>
    <row r="200" spans="1:17">
      <c r="A200" s="3" t="s">
        <v>392</v>
      </c>
      <c r="B200" s="3" t="str">
        <f t="shared" si="15"/>
        <v>2013 Outdoor Boys State Open 800m</v>
      </c>
      <c r="C200" s="3" t="s">
        <v>26</v>
      </c>
      <c r="D200" s="4" t="s">
        <v>51</v>
      </c>
      <c r="E200" s="4" t="s">
        <v>702</v>
      </c>
      <c r="F200" s="4" t="str">
        <f t="shared" si="17"/>
        <v>Boys</v>
      </c>
      <c r="G200" s="4" t="s">
        <v>4</v>
      </c>
      <c r="H200" s="3">
        <v>2013</v>
      </c>
      <c r="I200" s="3" t="s">
        <v>105</v>
      </c>
      <c r="J200" s="4" t="s">
        <v>408</v>
      </c>
      <c r="K200" s="14" t="s">
        <v>117</v>
      </c>
      <c r="L200" s="4" t="s">
        <v>58</v>
      </c>
      <c r="M200" s="5" t="s">
        <v>258</v>
      </c>
      <c r="N200" s="5" t="s">
        <v>422</v>
      </c>
      <c r="O200" s="6">
        <v>41428</v>
      </c>
      <c r="P200" s="4" t="str">
        <f>IF(VLOOKUP(G200,Events!$A$2:$D$27,2,FALSE)="Field",CONCATENATE(M200,"-",N200),IF(VLOOKUP(G200,Events!$A$2:$D$27,2,FALSE)="Multi",M200,CONCATENATE(M200,":",N200)))</f>
        <v>1:50.63</v>
      </c>
      <c r="Q200" s="4" t="s">
        <v>697</v>
      </c>
    </row>
    <row r="201" spans="1:17">
      <c r="A201" s="3" t="s">
        <v>496</v>
      </c>
      <c r="B201" s="3" t="str">
        <f t="shared" si="15"/>
        <v>2014 Outdoor Girls Class LL Championship 1600m</v>
      </c>
      <c r="C201" s="3" t="s">
        <v>26</v>
      </c>
      <c r="D201" s="4" t="s">
        <v>59</v>
      </c>
      <c r="E201" s="4" t="s">
        <v>703</v>
      </c>
      <c r="F201" s="4" t="str">
        <f t="shared" si="17"/>
        <v>Girls</v>
      </c>
      <c r="G201" s="4" t="s">
        <v>5</v>
      </c>
      <c r="H201" s="3">
        <v>2014</v>
      </c>
      <c r="I201" s="3" t="s">
        <v>105</v>
      </c>
      <c r="J201" s="4" t="s">
        <v>408</v>
      </c>
      <c r="K201" s="14" t="s">
        <v>117</v>
      </c>
      <c r="L201" s="4" t="s">
        <v>62</v>
      </c>
      <c r="M201" s="5" t="s">
        <v>260</v>
      </c>
      <c r="N201" s="5" t="s">
        <v>524</v>
      </c>
      <c r="O201" s="6">
        <v>41795</v>
      </c>
      <c r="P201" s="4" t="str">
        <f>IF(VLOOKUP(G201,Events!$A$2:$D$27,2,FALSE)="Field",CONCATENATE(M201,"-",N201),IF(VLOOKUP(G201,Events!$A$2:$D$27,2,FALSE)="Multi",M201,CONCATENATE(M201,":",N201)))</f>
        <v>4:53.29</v>
      </c>
      <c r="Q201" s="4" t="s">
        <v>697</v>
      </c>
    </row>
    <row r="202" spans="1:17">
      <c r="A202" s="3" t="s">
        <v>496</v>
      </c>
      <c r="B202" s="3" t="str">
        <f t="shared" si="15"/>
        <v>2014 Outdoor Girls Class LL Championship 3200m</v>
      </c>
      <c r="C202" s="3" t="s">
        <v>26</v>
      </c>
      <c r="D202" s="4" t="s">
        <v>59</v>
      </c>
      <c r="E202" s="4" t="s">
        <v>703</v>
      </c>
      <c r="F202" s="4" t="str">
        <f t="shared" si="17"/>
        <v>Girls</v>
      </c>
      <c r="G202" s="4" t="s">
        <v>6</v>
      </c>
      <c r="H202" s="3">
        <v>2014</v>
      </c>
      <c r="I202" s="3" t="s">
        <v>105</v>
      </c>
      <c r="J202" s="4" t="s">
        <v>408</v>
      </c>
      <c r="K202" s="14" t="s">
        <v>117</v>
      </c>
      <c r="L202" s="4" t="s">
        <v>62</v>
      </c>
      <c r="M202" s="5" t="s">
        <v>285</v>
      </c>
      <c r="N202" s="5" t="s">
        <v>525</v>
      </c>
      <c r="O202" s="6">
        <v>41795</v>
      </c>
      <c r="P202" s="4" t="str">
        <f>IF(VLOOKUP(G202,Events!$A$2:$D$27,2,FALSE)="Field",CONCATENATE(M202,"-",N202),IF(VLOOKUP(G202,Events!$A$2:$D$27,2,FALSE)="Multi",M202,CONCATENATE(M202,":",N202)))</f>
        <v>10:27.59</v>
      </c>
      <c r="Q202" s="4" t="s">
        <v>697</v>
      </c>
    </row>
    <row r="203" spans="1:17">
      <c r="A203" s="3" t="s">
        <v>396</v>
      </c>
      <c r="B203" s="3" t="str">
        <f t="shared" si="15"/>
        <v>2008 Outdoor Boys State Open 3000m Steeplechase</v>
      </c>
      <c r="C203" s="3" t="s">
        <v>26</v>
      </c>
      <c r="D203" s="4" t="s">
        <v>51</v>
      </c>
      <c r="E203" s="4" t="s">
        <v>702</v>
      </c>
      <c r="F203" s="4" t="str">
        <f t="shared" si="17"/>
        <v>Boys</v>
      </c>
      <c r="G203" s="4" t="s">
        <v>712</v>
      </c>
      <c r="H203" s="3">
        <v>2008</v>
      </c>
      <c r="I203" s="3" t="s">
        <v>411</v>
      </c>
      <c r="J203" s="4" t="s">
        <v>412</v>
      </c>
      <c r="K203" s="14" t="s">
        <v>417</v>
      </c>
      <c r="L203" s="4" t="s">
        <v>58</v>
      </c>
      <c r="M203" s="5" t="s">
        <v>262</v>
      </c>
      <c r="N203" s="5" t="s">
        <v>424</v>
      </c>
      <c r="O203" s="6">
        <v>39616</v>
      </c>
      <c r="P203" s="4" t="str">
        <f>IF(VLOOKUP(G203,Events!$A$2:$D$27,2,FALSE)="Field",CONCATENATE(M203,"-",N203),IF(VLOOKUP(G203,Events!$A$2:$D$27,2,FALSE)="Multi",M203,CONCATENATE(M203,":",N203)))</f>
        <v>9:25.64</v>
      </c>
      <c r="Q203" s="4" t="s">
        <v>697</v>
      </c>
    </row>
    <row r="204" spans="1:17">
      <c r="A204" s="3" t="s">
        <v>498</v>
      </c>
      <c r="B204" s="3" t="str">
        <f t="shared" si="15"/>
        <v>2000 Outdoor Girls Class LL Championship 300mH</v>
      </c>
      <c r="C204" s="3" t="s">
        <v>26</v>
      </c>
      <c r="D204" s="4" t="s">
        <v>59</v>
      </c>
      <c r="E204" s="4" t="s">
        <v>703</v>
      </c>
      <c r="F204" s="4" t="str">
        <f t="shared" si="17"/>
        <v>Girls</v>
      </c>
      <c r="G204" s="4" t="s">
        <v>711</v>
      </c>
      <c r="H204" s="3">
        <v>2000</v>
      </c>
      <c r="I204" s="3" t="s">
        <v>513</v>
      </c>
      <c r="J204" s="4" t="s">
        <v>412</v>
      </c>
      <c r="K204" s="14" t="s">
        <v>516</v>
      </c>
      <c r="L204" s="4" t="s">
        <v>60</v>
      </c>
      <c r="M204" s="5" t="s">
        <v>254</v>
      </c>
      <c r="N204" s="5" t="s">
        <v>527</v>
      </c>
      <c r="O204" s="6">
        <v>36676</v>
      </c>
      <c r="P204" s="4" t="str">
        <f>IF(VLOOKUP(G204,Events!$A$2:$D$27,2,FALSE)="Field",CONCATENATE(M204,"-",N204),IF(VLOOKUP(G204,Events!$A$2:$D$27,2,FALSE)="Multi",M204,CONCATENATE(M204,":",N204)))</f>
        <v>0:44.82</v>
      </c>
      <c r="Q204" s="4" t="s">
        <v>697</v>
      </c>
    </row>
    <row r="205" spans="1:17">
      <c r="A205" s="3" t="s">
        <v>540</v>
      </c>
      <c r="B205" s="3" t="str">
        <f t="shared" si="15"/>
        <v>2012 Outdoor Girls Class M Championship 800m</v>
      </c>
      <c r="C205" s="3" t="s">
        <v>26</v>
      </c>
      <c r="D205" s="4" t="s">
        <v>63</v>
      </c>
      <c r="E205" s="4" t="s">
        <v>703</v>
      </c>
      <c r="F205" s="4" t="str">
        <f t="shared" si="17"/>
        <v>Girls</v>
      </c>
      <c r="G205" s="4" t="s">
        <v>4</v>
      </c>
      <c r="H205" s="3">
        <v>2012</v>
      </c>
      <c r="I205" s="3" t="s">
        <v>559</v>
      </c>
      <c r="J205" s="4" t="s">
        <v>412</v>
      </c>
      <c r="K205" s="14" t="s">
        <v>417</v>
      </c>
      <c r="L205" s="4" t="s">
        <v>58</v>
      </c>
      <c r="M205" s="5" t="s">
        <v>472</v>
      </c>
      <c r="N205" s="5" t="s">
        <v>572</v>
      </c>
      <c r="O205" s="6">
        <v>41058</v>
      </c>
      <c r="P205" s="4" t="str">
        <f>IF(VLOOKUP(G205,Events!$A$2:$D$27,2,FALSE)="Field",CONCATENATE(M205,"-",N205),IF(VLOOKUP(G205,Events!$A$2:$D$27,2,FALSE)="Multi",M205,CONCATENATE(M205,":",N205)))</f>
        <v>2:11.06</v>
      </c>
      <c r="Q205" s="4" t="s">
        <v>697</v>
      </c>
    </row>
    <row r="206" spans="1:17">
      <c r="A206" s="3" t="s">
        <v>540</v>
      </c>
      <c r="B206" s="3" t="str">
        <f t="shared" si="15"/>
        <v>2012 Outdoor Girls Class M Championship 1600m</v>
      </c>
      <c r="C206" s="3" t="s">
        <v>26</v>
      </c>
      <c r="D206" s="4" t="s">
        <v>63</v>
      </c>
      <c r="E206" s="4" t="s">
        <v>703</v>
      </c>
      <c r="F206" s="4" t="str">
        <f t="shared" si="17"/>
        <v>Girls</v>
      </c>
      <c r="G206" s="4" t="s">
        <v>5</v>
      </c>
      <c r="H206" s="3">
        <v>2012</v>
      </c>
      <c r="I206" s="3" t="s">
        <v>559</v>
      </c>
      <c r="J206" s="4" t="s">
        <v>412</v>
      </c>
      <c r="K206" s="14" t="s">
        <v>417</v>
      </c>
      <c r="L206" s="4" t="s">
        <v>58</v>
      </c>
      <c r="M206" s="5" t="s">
        <v>260</v>
      </c>
      <c r="N206" s="5" t="s">
        <v>573</v>
      </c>
      <c r="O206" s="6">
        <v>41058</v>
      </c>
      <c r="P206" s="4" t="str">
        <f>IF(VLOOKUP(G206,Events!$A$2:$D$27,2,FALSE)="Field",CONCATENATE(M206,"-",N206),IF(VLOOKUP(G206,Events!$A$2:$D$27,2,FALSE)="Multi",M206,CONCATENATE(M206,":",N206)))</f>
        <v>4:56.85</v>
      </c>
      <c r="Q206" s="4" t="s">
        <v>697</v>
      </c>
    </row>
    <row r="207" spans="1:17">
      <c r="A207" s="3" t="s">
        <v>624</v>
      </c>
      <c r="B207" s="3" t="str">
        <f t="shared" si="15"/>
        <v>1995 Outdoor Girls Class S Championship 100m</v>
      </c>
      <c r="C207" s="3" t="s">
        <v>26</v>
      </c>
      <c r="D207" s="4" t="s">
        <v>66</v>
      </c>
      <c r="E207" s="4" t="s">
        <v>703</v>
      </c>
      <c r="F207" s="4" t="str">
        <f t="shared" si="17"/>
        <v>Girls</v>
      </c>
      <c r="G207" s="4" t="s">
        <v>1</v>
      </c>
      <c r="H207" s="3">
        <v>1995</v>
      </c>
      <c r="I207" s="3" t="s">
        <v>559</v>
      </c>
      <c r="J207" s="4" t="s">
        <v>412</v>
      </c>
      <c r="K207" s="14" t="s">
        <v>417</v>
      </c>
      <c r="L207" s="4" t="s">
        <v>56</v>
      </c>
      <c r="M207" s="5" t="s">
        <v>254</v>
      </c>
      <c r="N207" s="5" t="s">
        <v>641</v>
      </c>
      <c r="O207" s="4" t="s">
        <v>56</v>
      </c>
      <c r="P207" s="4" t="str">
        <f>IF(VLOOKUP(G207,Events!$A$2:$D$27,2,FALSE)="Field",CONCATENATE(M207,"-",N207),IF(VLOOKUP(G207,Events!$A$2:$D$27,2,FALSE)="Multi",M207,CONCATENATE(M207,":",N207)))</f>
        <v>0:11.98</v>
      </c>
      <c r="Q207" s="4" t="s">
        <v>697</v>
      </c>
    </row>
    <row r="208" spans="1:17">
      <c r="A208" s="3" t="s">
        <v>624</v>
      </c>
      <c r="B208" s="3" t="str">
        <f t="shared" si="15"/>
        <v>1997 Outdoor Girls Class S Championship 200m</v>
      </c>
      <c r="C208" s="3" t="s">
        <v>26</v>
      </c>
      <c r="D208" s="4" t="s">
        <v>66</v>
      </c>
      <c r="E208" s="4" t="s">
        <v>703</v>
      </c>
      <c r="F208" s="4" t="str">
        <f t="shared" si="17"/>
        <v>Girls</v>
      </c>
      <c r="G208" s="4" t="s">
        <v>2</v>
      </c>
      <c r="H208" s="3">
        <v>1997</v>
      </c>
      <c r="I208" s="3" t="s">
        <v>559</v>
      </c>
      <c r="J208" s="4" t="s">
        <v>412</v>
      </c>
      <c r="K208" s="14" t="s">
        <v>417</v>
      </c>
      <c r="L208" s="4" t="s">
        <v>60</v>
      </c>
      <c r="M208" s="5" t="s">
        <v>254</v>
      </c>
      <c r="N208" s="5" t="s">
        <v>642</v>
      </c>
      <c r="O208" s="6">
        <v>35584</v>
      </c>
      <c r="P208" s="4" t="str">
        <f>IF(VLOOKUP(G208,Events!$A$2:$D$27,2,FALSE)="Field",CONCATENATE(M208,"-",N208),IF(VLOOKUP(G208,Events!$A$2:$D$27,2,FALSE)="Multi",M208,CONCATENATE(M208,":",N208)))</f>
        <v>0:24.76</v>
      </c>
      <c r="Q208" s="4" t="s">
        <v>697</v>
      </c>
    </row>
    <row r="209" spans="1:17">
      <c r="A209" s="3" t="s">
        <v>540</v>
      </c>
      <c r="B209" s="3" t="str">
        <f t="shared" si="15"/>
        <v>2011 Outdoor Girls Class S Championship 800m</v>
      </c>
      <c r="C209" s="3" t="s">
        <v>26</v>
      </c>
      <c r="D209" s="4" t="s">
        <v>66</v>
      </c>
      <c r="E209" s="4" t="s">
        <v>703</v>
      </c>
      <c r="F209" s="4" t="str">
        <f t="shared" si="17"/>
        <v>Girls</v>
      </c>
      <c r="G209" s="4" t="s">
        <v>4</v>
      </c>
      <c r="H209" s="3">
        <v>2011</v>
      </c>
      <c r="I209" s="3" t="s">
        <v>559</v>
      </c>
      <c r="J209" s="4" t="s">
        <v>412</v>
      </c>
      <c r="K209" s="14" t="s">
        <v>417</v>
      </c>
      <c r="L209" s="4" t="s">
        <v>58</v>
      </c>
      <c r="M209" s="5" t="s">
        <v>472</v>
      </c>
      <c r="N209" s="5" t="s">
        <v>644</v>
      </c>
      <c r="O209" s="6">
        <v>40696</v>
      </c>
      <c r="P209" s="4" t="str">
        <f>IF(VLOOKUP(G209,Events!$A$2:$D$27,2,FALSE)="Field",CONCATENATE(M209,"-",N209),IF(VLOOKUP(G209,Events!$A$2:$D$27,2,FALSE)="Multi",M209,CONCATENATE(M209,":",N209)))</f>
        <v>2:12.99</v>
      </c>
      <c r="Q209" s="4" t="s">
        <v>697</v>
      </c>
    </row>
    <row r="210" spans="1:17">
      <c r="A210" s="3" t="s">
        <v>631</v>
      </c>
      <c r="B210" s="3" t="str">
        <f t="shared" si="15"/>
        <v>1976 Outdoor Girls Class S Championship Long Jump</v>
      </c>
      <c r="C210" s="3" t="s">
        <v>26</v>
      </c>
      <c r="D210" s="4" t="s">
        <v>66</v>
      </c>
      <c r="E210" s="4" t="s">
        <v>703</v>
      </c>
      <c r="F210" s="4" t="str">
        <f t="shared" si="17"/>
        <v>Girls</v>
      </c>
      <c r="G210" s="4" t="s">
        <v>11</v>
      </c>
      <c r="H210" s="3">
        <v>1976</v>
      </c>
      <c r="I210" s="3" t="s">
        <v>559</v>
      </c>
      <c r="J210" s="4" t="s">
        <v>412</v>
      </c>
      <c r="K210" s="14" t="s">
        <v>417</v>
      </c>
      <c r="L210" s="4" t="s">
        <v>56</v>
      </c>
      <c r="M210" s="5" t="s">
        <v>580</v>
      </c>
      <c r="N210" s="5" t="s">
        <v>621</v>
      </c>
      <c r="O210" s="4" t="s">
        <v>56</v>
      </c>
      <c r="P210" s="4" t="str">
        <f>IF(VLOOKUP(G210,Events!$A$2:$D$27,2,FALSE)="Field",CONCATENATE(M210,"-",N210),IF(VLOOKUP(G210,Events!$A$2:$D$27,2,FALSE)="Multi",M210,CONCATENATE(M210,":",N210)))</f>
        <v>18-11.75</v>
      </c>
      <c r="Q210" s="4" t="s">
        <v>697</v>
      </c>
    </row>
    <row r="211" spans="1:17">
      <c r="A211" s="3" t="s">
        <v>624</v>
      </c>
      <c r="B211" s="3" t="str">
        <f t="shared" si="15"/>
        <v>1997 Outdoor Girls State Open 200m</v>
      </c>
      <c r="C211" s="3" t="s">
        <v>26</v>
      </c>
      <c r="D211" s="4" t="s">
        <v>51</v>
      </c>
      <c r="E211" s="4" t="s">
        <v>703</v>
      </c>
      <c r="F211" s="4" t="str">
        <f t="shared" si="17"/>
        <v>Girls</v>
      </c>
      <c r="G211" s="4" t="s">
        <v>2</v>
      </c>
      <c r="H211" s="3">
        <v>1997</v>
      </c>
      <c r="I211" s="3" t="s">
        <v>559</v>
      </c>
      <c r="J211" s="4" t="s">
        <v>412</v>
      </c>
      <c r="K211" s="14" t="s">
        <v>417</v>
      </c>
      <c r="L211" s="4" t="s">
        <v>58</v>
      </c>
      <c r="M211" s="5" t="s">
        <v>254</v>
      </c>
      <c r="N211" s="5" t="s">
        <v>674</v>
      </c>
      <c r="O211" s="6">
        <v>35591</v>
      </c>
      <c r="P211" s="4" t="str">
        <f>IF(VLOOKUP(G211,Events!$A$2:$D$27,2,FALSE)="Field",CONCATENATE(M211,"-",N211),IF(VLOOKUP(G211,Events!$A$2:$D$27,2,FALSE)="Multi",M211,CONCATENATE(M211,":",N211)))</f>
        <v>0:24.24</v>
      </c>
      <c r="Q211" s="4" t="s">
        <v>697</v>
      </c>
    </row>
    <row r="212" spans="1:17">
      <c r="A212" s="3" t="s">
        <v>498</v>
      </c>
      <c r="B212" s="3" t="str">
        <f t="shared" si="15"/>
        <v>1999 Outdoor Girls State Open Triple Jump</v>
      </c>
      <c r="C212" s="3" t="s">
        <v>26</v>
      </c>
      <c r="D212" s="4" t="s">
        <v>51</v>
      </c>
      <c r="E212" s="4" t="s">
        <v>703</v>
      </c>
      <c r="F212" s="4" t="str">
        <f t="shared" si="17"/>
        <v>Girls</v>
      </c>
      <c r="G212" s="7" t="s">
        <v>12</v>
      </c>
      <c r="H212" s="3">
        <v>1999</v>
      </c>
      <c r="I212" s="3" t="s">
        <v>513</v>
      </c>
      <c r="J212" s="4" t="s">
        <v>412</v>
      </c>
      <c r="K212" s="14" t="s">
        <v>516</v>
      </c>
      <c r="L212" s="4" t="s">
        <v>58</v>
      </c>
      <c r="M212" s="5" t="s">
        <v>685</v>
      </c>
      <c r="N212" s="5" t="s">
        <v>686</v>
      </c>
      <c r="O212" s="6">
        <v>36319</v>
      </c>
      <c r="P212" s="4" t="str">
        <f>IF(VLOOKUP(G212,Events!$A$2:$D$27,2,FALSE)="Field",CONCATENATE(M212,"-",N212),IF(VLOOKUP(G212,Events!$A$2:$D$27,2,FALSE)="Multi",M212,CONCATENATE(M212,":",N212)))</f>
        <v>39-03.5</v>
      </c>
      <c r="Q212" s="4" t="s">
        <v>697</v>
      </c>
    </row>
    <row r="213" spans="1:17">
      <c r="A213" s="3" t="s">
        <v>91</v>
      </c>
      <c r="B213" s="3" t="str">
        <f t="shared" si="15"/>
        <v>2010 Outdoor Boys Class L Championship High Jump</v>
      </c>
      <c r="C213" s="3" t="s">
        <v>26</v>
      </c>
      <c r="D213" s="11" t="s">
        <v>52</v>
      </c>
      <c r="E213" s="4" t="s">
        <v>702</v>
      </c>
      <c r="F213" s="4" t="str">
        <f t="shared" si="17"/>
        <v>Boys</v>
      </c>
      <c r="G213" s="9" t="s">
        <v>13</v>
      </c>
      <c r="H213" s="3">
        <v>2010</v>
      </c>
      <c r="I213" s="3" t="s">
        <v>92</v>
      </c>
      <c r="J213" s="4" t="s">
        <v>111</v>
      </c>
      <c r="K213" s="14" t="s">
        <v>126</v>
      </c>
      <c r="L213" s="4" t="s">
        <v>58</v>
      </c>
      <c r="M213" s="5">
        <v>6</v>
      </c>
      <c r="N213" s="5" t="s">
        <v>202</v>
      </c>
      <c r="O213" s="6">
        <v>40331</v>
      </c>
      <c r="P213" s="4" t="str">
        <f>IF(VLOOKUP(G213,Events!$A$2:$D$27,2,FALSE)="Field",CONCATENATE(M213,"-",N213),IF(VLOOKUP(G213,Events!$A$2:$D$27,2,FALSE)="Multi",M213,CONCATENATE(M213,":",N213)))</f>
        <v>6-08</v>
      </c>
      <c r="Q213" s="4" t="s">
        <v>697</v>
      </c>
    </row>
    <row r="214" spans="1:17">
      <c r="A214" s="3" t="s">
        <v>401</v>
      </c>
      <c r="B214" s="3" t="str">
        <f t="shared" si="15"/>
        <v>1993 Outdoor Boys State Open Long Jump</v>
      </c>
      <c r="C214" s="3" t="s">
        <v>26</v>
      </c>
      <c r="D214" s="4" t="s">
        <v>51</v>
      </c>
      <c r="E214" s="4" t="s">
        <v>702</v>
      </c>
      <c r="F214" s="4" t="str">
        <f t="shared" si="17"/>
        <v>Boys</v>
      </c>
      <c r="G214" s="4" t="s">
        <v>11</v>
      </c>
      <c r="H214" s="3">
        <v>1993</v>
      </c>
      <c r="I214" s="3" t="s">
        <v>111</v>
      </c>
      <c r="J214" s="4" t="str">
        <f>I214</f>
        <v>West Haven</v>
      </c>
      <c r="K214" s="14" t="s">
        <v>126</v>
      </c>
      <c r="L214" s="4" t="s">
        <v>56</v>
      </c>
      <c r="M214" s="5" t="s">
        <v>433</v>
      </c>
      <c r="N214" s="5" t="s">
        <v>434</v>
      </c>
      <c r="O214" s="6">
        <v>34128</v>
      </c>
      <c r="P214" s="4" t="str">
        <f>IF(VLOOKUP(G214,Events!$A$2:$D$27,2,FALSE)="Field",CONCATENATE(M214,"-",N214),IF(VLOOKUP(G214,Events!$A$2:$D$27,2,FALSE)="Multi",M214,CONCATENATE(M214,":",N214)))</f>
        <v>24-04.5</v>
      </c>
      <c r="Q214" s="4" t="s">
        <v>697</v>
      </c>
    </row>
    <row r="215" spans="1:17" ht="24">
      <c r="A215" s="3" t="s">
        <v>186</v>
      </c>
      <c r="B215" s="3" t="str">
        <f t="shared" si="15"/>
        <v>2009 Outdoor Boys Class M Championship 4x800m</v>
      </c>
      <c r="C215" s="3" t="s">
        <v>26</v>
      </c>
      <c r="D215" s="4" t="s">
        <v>63</v>
      </c>
      <c r="E215" s="4" t="s">
        <v>702</v>
      </c>
      <c r="F215" s="4" t="str">
        <f t="shared" si="17"/>
        <v>Boys</v>
      </c>
      <c r="G215" s="4" t="s">
        <v>10</v>
      </c>
      <c r="H215" s="3">
        <v>2009</v>
      </c>
      <c r="I215" s="3" t="s">
        <v>187</v>
      </c>
      <c r="J215" s="4" t="str">
        <f>I215</f>
        <v>Weston</v>
      </c>
      <c r="K215" s="14" t="s">
        <v>226</v>
      </c>
      <c r="L215" s="4" t="s">
        <v>58</v>
      </c>
      <c r="M215" s="5" t="s">
        <v>277</v>
      </c>
      <c r="N215" s="5" t="s">
        <v>278</v>
      </c>
      <c r="O215" s="6">
        <v>39967</v>
      </c>
      <c r="P215" s="4" t="str">
        <f>IF(VLOOKUP(G215,Events!$A$2:$D$27,2,FALSE)="Field",CONCATENATE(M215,"-",N215),IF(VLOOKUP(G215,Events!$A$2:$D$27,2,FALSE)="Multi",M215,CONCATENATE(M215,":",N215)))</f>
        <v>8:02.66</v>
      </c>
      <c r="Q215" s="4" t="s">
        <v>697</v>
      </c>
    </row>
    <row r="216" spans="1:17">
      <c r="A216" s="3" t="s">
        <v>553</v>
      </c>
      <c r="B216" s="3" t="str">
        <f t="shared" si="15"/>
        <v>2013 Outdoor Girls Class M Championship Pole Vault</v>
      </c>
      <c r="C216" s="3" t="s">
        <v>26</v>
      </c>
      <c r="D216" s="4" t="s">
        <v>63</v>
      </c>
      <c r="E216" s="4" t="s">
        <v>703</v>
      </c>
      <c r="F216" s="4" t="str">
        <f t="shared" si="17"/>
        <v>Girls</v>
      </c>
      <c r="G216" s="4" t="s">
        <v>14</v>
      </c>
      <c r="H216" s="3">
        <v>2013</v>
      </c>
      <c r="I216" s="3" t="s">
        <v>187</v>
      </c>
      <c r="J216" s="4" t="str">
        <f>I216</f>
        <v>Weston</v>
      </c>
      <c r="K216" s="14" t="s">
        <v>226</v>
      </c>
      <c r="L216" s="4" t="s">
        <v>58</v>
      </c>
      <c r="M216" s="5" t="s">
        <v>583</v>
      </c>
      <c r="N216" s="5" t="s">
        <v>288</v>
      </c>
      <c r="O216" s="6">
        <v>41423</v>
      </c>
      <c r="P216" s="4" t="str">
        <f>IF(VLOOKUP(G216,Events!$A$2:$D$27,2,FALSE)="Field",CONCATENATE(M216,"-",N216),IF(VLOOKUP(G216,Events!$A$2:$D$27,2,FALSE)="Multi",M216,CONCATENATE(M216,":",N216)))</f>
        <v>13-00</v>
      </c>
      <c r="Q216" s="4" t="s">
        <v>697</v>
      </c>
    </row>
    <row r="217" spans="1:17">
      <c r="A217" s="3" t="s">
        <v>553</v>
      </c>
      <c r="B217" s="3" t="str">
        <f t="shared" si="15"/>
        <v>2013 Outdoor Girls State Open Pole Vault</v>
      </c>
      <c r="C217" s="3" t="s">
        <v>26</v>
      </c>
      <c r="D217" s="4" t="s">
        <v>51</v>
      </c>
      <c r="E217" s="4" t="s">
        <v>703</v>
      </c>
      <c r="F217" s="4" t="str">
        <f t="shared" si="17"/>
        <v>Girls</v>
      </c>
      <c r="G217" s="7" t="s">
        <v>14</v>
      </c>
      <c r="H217" s="3">
        <v>2013</v>
      </c>
      <c r="I217" s="3" t="s">
        <v>187</v>
      </c>
      <c r="J217" s="4" t="str">
        <f>I217</f>
        <v>Weston</v>
      </c>
      <c r="K217" s="14" t="s">
        <v>226</v>
      </c>
      <c r="L217" s="4" t="s">
        <v>58</v>
      </c>
      <c r="M217" s="5" t="s">
        <v>533</v>
      </c>
      <c r="N217" s="5" t="s">
        <v>206</v>
      </c>
      <c r="O217" s="6">
        <v>41428</v>
      </c>
      <c r="P217" s="4" t="str">
        <f>IF(VLOOKUP(G217,Events!$A$2:$D$27,2,FALSE)="Field",CONCATENATE(M217,"-",N217),IF(VLOOKUP(G217,Events!$A$2:$D$27,2,FALSE)="Multi",M217,CONCATENATE(M217,":",N217)))</f>
        <v>12-06</v>
      </c>
      <c r="Q217" s="4" t="s">
        <v>697</v>
      </c>
    </row>
    <row r="218" spans="1:17" ht="24">
      <c r="A218" s="3" t="s">
        <v>82</v>
      </c>
      <c r="B218" s="3" t="str">
        <f t="shared" si="15"/>
        <v>2006 Outdoor Boys Class L Championship 4x400m</v>
      </c>
      <c r="C218" s="3" t="s">
        <v>26</v>
      </c>
      <c r="D218" s="11" t="s">
        <v>52</v>
      </c>
      <c r="E218" s="4" t="s">
        <v>702</v>
      </c>
      <c r="F218" s="4" t="str">
        <f t="shared" si="17"/>
        <v>Boys</v>
      </c>
      <c r="G218" s="9" t="s">
        <v>9</v>
      </c>
      <c r="H218" s="3">
        <v>2006</v>
      </c>
      <c r="I218" s="3" t="s">
        <v>105</v>
      </c>
      <c r="J218" s="4" t="s">
        <v>154</v>
      </c>
      <c r="K218" s="14" t="s">
        <v>117</v>
      </c>
      <c r="L218" s="4" t="s">
        <v>58</v>
      </c>
      <c r="M218" s="5">
        <v>3</v>
      </c>
      <c r="N218" s="5">
        <v>20.93</v>
      </c>
      <c r="O218" s="6">
        <v>38867</v>
      </c>
      <c r="P218" s="4" t="str">
        <f>IF(VLOOKUP(G218,Events!$A$2:$D$27,2,FALSE)="Field",CONCATENATE(M218,"-",N218),IF(VLOOKUP(G218,Events!$A$2:$D$27,2,FALSE)="Multi",M218,CONCATENATE(M218,":",N218)))</f>
        <v>3:20.93</v>
      </c>
      <c r="Q218" s="4" t="s">
        <v>697</v>
      </c>
    </row>
    <row r="219" spans="1:17">
      <c r="A219" s="3" t="s">
        <v>132</v>
      </c>
      <c r="B219" s="3" t="str">
        <f t="shared" si="15"/>
        <v>2011 Outdoor Boys Class LL Championship 400m</v>
      </c>
      <c r="C219" s="3" t="s">
        <v>26</v>
      </c>
      <c r="D219" s="4" t="s">
        <v>59</v>
      </c>
      <c r="E219" s="4" t="s">
        <v>702</v>
      </c>
      <c r="F219" s="4" t="str">
        <f t="shared" si="17"/>
        <v>Boys</v>
      </c>
      <c r="G219" s="4" t="s">
        <v>3</v>
      </c>
      <c r="H219" s="3">
        <v>2011</v>
      </c>
      <c r="I219" s="3" t="s">
        <v>105</v>
      </c>
      <c r="J219" s="4" t="s">
        <v>154</v>
      </c>
      <c r="K219" s="14" t="s">
        <v>117</v>
      </c>
      <c r="L219" s="4" t="s">
        <v>58</v>
      </c>
      <c r="M219" s="5">
        <v>0</v>
      </c>
      <c r="N219" s="5">
        <v>47.99</v>
      </c>
      <c r="O219" s="6">
        <v>40694</v>
      </c>
      <c r="P219" s="4" t="str">
        <f>IF(VLOOKUP(G219,Events!$A$2:$D$27,2,FALSE)="Field",CONCATENATE(M219,"-",N219),IF(VLOOKUP(G219,Events!$A$2:$D$27,2,FALSE)="Multi",M219,CONCATENATE(M219,":",N219)))</f>
        <v>0:47.99</v>
      </c>
      <c r="Q219" s="4" t="s">
        <v>697</v>
      </c>
    </row>
    <row r="220" spans="1:17">
      <c r="A220" s="3" t="s">
        <v>392</v>
      </c>
      <c r="B220" s="3" t="str">
        <f t="shared" si="15"/>
        <v>2012 Outdoor Boys Class LL Championship 1600m</v>
      </c>
      <c r="C220" s="3" t="s">
        <v>26</v>
      </c>
      <c r="D220" s="4" t="s">
        <v>59</v>
      </c>
      <c r="E220" s="4" t="s">
        <v>702</v>
      </c>
      <c r="F220" s="4" t="str">
        <f t="shared" si="17"/>
        <v>Boys</v>
      </c>
      <c r="G220" s="4" t="s">
        <v>5</v>
      </c>
      <c r="H220" s="3">
        <v>2012</v>
      </c>
      <c r="I220" s="3" t="s">
        <v>105</v>
      </c>
      <c r="J220" s="4" t="s">
        <v>154</v>
      </c>
      <c r="K220" s="14" t="s">
        <v>117</v>
      </c>
      <c r="L220" s="4" t="s">
        <v>61</v>
      </c>
      <c r="M220" s="5">
        <v>4</v>
      </c>
      <c r="N220" s="5">
        <v>10.35</v>
      </c>
      <c r="O220" s="6">
        <v>41059</v>
      </c>
      <c r="P220" s="4" t="str">
        <f>IF(VLOOKUP(G220,Events!$A$2:$D$27,2,FALSE)="Field",CONCATENATE(M220,"-",N220),IF(VLOOKUP(G220,Events!$A$2:$D$27,2,FALSE)="Multi",M220,CONCATENATE(M220,":",N220)))</f>
        <v>4:10.35</v>
      </c>
      <c r="Q220" s="4" t="s">
        <v>697</v>
      </c>
    </row>
    <row r="221" spans="1:17" ht="24">
      <c r="A221" s="3" t="s">
        <v>143</v>
      </c>
      <c r="B221" s="3" t="str">
        <f t="shared" si="15"/>
        <v>2011 Outdoor Boys Class LL Championship 4x400m</v>
      </c>
      <c r="C221" s="3" t="s">
        <v>26</v>
      </c>
      <c r="D221" s="4" t="s">
        <v>59</v>
      </c>
      <c r="E221" s="4" t="s">
        <v>702</v>
      </c>
      <c r="F221" s="4" t="str">
        <f t="shared" si="17"/>
        <v>Boys</v>
      </c>
      <c r="G221" s="4" t="s">
        <v>9</v>
      </c>
      <c r="H221" s="3">
        <v>2011</v>
      </c>
      <c r="I221" s="3" t="s">
        <v>105</v>
      </c>
      <c r="J221" s="4" t="s">
        <v>154</v>
      </c>
      <c r="K221" s="14" t="s">
        <v>117</v>
      </c>
      <c r="L221" s="4" t="s">
        <v>58</v>
      </c>
      <c r="M221" s="5">
        <v>3</v>
      </c>
      <c r="N221" s="5">
        <v>20.64</v>
      </c>
      <c r="O221" s="6">
        <v>40694</v>
      </c>
      <c r="P221" s="4" t="str">
        <f>IF(VLOOKUP(G221,Events!$A$2:$D$27,2,FALSE)="Field",CONCATENATE(M221,"-",N221),IF(VLOOKUP(G221,Events!$A$2:$D$27,2,FALSE)="Multi",M221,CONCATENATE(M221,":",N221)))</f>
        <v>3:20.64</v>
      </c>
      <c r="Q221" s="4" t="s">
        <v>697</v>
      </c>
    </row>
    <row r="222" spans="1:17">
      <c r="A222" s="3" t="s">
        <v>398</v>
      </c>
      <c r="B222" s="3" t="str">
        <f t="shared" si="15"/>
        <v>1983 Outdoor Boys State Open 5000m</v>
      </c>
      <c r="C222" s="3" t="s">
        <v>26</v>
      </c>
      <c r="D222" s="4" t="s">
        <v>51</v>
      </c>
      <c r="E222" s="4" t="s">
        <v>702</v>
      </c>
      <c r="F222" s="4" t="str">
        <f t="shared" si="17"/>
        <v>Boys</v>
      </c>
      <c r="G222" s="4" t="s">
        <v>7</v>
      </c>
      <c r="H222" s="3">
        <v>1983</v>
      </c>
      <c r="I222" s="3" t="s">
        <v>105</v>
      </c>
      <c r="J222" s="4" t="s">
        <v>154</v>
      </c>
      <c r="K222" s="14" t="s">
        <v>117</v>
      </c>
      <c r="L222" s="4" t="s">
        <v>58</v>
      </c>
      <c r="M222" s="5" t="s">
        <v>311</v>
      </c>
      <c r="N222" s="5" t="s">
        <v>426</v>
      </c>
      <c r="O222" s="6">
        <v>30480</v>
      </c>
      <c r="P222" s="4" t="str">
        <f>IF(VLOOKUP(G222,Events!$A$2:$D$27,2,FALSE)="Field",CONCATENATE(M222,"-",N222),IF(VLOOKUP(G222,Events!$A$2:$D$27,2,FALSE)="Multi",M222,CONCATENATE(M222,":",N222)))</f>
        <v>14:58.05</v>
      </c>
      <c r="Q222" s="4" t="s">
        <v>697</v>
      </c>
    </row>
    <row r="223" spans="1:17" ht="24">
      <c r="A223" s="3" t="s">
        <v>239</v>
      </c>
      <c r="B223" s="3" t="str">
        <f t="shared" si="15"/>
        <v>2004 Outdoor Boys Class MM Championship 4x100m</v>
      </c>
      <c r="C223" s="3" t="s">
        <v>26</v>
      </c>
      <c r="D223" s="4" t="s">
        <v>65</v>
      </c>
      <c r="E223" s="4" t="s">
        <v>702</v>
      </c>
      <c r="F223" s="4" t="str">
        <f t="shared" si="17"/>
        <v>Boys</v>
      </c>
      <c r="G223" s="4" t="s">
        <v>8</v>
      </c>
      <c r="H223" s="3">
        <v>2004</v>
      </c>
      <c r="I223" s="3" t="s">
        <v>240</v>
      </c>
      <c r="J223" s="4" t="str">
        <f>I223</f>
        <v>Wethersfield</v>
      </c>
      <c r="K223" s="14" t="s">
        <v>300</v>
      </c>
      <c r="L223" s="4" t="s">
        <v>58</v>
      </c>
      <c r="M223" s="5" t="s">
        <v>254</v>
      </c>
      <c r="N223" s="5" t="s">
        <v>323</v>
      </c>
      <c r="O223" s="6">
        <v>38139</v>
      </c>
      <c r="P223" s="4" t="str">
        <f>IF(VLOOKUP(G223,Events!$A$2:$D$27,2,FALSE)="Field",CONCATENATE(M223,"-",N223),IF(VLOOKUP(G223,Events!$A$2:$D$27,2,FALSE)="Multi",M223,CONCATENATE(M223,":",N223)))</f>
        <v>0:42.16</v>
      </c>
      <c r="Q223" s="4" t="s">
        <v>697</v>
      </c>
    </row>
    <row r="224" spans="1:17">
      <c r="A224" s="3" t="s">
        <v>191</v>
      </c>
      <c r="B224" s="3" t="str">
        <f t="shared" si="15"/>
        <v>2015 Outdoor Boys Class M Championship Pole Vault</v>
      </c>
      <c r="C224" s="3" t="s">
        <v>26</v>
      </c>
      <c r="D224" s="4" t="s">
        <v>63</v>
      </c>
      <c r="E224" s="4" t="s">
        <v>702</v>
      </c>
      <c r="F224" s="4" t="str">
        <f t="shared" si="17"/>
        <v>Boys</v>
      </c>
      <c r="G224" s="4" t="s">
        <v>14</v>
      </c>
      <c r="H224" s="3">
        <v>2015</v>
      </c>
      <c r="I224" s="3" t="s">
        <v>192</v>
      </c>
      <c r="J224" s="4" t="s">
        <v>228</v>
      </c>
      <c r="K224" s="14" t="s">
        <v>227</v>
      </c>
      <c r="L224" s="4" t="s">
        <v>58</v>
      </c>
      <c r="M224" s="5" t="s">
        <v>264</v>
      </c>
      <c r="N224" s="5" t="s">
        <v>203</v>
      </c>
      <c r="O224" s="6">
        <v>42158</v>
      </c>
      <c r="P224" s="4" t="str">
        <f>IF(VLOOKUP(G224,Events!$A$2:$D$27,2,FALSE)="Field",CONCATENATE(M224,"-",N224),IF(VLOOKUP(G224,Events!$A$2:$D$27,2,FALSE)="Multi",M224,CONCATENATE(M224,":",N224)))</f>
        <v>15-09</v>
      </c>
      <c r="Q224" s="4" t="s">
        <v>697</v>
      </c>
    </row>
    <row r="225" spans="1:17">
      <c r="A225" s="3" t="s">
        <v>244</v>
      </c>
      <c r="B225" s="3" t="str">
        <f t="shared" si="15"/>
        <v>2010 Outdoor Boys Class MM Championship Long Jump</v>
      </c>
      <c r="C225" s="3" t="s">
        <v>26</v>
      </c>
      <c r="D225" s="4" t="s">
        <v>65</v>
      </c>
      <c r="E225" s="4" t="s">
        <v>702</v>
      </c>
      <c r="F225" s="4" t="str">
        <f t="shared" si="17"/>
        <v>Boys</v>
      </c>
      <c r="G225" s="4" t="s">
        <v>11</v>
      </c>
      <c r="H225" s="3">
        <v>2010</v>
      </c>
      <c r="I225" s="3" t="s">
        <v>192</v>
      </c>
      <c r="J225" s="4" t="s">
        <v>228</v>
      </c>
      <c r="K225" s="14" t="s">
        <v>227</v>
      </c>
      <c r="L225" s="4" t="s">
        <v>61</v>
      </c>
      <c r="M225" s="5" t="s">
        <v>280</v>
      </c>
      <c r="N225" s="5" t="s">
        <v>316</v>
      </c>
      <c r="O225" s="6">
        <v>40333</v>
      </c>
      <c r="P225" s="4" t="str">
        <f>IF(VLOOKUP(G225,Events!$A$2:$D$27,2,FALSE)="Field",CONCATENATE(M225,"-",N225),IF(VLOOKUP(G225,Events!$A$2:$D$27,2,FALSE)="Multi",M225,CONCATENATE(M225,":",N225)))</f>
        <v>23-02</v>
      </c>
      <c r="Q225" s="4" t="s">
        <v>697</v>
      </c>
    </row>
    <row r="226" spans="1:17">
      <c r="A226" s="3" t="s">
        <v>247</v>
      </c>
      <c r="B226" s="3" t="str">
        <f t="shared" si="15"/>
        <v>1990 Outdoor Boys Class MM Championship Pole Vault</v>
      </c>
      <c r="C226" s="3" t="s">
        <v>26</v>
      </c>
      <c r="D226" s="4" t="s">
        <v>65</v>
      </c>
      <c r="E226" s="4" t="s">
        <v>702</v>
      </c>
      <c r="F226" s="4" t="str">
        <f t="shared" si="17"/>
        <v>Boys</v>
      </c>
      <c r="G226" s="4" t="s">
        <v>14</v>
      </c>
      <c r="H226" s="3">
        <v>1990</v>
      </c>
      <c r="I226" s="3" t="s">
        <v>192</v>
      </c>
      <c r="J226" s="4" t="s">
        <v>228</v>
      </c>
      <c r="K226" s="14" t="s">
        <v>227</v>
      </c>
      <c r="L226" s="4" t="s">
        <v>56</v>
      </c>
      <c r="M226" s="5" t="s">
        <v>311</v>
      </c>
      <c r="N226" s="5" t="s">
        <v>206</v>
      </c>
      <c r="O226" s="4" t="s">
        <v>56</v>
      </c>
      <c r="P226" s="4" t="str">
        <f>IF(VLOOKUP(G226,Events!$A$2:$D$27,2,FALSE)="Field",CONCATENATE(M226,"-",N226),IF(VLOOKUP(G226,Events!$A$2:$D$27,2,FALSE)="Multi",M226,CONCATENATE(M226,":",N226)))</f>
        <v>14-06</v>
      </c>
      <c r="Q226" s="4" t="s">
        <v>697</v>
      </c>
    </row>
    <row r="227" spans="1:17">
      <c r="A227" s="3" t="s">
        <v>345</v>
      </c>
      <c r="B227" s="3" t="str">
        <f t="shared" si="15"/>
        <v>2007 Outdoor Boys Class S Championship Pole Vault</v>
      </c>
      <c r="C227" s="3" t="s">
        <v>26</v>
      </c>
      <c r="D227" s="4" t="s">
        <v>66</v>
      </c>
      <c r="E227" s="4" t="s">
        <v>702</v>
      </c>
      <c r="F227" s="4" t="str">
        <f t="shared" si="17"/>
        <v>Boys</v>
      </c>
      <c r="G227" s="4" t="s">
        <v>14</v>
      </c>
      <c r="H227" s="3">
        <v>2007</v>
      </c>
      <c r="I227" s="3" t="s">
        <v>346</v>
      </c>
      <c r="J227" s="4" t="s">
        <v>228</v>
      </c>
      <c r="K227" s="14" t="s">
        <v>227</v>
      </c>
      <c r="L227" s="4" t="s">
        <v>61</v>
      </c>
      <c r="M227" s="5" t="s">
        <v>311</v>
      </c>
      <c r="N227" s="5" t="s">
        <v>285</v>
      </c>
      <c r="O227" s="6">
        <v>39232</v>
      </c>
      <c r="P227" s="4" t="str">
        <f>IF(VLOOKUP(G227,Events!$A$2:$D$27,2,FALSE)="Field",CONCATENATE(M227,"-",N227),IF(VLOOKUP(G227,Events!$A$2:$D$27,2,FALSE)="Multi",M227,CONCATENATE(M227,":",N227)))</f>
        <v>14-10</v>
      </c>
      <c r="Q227" s="4" t="s">
        <v>697</v>
      </c>
    </row>
    <row r="228" spans="1:17">
      <c r="A228" s="3" t="s">
        <v>76</v>
      </c>
      <c r="B228" s="3" t="str">
        <f t="shared" si="15"/>
        <v>2015 Outdoor Boys Class L Championship 800m</v>
      </c>
      <c r="C228" s="3" t="s">
        <v>26</v>
      </c>
      <c r="D228" s="11" t="s">
        <v>52</v>
      </c>
      <c r="E228" s="4" t="s">
        <v>702</v>
      </c>
      <c r="F228" s="4" t="str">
        <f t="shared" ref="F228:F250" si="18">IF(E228="Male","Boys","Girls")</f>
        <v>Boys</v>
      </c>
      <c r="G228" s="9" t="s">
        <v>4</v>
      </c>
      <c r="H228" s="3">
        <v>2015</v>
      </c>
      <c r="I228" s="3" t="s">
        <v>77</v>
      </c>
      <c r="J228" s="4" t="s">
        <v>77</v>
      </c>
      <c r="K228" s="14" t="s">
        <v>115</v>
      </c>
      <c r="L228" s="4" t="s">
        <v>57</v>
      </c>
      <c r="M228" s="5">
        <v>1</v>
      </c>
      <c r="N228" s="5">
        <v>50.88</v>
      </c>
      <c r="O228" s="6">
        <v>42158</v>
      </c>
      <c r="P228" s="4" t="str">
        <f>IF(VLOOKUP(G228,Events!$A$2:$D$27,2,FALSE)="Field",CONCATENATE(M228,"-",N228),IF(VLOOKUP(G228,Events!$A$2:$D$27,2,FALSE)="Multi",M228,CONCATENATE(M228,":",N228)))</f>
        <v>1:50.88</v>
      </c>
      <c r="Q228" s="4" t="s">
        <v>697</v>
      </c>
    </row>
    <row r="229" spans="1:17">
      <c r="A229" s="3" t="s">
        <v>76</v>
      </c>
      <c r="B229" s="3" t="str">
        <f t="shared" si="15"/>
        <v>2015 Outdoor Boys Class L Championship 1600m</v>
      </c>
      <c r="C229" s="3" t="s">
        <v>26</v>
      </c>
      <c r="D229" s="11" t="s">
        <v>52</v>
      </c>
      <c r="E229" s="4" t="s">
        <v>702</v>
      </c>
      <c r="F229" s="4" t="str">
        <f t="shared" si="18"/>
        <v>Boys</v>
      </c>
      <c r="G229" s="9" t="s">
        <v>5</v>
      </c>
      <c r="H229" s="3">
        <v>2015</v>
      </c>
      <c r="I229" s="3" t="s">
        <v>77</v>
      </c>
      <c r="J229" s="4" t="s">
        <v>77</v>
      </c>
      <c r="K229" s="14" t="s">
        <v>115</v>
      </c>
      <c r="L229" s="4" t="s">
        <v>57</v>
      </c>
      <c r="M229" s="5">
        <v>4</v>
      </c>
      <c r="N229" s="5">
        <v>13.29</v>
      </c>
      <c r="O229" s="6">
        <v>42158</v>
      </c>
      <c r="P229" s="4" t="str">
        <f>IF(VLOOKUP(G229,Events!$A$2:$D$27,2,FALSE)="Field",CONCATENATE(M229,"-",N229),IF(VLOOKUP(G229,Events!$A$2:$D$27,2,FALSE)="Multi",M229,CONCATENATE(M229,":",N229)))</f>
        <v>4:13.29</v>
      </c>
      <c r="Q229" s="4" t="s">
        <v>697</v>
      </c>
    </row>
    <row r="230" spans="1:17">
      <c r="A230" s="3" t="s">
        <v>72</v>
      </c>
      <c r="B230" s="3" t="str">
        <f t="shared" si="15"/>
        <v>2012 Outdoor Boys Class L Championship 200m</v>
      </c>
      <c r="C230" s="3" t="s">
        <v>26</v>
      </c>
      <c r="D230" s="11" t="s">
        <v>52</v>
      </c>
      <c r="E230" s="4" t="s">
        <v>702</v>
      </c>
      <c r="F230" s="4" t="str">
        <f t="shared" si="18"/>
        <v>Boys</v>
      </c>
      <c r="G230" s="9" t="s">
        <v>2</v>
      </c>
      <c r="H230" s="3">
        <v>2012</v>
      </c>
      <c r="I230" s="3" t="s">
        <v>73</v>
      </c>
      <c r="J230" s="4" t="s">
        <v>73</v>
      </c>
      <c r="K230" s="14" t="s">
        <v>113</v>
      </c>
      <c r="L230" s="4" t="s">
        <v>57</v>
      </c>
      <c r="M230" s="5">
        <v>0</v>
      </c>
      <c r="N230" s="5">
        <v>21.55</v>
      </c>
      <c r="O230" s="6">
        <v>41058</v>
      </c>
      <c r="P230" s="4" t="str">
        <f>IF(VLOOKUP(G230,Events!$A$2:$D$27,2,FALSE)="Field",CONCATENATE(M230,"-",N230),IF(VLOOKUP(G230,Events!$A$2:$D$27,2,FALSE)="Multi",M230,CONCATENATE(M230,":",N230)))</f>
        <v>0:21.55</v>
      </c>
      <c r="Q230" s="4" t="s">
        <v>697</v>
      </c>
    </row>
    <row r="231" spans="1:17" ht="24">
      <c r="A231" s="3" t="s">
        <v>81</v>
      </c>
      <c r="B231" s="3" t="str">
        <f t="shared" si="15"/>
        <v>2013 Outdoor Boys Class L Championship 4x100m</v>
      </c>
      <c r="C231" s="3" t="s">
        <v>26</v>
      </c>
      <c r="D231" s="11" t="s">
        <v>52</v>
      </c>
      <c r="E231" s="4" t="s">
        <v>702</v>
      </c>
      <c r="F231" s="4" t="str">
        <f t="shared" si="18"/>
        <v>Boys</v>
      </c>
      <c r="G231" s="9" t="s">
        <v>8</v>
      </c>
      <c r="H231" s="3">
        <v>2013</v>
      </c>
      <c r="I231" s="3" t="s">
        <v>73</v>
      </c>
      <c r="J231" s="4" t="str">
        <f t="shared" ref="J231:J239" si="19">I231</f>
        <v>Windsor</v>
      </c>
      <c r="K231" s="14" t="s">
        <v>113</v>
      </c>
      <c r="L231" s="4" t="s">
        <v>57</v>
      </c>
      <c r="M231" s="5" t="s">
        <v>254</v>
      </c>
      <c r="N231" s="5" t="s">
        <v>267</v>
      </c>
      <c r="O231" s="6">
        <v>41422</v>
      </c>
      <c r="P231" s="4" t="str">
        <f>IF(VLOOKUP(G231,Events!$A$2:$D$27,2,FALSE)="Field",CONCATENATE(M231,"-",N231),IF(VLOOKUP(G231,Events!$A$2:$D$27,2,FALSE)="Multi",M231,CONCATENATE(M231,":",N231)))</f>
        <v>0:41.98</v>
      </c>
      <c r="Q231" s="4" t="s">
        <v>697</v>
      </c>
    </row>
    <row r="232" spans="1:17" ht="24">
      <c r="A232" s="3" t="s">
        <v>400</v>
      </c>
      <c r="B232" s="3" t="str">
        <f t="shared" si="15"/>
        <v>2013 Outdoor Boys State Open 4x100m</v>
      </c>
      <c r="C232" s="3" t="s">
        <v>26</v>
      </c>
      <c r="D232" s="4" t="s">
        <v>51</v>
      </c>
      <c r="E232" s="4" t="s">
        <v>702</v>
      </c>
      <c r="F232" s="4" t="str">
        <f t="shared" si="18"/>
        <v>Boys</v>
      </c>
      <c r="G232" s="4" t="s">
        <v>8</v>
      </c>
      <c r="H232" s="3">
        <v>2013</v>
      </c>
      <c r="I232" s="3" t="s">
        <v>73</v>
      </c>
      <c r="J232" s="4" t="str">
        <f t="shared" si="19"/>
        <v>Windsor</v>
      </c>
      <c r="K232" s="14" t="s">
        <v>113</v>
      </c>
      <c r="L232" s="4" t="s">
        <v>58</v>
      </c>
      <c r="M232" s="5" t="s">
        <v>254</v>
      </c>
      <c r="N232" s="5" t="s">
        <v>429</v>
      </c>
      <c r="O232" s="6">
        <v>41428</v>
      </c>
      <c r="P232" s="4" t="str">
        <f>IF(VLOOKUP(G232,Events!$A$2:$D$27,2,FALSE)="Field",CONCATENATE(M232,"-",N232),IF(VLOOKUP(G232,Events!$A$2:$D$27,2,FALSE)="Multi",M232,CONCATENATE(M232,":",N232)))</f>
        <v>0:41.62</v>
      </c>
      <c r="Q232" s="4" t="s">
        <v>697</v>
      </c>
    </row>
    <row r="233" spans="1:17">
      <c r="A233" s="3" t="s">
        <v>443</v>
      </c>
      <c r="B233" s="3" t="str">
        <f t="shared" si="15"/>
        <v>2016 Outdoor Girls Class L Championship 100m</v>
      </c>
      <c r="C233" s="3" t="s">
        <v>26</v>
      </c>
      <c r="D233" s="4" t="s">
        <v>52</v>
      </c>
      <c r="E233" s="4" t="s">
        <v>703</v>
      </c>
      <c r="F233" s="4" t="str">
        <f t="shared" si="18"/>
        <v>Girls</v>
      </c>
      <c r="G233" s="4" t="s">
        <v>1</v>
      </c>
      <c r="H233" s="3">
        <v>2016</v>
      </c>
      <c r="I233" s="3" t="s">
        <v>73</v>
      </c>
      <c r="J233" s="4" t="str">
        <f t="shared" si="19"/>
        <v>Windsor</v>
      </c>
      <c r="K233" s="14" t="s">
        <v>113</v>
      </c>
      <c r="L233" s="4" t="s">
        <v>57</v>
      </c>
      <c r="M233" s="5" t="s">
        <v>254</v>
      </c>
      <c r="N233" s="5" t="s">
        <v>469</v>
      </c>
      <c r="O233" s="6">
        <v>42521</v>
      </c>
      <c r="P233" s="4" t="str">
        <f>IF(VLOOKUP(G233,Events!$A$2:$D$27,2,FALSE)="Field",CONCATENATE(M233,"-",N233),IF(VLOOKUP(G233,Events!$A$2:$D$27,2,FALSE)="Multi",M233,CONCATENATE(M233,":",N233)))</f>
        <v>0:11.76</v>
      </c>
      <c r="Q233" s="4" t="s">
        <v>697</v>
      </c>
    </row>
    <row r="234" spans="1:17" ht="24">
      <c r="A234" s="3" t="s">
        <v>453</v>
      </c>
      <c r="B234" s="3" t="str">
        <f t="shared" si="15"/>
        <v>2016 Outdoor Girls Class L Championship 4x100m</v>
      </c>
      <c r="C234" s="3" t="s">
        <v>26</v>
      </c>
      <c r="D234" s="4" t="s">
        <v>52</v>
      </c>
      <c r="E234" s="4" t="s">
        <v>703</v>
      </c>
      <c r="F234" s="4" t="str">
        <f t="shared" si="18"/>
        <v>Girls</v>
      </c>
      <c r="G234" s="4" t="s">
        <v>8</v>
      </c>
      <c r="H234" s="3">
        <v>2016</v>
      </c>
      <c r="I234" s="3" t="s">
        <v>73</v>
      </c>
      <c r="J234" s="4" t="str">
        <f t="shared" si="19"/>
        <v>Windsor</v>
      </c>
      <c r="K234" s="14" t="s">
        <v>113</v>
      </c>
      <c r="L234" s="4" t="s">
        <v>57</v>
      </c>
      <c r="M234" s="5" t="s">
        <v>254</v>
      </c>
      <c r="N234" s="5" t="s">
        <v>478</v>
      </c>
      <c r="O234" s="6">
        <v>42521</v>
      </c>
      <c r="P234" s="4" t="str">
        <f>IF(VLOOKUP(G234,Events!$A$2:$D$27,2,FALSE)="Field",CONCATENATE(M234,"-",N234),IF(VLOOKUP(G234,Events!$A$2:$D$27,2,FALSE)="Multi",M234,CONCATENATE(M234,":",N234)))</f>
        <v>0:47.88</v>
      </c>
      <c r="Q234" s="4" t="s">
        <v>697</v>
      </c>
    </row>
    <row r="235" spans="1:17" ht="24">
      <c r="A235" s="3" t="s">
        <v>454</v>
      </c>
      <c r="B235" s="3" t="str">
        <f t="shared" si="15"/>
        <v>2010 Outdoor Girls Class L Championship 4x400m</v>
      </c>
      <c r="C235" s="3" t="s">
        <v>26</v>
      </c>
      <c r="D235" s="4" t="s">
        <v>52</v>
      </c>
      <c r="E235" s="4" t="s">
        <v>703</v>
      </c>
      <c r="F235" s="4" t="str">
        <f t="shared" si="18"/>
        <v>Girls</v>
      </c>
      <c r="G235" s="4" t="s">
        <v>9</v>
      </c>
      <c r="H235" s="3">
        <v>2010</v>
      </c>
      <c r="I235" s="3" t="s">
        <v>73</v>
      </c>
      <c r="J235" s="4" t="str">
        <f t="shared" si="19"/>
        <v>Windsor</v>
      </c>
      <c r="K235" s="14" t="s">
        <v>113</v>
      </c>
      <c r="L235" s="4" t="s">
        <v>58</v>
      </c>
      <c r="M235" s="5" t="s">
        <v>275</v>
      </c>
      <c r="N235" s="5" t="s">
        <v>479</v>
      </c>
      <c r="O235" s="6">
        <v>40331</v>
      </c>
      <c r="P235" s="4" t="str">
        <f>IF(VLOOKUP(G235,Events!$A$2:$D$27,2,FALSE)="Field",CONCATENATE(M235,"-",N235),IF(VLOOKUP(G235,Events!$A$2:$D$27,2,FALSE)="Multi",M235,CONCATENATE(M235,":",N235)))</f>
        <v>3:54.33</v>
      </c>
      <c r="Q235" s="4" t="s">
        <v>697</v>
      </c>
    </row>
    <row r="236" spans="1:17">
      <c r="A236" s="3" t="s">
        <v>460</v>
      </c>
      <c r="B236" s="3" t="str">
        <f t="shared" si="15"/>
        <v>1992 Outdoor Girls Class L Championship Shot Put</v>
      </c>
      <c r="C236" s="3" t="s">
        <v>26</v>
      </c>
      <c r="D236" s="4" t="s">
        <v>52</v>
      </c>
      <c r="E236" s="4" t="s">
        <v>703</v>
      </c>
      <c r="F236" s="4" t="str">
        <f t="shared" si="18"/>
        <v>Girls</v>
      </c>
      <c r="G236" s="4" t="s">
        <v>15</v>
      </c>
      <c r="H236" s="3">
        <v>1992</v>
      </c>
      <c r="I236" s="3" t="s">
        <v>73</v>
      </c>
      <c r="J236" s="4" t="str">
        <f t="shared" si="19"/>
        <v>Windsor</v>
      </c>
      <c r="K236" s="14" t="s">
        <v>113</v>
      </c>
      <c r="L236" s="4" t="s">
        <v>58</v>
      </c>
      <c r="M236" s="5" t="s">
        <v>486</v>
      </c>
      <c r="N236" s="5" t="s">
        <v>209</v>
      </c>
      <c r="O236" s="6">
        <v>33756</v>
      </c>
      <c r="P236" s="4" t="str">
        <f>IF(VLOOKUP(G236,Events!$A$2:$D$27,2,FALSE)="Field",CONCATENATE(M236,"-",N236),IF(VLOOKUP(G236,Events!$A$2:$D$27,2,FALSE)="Multi",M236,CONCATENATE(M236,":",N236)))</f>
        <v>42-01.5</v>
      </c>
      <c r="Q236" s="4" t="s">
        <v>697</v>
      </c>
    </row>
    <row r="237" spans="1:17" ht="24">
      <c r="A237" s="3" t="s">
        <v>592</v>
      </c>
      <c r="B237" s="3" t="str">
        <f t="shared" si="15"/>
        <v>2014 Outdoor Girls Class MM Championship 4x400m</v>
      </c>
      <c r="C237" s="3" t="s">
        <v>26</v>
      </c>
      <c r="D237" s="4" t="s">
        <v>65</v>
      </c>
      <c r="E237" s="4" t="s">
        <v>703</v>
      </c>
      <c r="F237" s="4" t="str">
        <f t="shared" si="18"/>
        <v>Girls</v>
      </c>
      <c r="G237" s="4" t="s">
        <v>9</v>
      </c>
      <c r="H237" s="3">
        <v>2014</v>
      </c>
      <c r="I237" s="3" t="s">
        <v>73</v>
      </c>
      <c r="J237" s="4" t="str">
        <f t="shared" si="19"/>
        <v>Windsor</v>
      </c>
      <c r="K237" s="14" t="s">
        <v>113</v>
      </c>
      <c r="L237" s="4" t="s">
        <v>57</v>
      </c>
      <c r="M237" s="5" t="s">
        <v>275</v>
      </c>
      <c r="N237" s="5" t="s">
        <v>618</v>
      </c>
      <c r="O237" s="6">
        <v>41793</v>
      </c>
      <c r="P237" s="4" t="str">
        <f>IF(VLOOKUP(G237,Events!$A$2:$D$27,2,FALSE)="Field",CONCATENATE(M237,"-",N237),IF(VLOOKUP(G237,Events!$A$2:$D$27,2,FALSE)="Multi",M237,CONCATENATE(M237,":",N237)))</f>
        <v>3:55.44</v>
      </c>
      <c r="Q237" s="4" t="s">
        <v>697</v>
      </c>
    </row>
    <row r="238" spans="1:17">
      <c r="A238" s="3" t="s">
        <v>595</v>
      </c>
      <c r="B238" s="3" t="str">
        <f t="shared" si="15"/>
        <v>2015 Outdoor Girls Class MM Championship Triple Jump</v>
      </c>
      <c r="C238" s="3" t="s">
        <v>26</v>
      </c>
      <c r="D238" s="4" t="s">
        <v>65</v>
      </c>
      <c r="E238" s="4" t="s">
        <v>703</v>
      </c>
      <c r="F238" s="4" t="str">
        <f t="shared" si="18"/>
        <v>Girls</v>
      </c>
      <c r="G238" s="4" t="s">
        <v>12</v>
      </c>
      <c r="H238" s="3">
        <v>2015</v>
      </c>
      <c r="I238" s="3" t="s">
        <v>73</v>
      </c>
      <c r="J238" s="4" t="str">
        <f t="shared" si="19"/>
        <v>Windsor</v>
      </c>
      <c r="K238" s="14" t="s">
        <v>113</v>
      </c>
      <c r="L238" s="4" t="s">
        <v>57</v>
      </c>
      <c r="M238" s="5" t="s">
        <v>581</v>
      </c>
      <c r="N238" s="5" t="s">
        <v>621</v>
      </c>
      <c r="O238" s="6">
        <v>42156</v>
      </c>
      <c r="P238" s="4" t="str">
        <f>IF(VLOOKUP(G238,Events!$A$2:$D$27,2,FALSE)="Field",CONCATENATE(M238,"-",N238),IF(VLOOKUP(G238,Events!$A$2:$D$27,2,FALSE)="Multi",M238,CONCATENATE(M238,":",N238)))</f>
        <v>37-11.75</v>
      </c>
      <c r="Q238" s="4" t="s">
        <v>697</v>
      </c>
    </row>
    <row r="239" spans="1:17" ht="24">
      <c r="A239" s="3" t="s">
        <v>660</v>
      </c>
      <c r="B239" s="3" t="str">
        <f t="shared" si="15"/>
        <v>2011 Outdoor Girls State Open 4x400m</v>
      </c>
      <c r="C239" s="3" t="s">
        <v>26</v>
      </c>
      <c r="D239" s="4" t="s">
        <v>51</v>
      </c>
      <c r="E239" s="4" t="s">
        <v>703</v>
      </c>
      <c r="F239" s="4" t="str">
        <f t="shared" si="18"/>
        <v>Girls</v>
      </c>
      <c r="G239" s="7" t="s">
        <v>9</v>
      </c>
      <c r="H239" s="3">
        <v>2011</v>
      </c>
      <c r="I239" s="3" t="s">
        <v>73</v>
      </c>
      <c r="J239" s="4" t="str">
        <f t="shared" si="19"/>
        <v>Windsor</v>
      </c>
      <c r="K239" s="14" t="s">
        <v>113</v>
      </c>
      <c r="L239" s="4" t="s">
        <v>58</v>
      </c>
      <c r="M239" s="5" t="s">
        <v>275</v>
      </c>
      <c r="N239" s="5" t="s">
        <v>683</v>
      </c>
      <c r="O239" s="6">
        <v>40700</v>
      </c>
      <c r="P239" s="4" t="str">
        <f>IF(VLOOKUP(G239,Events!$A$2:$D$27,2,FALSE)="Field",CONCATENATE(M239,"-",N239),IF(VLOOKUP(G239,Events!$A$2:$D$27,2,FALSE)="Multi",M239,CONCATENATE(M239,":",N239)))</f>
        <v>3:49.59</v>
      </c>
      <c r="Q239" s="4" t="s">
        <v>697</v>
      </c>
    </row>
    <row r="240" spans="1:17">
      <c r="A240" s="3" t="s">
        <v>181</v>
      </c>
      <c r="B240" s="3" t="str">
        <f t="shared" si="15"/>
        <v>2012 Outdoor Boys Class M Championship 300mH</v>
      </c>
      <c r="C240" s="3" t="s">
        <v>26</v>
      </c>
      <c r="D240" s="4" t="s">
        <v>63</v>
      </c>
      <c r="E240" s="4" t="s">
        <v>702</v>
      </c>
      <c r="F240" s="4" t="str">
        <f t="shared" si="18"/>
        <v>Boys</v>
      </c>
      <c r="G240" s="4" t="s">
        <v>711</v>
      </c>
      <c r="H240" s="3">
        <v>2012</v>
      </c>
      <c r="I240" s="3" t="s">
        <v>182</v>
      </c>
      <c r="J240" s="4" t="s">
        <v>222</v>
      </c>
      <c r="K240" s="14" t="s">
        <v>223</v>
      </c>
      <c r="L240" s="4" t="s">
        <v>58</v>
      </c>
      <c r="M240" s="5" t="s">
        <v>254</v>
      </c>
      <c r="N240" s="5" t="s">
        <v>273</v>
      </c>
      <c r="O240" s="6">
        <v>41058</v>
      </c>
      <c r="P240" s="4" t="str">
        <f>IF(VLOOKUP(G240,Events!$A$2:$D$27,2,FALSE)="Field",CONCATENATE(M240,"-",N240),IF(VLOOKUP(G240,Events!$A$2:$D$27,2,FALSE)="Multi",M240,CONCATENATE(M240,":",N240)))</f>
        <v>0:38.68</v>
      </c>
      <c r="Q240" s="4" t="s">
        <v>697</v>
      </c>
    </row>
    <row r="241" spans="1:17">
      <c r="A241" s="3" t="s">
        <v>174</v>
      </c>
      <c r="B241" s="3" t="str">
        <f t="shared" si="15"/>
        <v>2009 Outdoor Boys Class M Championship 3200m</v>
      </c>
      <c r="C241" s="3" t="s">
        <v>26</v>
      </c>
      <c r="D241" s="4" t="s">
        <v>63</v>
      </c>
      <c r="E241" s="4" t="s">
        <v>702</v>
      </c>
      <c r="F241" s="4" t="str">
        <f t="shared" si="18"/>
        <v>Boys</v>
      </c>
      <c r="G241" s="4" t="s">
        <v>6</v>
      </c>
      <c r="H241" s="3">
        <v>2009</v>
      </c>
      <c r="I241" s="3" t="s">
        <v>175</v>
      </c>
      <c r="J241" s="4" t="str">
        <f>I241</f>
        <v>Wolcott</v>
      </c>
      <c r="K241" s="14" t="s">
        <v>216</v>
      </c>
      <c r="L241" s="4" t="s">
        <v>58</v>
      </c>
      <c r="M241" s="5" t="s">
        <v>262</v>
      </c>
      <c r="N241" s="5" t="s">
        <v>263</v>
      </c>
      <c r="O241" s="6">
        <v>39967</v>
      </c>
      <c r="P241" s="4" t="str">
        <f>IF(VLOOKUP(G241,Events!$A$2:$D$27,2,FALSE)="Field",CONCATENATE(M241,"-",N241),IF(VLOOKUP(G241,Events!$A$2:$D$27,2,FALSE)="Multi",M241,CONCATENATE(M241,":",N241)))</f>
        <v>9:23.33</v>
      </c>
      <c r="Q241" s="4" t="s">
        <v>697</v>
      </c>
    </row>
    <row r="242" spans="1:17">
      <c r="A242" s="3" t="s">
        <v>404</v>
      </c>
      <c r="B242" s="3" t="str">
        <f t="shared" si="15"/>
        <v>1969 Outdoor Boys State Open Discus Throw</v>
      </c>
      <c r="C242" s="3" t="s">
        <v>26</v>
      </c>
      <c r="D242" s="4" t="s">
        <v>51</v>
      </c>
      <c r="E242" s="4" t="s">
        <v>702</v>
      </c>
      <c r="F242" s="4" t="str">
        <f t="shared" si="18"/>
        <v>Boys</v>
      </c>
      <c r="G242" s="4" t="s">
        <v>716</v>
      </c>
      <c r="H242" s="3">
        <v>1969</v>
      </c>
      <c r="I242" s="3" t="s">
        <v>414</v>
      </c>
      <c r="J242" s="4" t="s">
        <v>415</v>
      </c>
      <c r="K242" s="14" t="s">
        <v>418</v>
      </c>
      <c r="L242" s="4" t="s">
        <v>56</v>
      </c>
      <c r="M242" s="5" t="s">
        <v>438</v>
      </c>
      <c r="N242" s="5" t="s">
        <v>320</v>
      </c>
      <c r="O242" s="4" t="s">
        <v>56</v>
      </c>
      <c r="P242" s="4" t="str">
        <f>IF(VLOOKUP(G242,Events!$A$2:$D$27,2,FALSE)="Field",CONCATENATE(M242,"-",N242),IF(VLOOKUP(G242,Events!$A$2:$D$27,2,FALSE)="Multi",M242,CONCATENATE(M242,":",N242)))</f>
        <v>182-11</v>
      </c>
      <c r="Q242" s="4" t="s">
        <v>697</v>
      </c>
    </row>
    <row r="243" spans="1:17">
      <c r="A243" s="3" t="s">
        <v>586</v>
      </c>
      <c r="B243" s="3" t="str">
        <f t="shared" si="15"/>
        <v>2013 Outdoor Girls Class MM Championship 100m</v>
      </c>
      <c r="C243" s="3" t="s">
        <v>26</v>
      </c>
      <c r="D243" s="4" t="s">
        <v>65</v>
      </c>
      <c r="E243" s="4" t="s">
        <v>703</v>
      </c>
      <c r="F243" s="4" t="str">
        <f t="shared" si="18"/>
        <v>Girls</v>
      </c>
      <c r="G243" s="4" t="s">
        <v>1</v>
      </c>
      <c r="H243" s="3">
        <v>2013</v>
      </c>
      <c r="I243" s="3" t="s">
        <v>587</v>
      </c>
      <c r="J243" s="4" t="s">
        <v>607</v>
      </c>
      <c r="K243" s="14" t="s">
        <v>606</v>
      </c>
      <c r="L243" s="4" t="s">
        <v>57</v>
      </c>
      <c r="M243" s="5" t="s">
        <v>254</v>
      </c>
      <c r="N243" s="5" t="s">
        <v>611</v>
      </c>
      <c r="O243" s="6">
        <v>41423</v>
      </c>
      <c r="P243" s="4" t="str">
        <f>IF(VLOOKUP(G243,Events!$A$2:$D$27,2,FALSE)="Field",CONCATENATE(M243,"-",N243),IF(VLOOKUP(G243,Events!$A$2:$D$27,2,FALSE)="Multi",M243,CONCATENATE(M243,":",N243)))</f>
        <v>0:12.00</v>
      </c>
      <c r="Q243" s="4" t="s">
        <v>697</v>
      </c>
    </row>
    <row r="244" spans="1:17">
      <c r="A244" s="3" t="s">
        <v>657</v>
      </c>
      <c r="B244" s="3" t="str">
        <f t="shared" si="15"/>
        <v>2010 Outdoor Girls State Open 2000m Steeplechase</v>
      </c>
      <c r="C244" s="3" t="s">
        <v>26</v>
      </c>
      <c r="D244" s="4" t="s">
        <v>51</v>
      </c>
      <c r="E244" s="4" t="s">
        <v>703</v>
      </c>
      <c r="F244" s="4" t="str">
        <f t="shared" si="18"/>
        <v>Girls</v>
      </c>
      <c r="G244" s="4" t="s">
        <v>714</v>
      </c>
      <c r="H244" s="3">
        <v>2010</v>
      </c>
      <c r="I244" s="3" t="s">
        <v>587</v>
      </c>
      <c r="J244" s="4" t="s">
        <v>607</v>
      </c>
      <c r="K244" s="14" t="s">
        <v>606</v>
      </c>
      <c r="L244" s="4" t="s">
        <v>58</v>
      </c>
      <c r="M244" s="5" t="s">
        <v>284</v>
      </c>
      <c r="N244" s="5" t="s">
        <v>678</v>
      </c>
      <c r="O244" s="6">
        <v>40344</v>
      </c>
      <c r="P244" s="4" t="str">
        <f>IF(VLOOKUP(G244,Events!$A$2:$D$27,2,FALSE)="Field",CONCATENATE(M244,"-",N244),IF(VLOOKUP(G244,Events!$A$2:$D$27,2,FALSE)="Multi",M244,CONCATENATE(M244,":",N244)))</f>
        <v>6:56.22</v>
      </c>
      <c r="Q244" s="4" t="s">
        <v>697</v>
      </c>
    </row>
    <row r="245" spans="1:17">
      <c r="A245" s="3" t="s">
        <v>248</v>
      </c>
      <c r="B245" s="3" t="str">
        <f t="shared" si="15"/>
        <v>2009 Outdoor Boys Class MM Championship Pole Vault</v>
      </c>
      <c r="C245" s="3" t="s">
        <v>26</v>
      </c>
      <c r="D245" s="4" t="s">
        <v>65</v>
      </c>
      <c r="E245" s="4" t="s">
        <v>702</v>
      </c>
      <c r="F245" s="4" t="str">
        <f t="shared" si="18"/>
        <v>Boys</v>
      </c>
      <c r="G245" s="4" t="s">
        <v>14</v>
      </c>
      <c r="H245" s="3">
        <v>2009</v>
      </c>
      <c r="I245" s="3" t="s">
        <v>296</v>
      </c>
      <c r="J245" s="4" t="s">
        <v>252</v>
      </c>
      <c r="K245" s="14" t="s">
        <v>302</v>
      </c>
      <c r="L245" s="4" t="s">
        <v>58</v>
      </c>
      <c r="M245" s="5" t="s">
        <v>311</v>
      </c>
      <c r="N245" s="5" t="s">
        <v>206</v>
      </c>
      <c r="O245" s="6">
        <v>39965</v>
      </c>
      <c r="P245" s="4" t="str">
        <f>IF(VLOOKUP(G245,Events!$A$2:$D$27,2,FALSE)="Field",CONCATENATE(M245,"-",N245),IF(VLOOKUP(G245,Events!$A$2:$D$27,2,FALSE)="Multi",M245,CONCATENATE(M245,":",N245)))</f>
        <v>14-06</v>
      </c>
      <c r="Q245" s="4" t="s">
        <v>697</v>
      </c>
    </row>
    <row r="246" spans="1:17">
      <c r="A246" s="3" t="s">
        <v>251</v>
      </c>
      <c r="B246" s="3" t="str">
        <f t="shared" si="15"/>
        <v>1998 Outdoor Boys Class MM Championship Discus Throw</v>
      </c>
      <c r="C246" s="3" t="s">
        <v>26</v>
      </c>
      <c r="D246" s="4" t="s">
        <v>65</v>
      </c>
      <c r="E246" s="4" t="s">
        <v>702</v>
      </c>
      <c r="F246" s="4" t="str">
        <f t="shared" si="18"/>
        <v>Boys</v>
      </c>
      <c r="G246" s="4" t="s">
        <v>716</v>
      </c>
      <c r="H246" s="3">
        <v>1998</v>
      </c>
      <c r="I246" s="3" t="s">
        <v>296</v>
      </c>
      <c r="J246" s="4" t="s">
        <v>252</v>
      </c>
      <c r="K246" s="14" t="s">
        <v>302</v>
      </c>
      <c r="L246" s="4" t="s">
        <v>58</v>
      </c>
      <c r="M246" s="5" t="s">
        <v>319</v>
      </c>
      <c r="N246" s="5" t="s">
        <v>320</v>
      </c>
      <c r="O246" s="6">
        <v>35947</v>
      </c>
      <c r="P246" s="4" t="str">
        <f>IF(VLOOKUP(G246,Events!$A$2:$D$27,2,FALSE)="Field",CONCATENATE(M246,"-",N246),IF(VLOOKUP(G246,Events!$A$2:$D$27,2,FALSE)="Multi",M246,CONCATENATE(M246,":",N246)))</f>
        <v>163-11</v>
      </c>
      <c r="Q246" s="4" t="s">
        <v>697</v>
      </c>
    </row>
    <row r="247" spans="1:17">
      <c r="A247" s="3" t="s">
        <v>343</v>
      </c>
      <c r="B247" s="3" t="str">
        <f t="shared" si="15"/>
        <v>1980 Outdoor Boys Class S Championship High Jump</v>
      </c>
      <c r="C247" s="3" t="s">
        <v>26</v>
      </c>
      <c r="D247" s="4" t="s">
        <v>66</v>
      </c>
      <c r="E247" s="4" t="s">
        <v>702</v>
      </c>
      <c r="F247" s="4" t="str">
        <f t="shared" si="18"/>
        <v>Boys</v>
      </c>
      <c r="G247" s="4" t="s">
        <v>13</v>
      </c>
      <c r="H247" s="3">
        <v>1980</v>
      </c>
      <c r="I247" s="3" t="s">
        <v>296</v>
      </c>
      <c r="J247" s="4" t="s">
        <v>252</v>
      </c>
      <c r="K247" s="14" t="s">
        <v>302</v>
      </c>
      <c r="L247" s="4" t="s">
        <v>56</v>
      </c>
      <c r="M247" s="5" t="s">
        <v>284</v>
      </c>
      <c r="N247" s="5" t="s">
        <v>202</v>
      </c>
      <c r="O247" s="4" t="s">
        <v>56</v>
      </c>
      <c r="P247" s="4" t="str">
        <f>IF(VLOOKUP(G247,Events!$A$2:$D$27,2,FALSE)="Field",CONCATENATE(M247,"-",N247),IF(VLOOKUP(G247,Events!$A$2:$D$27,2,FALSE)="Multi",M247,CONCATENATE(M247,":",N247)))</f>
        <v>6-08</v>
      </c>
      <c r="Q247" s="4" t="s">
        <v>697</v>
      </c>
    </row>
    <row r="248" spans="1:17">
      <c r="A248" s="3" t="s">
        <v>406</v>
      </c>
      <c r="B248" s="3" t="str">
        <f t="shared" si="15"/>
        <v>2010 Outdoor Boys State Open Hammer Throw</v>
      </c>
      <c r="C248" s="3" t="s">
        <v>26</v>
      </c>
      <c r="D248" s="4" t="s">
        <v>51</v>
      </c>
      <c r="E248" s="4" t="s">
        <v>702</v>
      </c>
      <c r="F248" s="4" t="str">
        <f t="shared" si="18"/>
        <v>Boys</v>
      </c>
      <c r="G248" s="4" t="s">
        <v>67</v>
      </c>
      <c r="H248" s="3">
        <v>2010</v>
      </c>
      <c r="I248" s="3" t="s">
        <v>296</v>
      </c>
      <c r="J248" s="4" t="s">
        <v>252</v>
      </c>
      <c r="K248" s="14" t="s">
        <v>302</v>
      </c>
      <c r="L248" s="4" t="s">
        <v>58</v>
      </c>
      <c r="M248" s="5" t="s">
        <v>441</v>
      </c>
      <c r="N248" s="5" t="s">
        <v>318</v>
      </c>
      <c r="O248" s="6">
        <v>40344</v>
      </c>
      <c r="P248" s="4" t="str">
        <f>IF(VLOOKUP(G248,Events!$A$2:$D$27,2,FALSE)="Field",CONCATENATE(M248,"-",N248),IF(VLOOKUP(G248,Events!$A$2:$D$27,2,FALSE)="Multi",M248,CONCATENATE(M248,":",N248)))</f>
        <v>201-04</v>
      </c>
      <c r="Q248" s="4" t="s">
        <v>697</v>
      </c>
    </row>
    <row r="249" spans="1:17">
      <c r="A249" s="3" t="s">
        <v>596</v>
      </c>
      <c r="B249" s="3" t="str">
        <f t="shared" si="15"/>
        <v>2000 Outdoor Girls Class MM Championship High Jump</v>
      </c>
      <c r="C249" s="3" t="s">
        <v>26</v>
      </c>
      <c r="D249" s="4" t="s">
        <v>65</v>
      </c>
      <c r="E249" s="4" t="s">
        <v>703</v>
      </c>
      <c r="F249" s="4" t="str">
        <f t="shared" si="18"/>
        <v>Girls</v>
      </c>
      <c r="G249" s="4" t="s">
        <v>13</v>
      </c>
      <c r="H249" s="3">
        <v>2000</v>
      </c>
      <c r="I249" s="3" t="s">
        <v>296</v>
      </c>
      <c r="J249" s="4" t="s">
        <v>252</v>
      </c>
      <c r="K249" s="14" t="s">
        <v>302</v>
      </c>
      <c r="L249" s="4" t="s">
        <v>58</v>
      </c>
      <c r="M249" s="5" t="s">
        <v>485</v>
      </c>
      <c r="N249" s="5" t="s">
        <v>206</v>
      </c>
      <c r="O249" s="6">
        <v>36676</v>
      </c>
      <c r="P249" s="4" t="str">
        <f>IF(VLOOKUP(G249,Events!$A$2:$D$27,2,FALSE)="Field",CONCATENATE(M249,"-",N249),IF(VLOOKUP(G249,Events!$A$2:$D$27,2,FALSE)="Multi",M249,CONCATENATE(M249,":",N249)))</f>
        <v>5-06</v>
      </c>
      <c r="Q249" s="4" t="s">
        <v>697</v>
      </c>
    </row>
    <row r="250" spans="1:17">
      <c r="A250" s="3" t="s">
        <v>637</v>
      </c>
      <c r="B250" s="3" t="str">
        <f t="shared" si="15"/>
        <v>1983 Outdoor Girls Class S Championship Javelin Throw</v>
      </c>
      <c r="C250" s="3" t="s">
        <v>26</v>
      </c>
      <c r="D250" s="4" t="s">
        <v>66</v>
      </c>
      <c r="E250" s="4" t="s">
        <v>703</v>
      </c>
      <c r="F250" s="4" t="str">
        <f t="shared" si="18"/>
        <v>Girls</v>
      </c>
      <c r="G250" s="4" t="s">
        <v>715</v>
      </c>
      <c r="H250" s="3">
        <v>1983</v>
      </c>
      <c r="I250" s="3" t="s">
        <v>296</v>
      </c>
      <c r="J250" s="4" t="s">
        <v>252</v>
      </c>
      <c r="K250" s="14" t="s">
        <v>302</v>
      </c>
      <c r="L250" s="4" t="s">
        <v>56</v>
      </c>
      <c r="M250" s="5" t="s">
        <v>585</v>
      </c>
      <c r="N250" s="5" t="s">
        <v>206</v>
      </c>
      <c r="O250" s="4" t="s">
        <v>56</v>
      </c>
      <c r="P250" s="4" t="str">
        <f>IF(VLOOKUP(G250,Events!$A$2:$D$27,2,FALSE)="Field",CONCATENATE(M250,"-",N250),IF(VLOOKUP(G250,Events!$A$2:$D$27,2,FALSE)="Multi",M250,CONCATENATE(M250,":",N250)))</f>
        <v>147-06</v>
      </c>
      <c r="Q250" s="4" t="s">
        <v>697</v>
      </c>
    </row>
  </sheetData>
  <autoFilter ref="A1:Q250">
    <sortState ref="A2:Q250">
      <sortCondition ref="J1:J250"/>
    </sortState>
  </autoFilter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Season!$A:$A</xm:f>
          </x14:formula1>
          <xm:sqref>C1:C1048576</xm:sqref>
        </x14:dataValidation>
        <x14:dataValidation type="list" allowBlank="1" showInputMessage="1" showErrorMessage="1">
          <x14:formula1>
            <xm:f>Gender!$B:$B</xm:f>
          </x14:formula1>
          <xm:sqref>F1:F1048576</xm:sqref>
        </x14:dataValidation>
        <x14:dataValidation type="list" allowBlank="1" showInputMessage="1" showErrorMessage="1">
          <x14:formula1>
            <xm:f>Status!$A:$A</xm:f>
          </x14:formula1>
          <xm:sqref>Q1:Q1048576</xm:sqref>
        </x14:dataValidation>
        <x14:dataValidation type="list" allowBlank="1" showInputMessage="1" showErrorMessage="1">
          <x14:formula1>
            <xm:f>Gender!$A:$A</xm:f>
          </x14:formula1>
          <xm:sqref>E1:E1048576</xm:sqref>
        </x14:dataValidation>
        <x14:dataValidation type="list" allowBlank="1" showInputMessage="1" showErrorMessage="1">
          <x14:formula1>
            <xm:f>Events!$A:$A</xm:f>
          </x14:formula1>
          <xm:sqref>G1:G1048576</xm:sqref>
        </x14:dataValidation>
        <x14:dataValidation type="list" allowBlank="1" showInputMessage="1" showErrorMessage="1">
          <x14:formula1>
            <xm:f>Meets!$A:$A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"/>
  <sheetViews>
    <sheetView workbookViewId="0">
      <pane ySplit="1" topLeftCell="A2" activePane="bottomLeft" state="frozen"/>
      <selection pane="bottomLeft" sqref="A1:XFD1048576"/>
    </sheetView>
  </sheetViews>
  <sheetFormatPr baseColWidth="10" defaultColWidth="10.83203125" defaultRowHeight="12" x14ac:dyDescent="0"/>
  <cols>
    <col min="1" max="1" width="28.33203125" style="4" bestFit="1" customWidth="1"/>
    <col min="2" max="2" width="45" style="4" customWidth="1"/>
    <col min="3" max="3" width="8.83203125" style="4" bestFit="1" customWidth="1"/>
    <col min="4" max="4" width="29.5" style="4" customWidth="1"/>
    <col min="5" max="5" width="12.6640625" style="4" customWidth="1"/>
    <col min="6" max="6" width="6.5" style="4" bestFit="1" customWidth="1"/>
    <col min="7" max="7" width="6.5" style="4" customWidth="1"/>
    <col min="8" max="8" width="11.5" style="4" bestFit="1" customWidth="1"/>
    <col min="9" max="9" width="4.5" style="4" bestFit="1" customWidth="1"/>
    <col min="10" max="10" width="15.6640625" style="4" bestFit="1" customWidth="1"/>
    <col min="11" max="11" width="13.6640625" style="4" bestFit="1" customWidth="1"/>
    <col min="12" max="13" width="10.83203125" style="20"/>
    <col min="14" max="14" width="8.1640625" style="4" bestFit="1" customWidth="1"/>
    <col min="15" max="15" width="11.33203125" style="4" bestFit="1" customWidth="1"/>
    <col min="16" max="17" width="10.83203125" style="4"/>
    <col min="18" max="18" width="8.83203125" style="18" bestFit="1" customWidth="1"/>
    <col min="19" max="19" width="9.1640625" style="18" bestFit="1" customWidth="1"/>
    <col min="20" max="20" width="10.83203125" style="4"/>
    <col min="21" max="21" width="10.83203125" style="26"/>
    <col min="22" max="16384" width="10.83203125" style="4"/>
  </cols>
  <sheetData>
    <row r="1" spans="1:21" s="1" customFormat="1">
      <c r="A1" s="1" t="s">
        <v>763</v>
      </c>
      <c r="B1" s="19" t="s">
        <v>788</v>
      </c>
      <c r="C1" s="12" t="s">
        <v>25</v>
      </c>
      <c r="D1" s="12" t="s">
        <v>739</v>
      </c>
      <c r="E1" s="12" t="s">
        <v>787</v>
      </c>
      <c r="F1" s="12" t="s">
        <v>24</v>
      </c>
      <c r="G1" s="12" t="s">
        <v>704</v>
      </c>
      <c r="H1" s="12" t="s">
        <v>0</v>
      </c>
      <c r="I1" s="1" t="s">
        <v>70</v>
      </c>
      <c r="J1" s="12" t="s">
        <v>765</v>
      </c>
      <c r="K1" s="12" t="s">
        <v>719</v>
      </c>
      <c r="L1" s="1" t="s">
        <v>708</v>
      </c>
      <c r="M1" s="12" t="s">
        <v>728</v>
      </c>
      <c r="N1" s="1" t="s">
        <v>33</v>
      </c>
      <c r="O1" s="1" t="s">
        <v>695</v>
      </c>
      <c r="P1" s="12" t="s">
        <v>791</v>
      </c>
      <c r="Q1" s="12" t="s">
        <v>789</v>
      </c>
      <c r="R1" s="17" t="s">
        <v>696</v>
      </c>
      <c r="S1" s="17" t="s">
        <v>694</v>
      </c>
      <c r="T1" s="1" t="s">
        <v>837</v>
      </c>
      <c r="U1" s="25" t="s">
        <v>838</v>
      </c>
    </row>
    <row r="2" spans="1:21">
      <c r="A2" s="3" t="s">
        <v>71</v>
      </c>
      <c r="B2" s="3" t="str">
        <f>CONCATENATE(I2," ",D2," ",H2)</f>
        <v>1994 Boys Outdoor Class L Championship 100m</v>
      </c>
      <c r="C2" s="3" t="s">
        <v>26</v>
      </c>
      <c r="D2" s="11" t="s">
        <v>773</v>
      </c>
      <c r="E2" s="11"/>
      <c r="F2" s="4" t="s">
        <v>702</v>
      </c>
      <c r="G2" s="4" t="s">
        <v>705</v>
      </c>
      <c r="H2" s="16" t="s">
        <v>1</v>
      </c>
      <c r="I2" s="3">
        <v>1994</v>
      </c>
      <c r="J2" s="3" t="s">
        <v>101</v>
      </c>
      <c r="K2" s="4" t="s">
        <v>58</v>
      </c>
      <c r="L2" s="20" t="str">
        <f>VLOOKUP(H2,Events!$A$2:$E$27,2,FALSE)</f>
        <v>Track</v>
      </c>
      <c r="M2" s="20" t="str">
        <f>VLOOKUP(H2,Events!$A$2:$E$27,3,FALSE)</f>
        <v>Sprint</v>
      </c>
      <c r="N2" s="6">
        <v>34486</v>
      </c>
      <c r="O2" s="4" t="str">
        <f>IF(VLOOKUP(H2,Events!$A$2:$D$27,2,FALSE)="Field",CONCATENATE(R2,"-",S2),IF(VLOOKUP(H2,Events!$A$2:$D$27,2,FALSE)="Multi",R2,CONCATENATE(R2,":",S2)))</f>
        <v>0:10.54</v>
      </c>
      <c r="P2" s="4" t="s">
        <v>697</v>
      </c>
      <c r="Q2" s="4" t="str">
        <f>VLOOKUP(J2,School!$A$2:$D$100,3,FALSE)</f>
        <v>06705</v>
      </c>
      <c r="R2" s="18">
        <v>0</v>
      </c>
      <c r="S2" s="18">
        <v>10.54</v>
      </c>
      <c r="T2" s="4">
        <f>VLOOKUP(H2,Display_Order!$A$1:$B$26,2,FALSE)</f>
        <v>1</v>
      </c>
      <c r="U2" s="26">
        <v>1</v>
      </c>
    </row>
    <row r="3" spans="1:21">
      <c r="A3" s="3" t="s">
        <v>72</v>
      </c>
      <c r="B3" s="3" t="str">
        <f t="shared" ref="B3:B66" si="0">CONCATENATE(I3," ",D3," ",H3)</f>
        <v>2012 Boys Outdoor Class L Championship 200m</v>
      </c>
      <c r="C3" s="3" t="s">
        <v>26</v>
      </c>
      <c r="D3" s="11" t="s">
        <v>773</v>
      </c>
      <c r="E3" s="11"/>
      <c r="F3" s="4" t="s">
        <v>702</v>
      </c>
      <c r="G3" s="4" t="str">
        <f>IF(F3="Male","Boys","Girls")</f>
        <v>Boys</v>
      </c>
      <c r="H3" s="16" t="s">
        <v>2</v>
      </c>
      <c r="I3" s="3">
        <v>2012</v>
      </c>
      <c r="J3" s="3" t="s">
        <v>73</v>
      </c>
      <c r="K3" s="4" t="s">
        <v>57</v>
      </c>
      <c r="L3" s="20" t="str">
        <f>VLOOKUP(H3,Events!$A$2:$E$27,2,FALSE)</f>
        <v>Track</v>
      </c>
      <c r="M3" s="20" t="str">
        <f>VLOOKUP(H3,Events!$A$2:$E$27,3,FALSE)</f>
        <v>Sprint</v>
      </c>
      <c r="N3" s="6">
        <v>41058</v>
      </c>
      <c r="O3" s="4" t="str">
        <f>IF(VLOOKUP(H3,Events!$A$2:$D$27,2,FALSE)="Field",CONCATENATE(R3,"-",S3),IF(VLOOKUP(H3,Events!$A$2:$D$27,2,FALSE)="Multi",R3,CONCATENATE(R3,":",S3)))</f>
        <v>0:21.55</v>
      </c>
      <c r="P3" s="4" t="s">
        <v>697</v>
      </c>
      <c r="Q3" s="4" t="str">
        <f>VLOOKUP(J3,School!$A$2:$D$100,3,FALSE)</f>
        <v>06095</v>
      </c>
      <c r="R3" s="18">
        <v>0</v>
      </c>
      <c r="S3" s="18">
        <v>21.55</v>
      </c>
      <c r="T3" s="4">
        <f>VLOOKUP(H3,Display_Order!$A$1:$B$26,2,FALSE)</f>
        <v>2</v>
      </c>
      <c r="U3" s="26">
        <v>2</v>
      </c>
    </row>
    <row r="4" spans="1:21">
      <c r="A4" s="3" t="s">
        <v>74</v>
      </c>
      <c r="B4" s="3" t="str">
        <f t="shared" si="0"/>
        <v>1985 Boys Outdoor Class L Championship 400m</v>
      </c>
      <c r="C4" s="3" t="s">
        <v>26</v>
      </c>
      <c r="D4" s="11" t="s">
        <v>773</v>
      </c>
      <c r="E4" s="11"/>
      <c r="F4" s="4" t="s">
        <v>702</v>
      </c>
      <c r="G4" s="4" t="str">
        <f t="shared" ref="G4:G67" si="1">IF(F4="Male","Boys","Girls")</f>
        <v>Boys</v>
      </c>
      <c r="H4" s="16" t="s">
        <v>3</v>
      </c>
      <c r="I4" s="3">
        <v>1985</v>
      </c>
      <c r="J4" s="3" t="s">
        <v>75</v>
      </c>
      <c r="K4" s="4" t="s">
        <v>69</v>
      </c>
      <c r="L4" s="20" t="str">
        <f>VLOOKUP(H4,Events!$A$2:$E$27,2,FALSE)</f>
        <v>Track</v>
      </c>
      <c r="M4" s="20" t="str">
        <f>VLOOKUP(H4,Events!$A$2:$E$27,3,FALSE)</f>
        <v>Sprint</v>
      </c>
      <c r="N4" s="6">
        <v>31199</v>
      </c>
      <c r="O4" s="4" t="str">
        <f>IF(VLOOKUP(H4,Events!$A$2:$D$27,2,FALSE)="Field",CONCATENATE(R4,"-",S4),IF(VLOOKUP(H4,Events!$A$2:$D$27,2,FALSE)="Multi",R4,CONCATENATE(R4,":",S4)))</f>
        <v>0:48.14</v>
      </c>
      <c r="P4" s="4" t="s">
        <v>697</v>
      </c>
      <c r="Q4" s="4" t="str">
        <f>VLOOKUP(J4,School!$A$2:$D$100,3,FALSE)</f>
        <v>06241</v>
      </c>
      <c r="R4" s="18">
        <v>0</v>
      </c>
      <c r="S4" s="18">
        <v>48.14</v>
      </c>
      <c r="T4" s="4">
        <f>VLOOKUP(H4,Display_Order!$A$1:$B$26,2,FALSE)</f>
        <v>3</v>
      </c>
      <c r="U4" s="26">
        <v>3</v>
      </c>
    </row>
    <row r="5" spans="1:21">
      <c r="A5" s="3" t="s">
        <v>76</v>
      </c>
      <c r="B5" s="3" t="str">
        <f t="shared" si="0"/>
        <v>2015 Boys Outdoor Class L Championship 800m</v>
      </c>
      <c r="C5" s="3" t="s">
        <v>26</v>
      </c>
      <c r="D5" s="11" t="s">
        <v>773</v>
      </c>
      <c r="E5" s="11"/>
      <c r="F5" s="4" t="s">
        <v>702</v>
      </c>
      <c r="G5" s="4" t="str">
        <f t="shared" si="1"/>
        <v>Boys</v>
      </c>
      <c r="H5" s="16" t="s">
        <v>4</v>
      </c>
      <c r="I5" s="3">
        <v>2015</v>
      </c>
      <c r="J5" s="3" t="s">
        <v>77</v>
      </c>
      <c r="K5" s="4" t="s">
        <v>57</v>
      </c>
      <c r="L5" s="20" t="str">
        <f>VLOOKUP(H5,Events!$A$2:$E$27,2,FALSE)</f>
        <v>Track</v>
      </c>
      <c r="M5" s="20" t="str">
        <f>VLOOKUP(H5,Events!$A$2:$E$27,3,FALSE)</f>
        <v>Distance</v>
      </c>
      <c r="N5" s="6">
        <v>42158</v>
      </c>
      <c r="O5" s="4" t="str">
        <f>IF(VLOOKUP(H5,Events!$A$2:$D$27,2,FALSE)="Field",CONCATENATE(R5,"-",S5),IF(VLOOKUP(H5,Events!$A$2:$D$27,2,FALSE)="Multi",R5,CONCATENATE(R5,":",S5)))</f>
        <v>1:50.88</v>
      </c>
      <c r="P5" s="4" t="s">
        <v>697</v>
      </c>
      <c r="Q5" s="4" t="str">
        <f>VLOOKUP(J5,School!$A$2:$D$100,3,FALSE)</f>
        <v>06897</v>
      </c>
      <c r="R5" s="18">
        <v>1</v>
      </c>
      <c r="S5" s="18">
        <v>50.88</v>
      </c>
      <c r="T5" s="4">
        <f>VLOOKUP(H5,Display_Order!$A$1:$B$26,2,FALSE)</f>
        <v>4</v>
      </c>
      <c r="U5" s="26">
        <v>4</v>
      </c>
    </row>
    <row r="6" spans="1:21">
      <c r="A6" s="3" t="s">
        <v>76</v>
      </c>
      <c r="B6" s="3" t="str">
        <f t="shared" si="0"/>
        <v>2015 Boys Outdoor Class L Championship 1600m</v>
      </c>
      <c r="C6" s="3" t="s">
        <v>26</v>
      </c>
      <c r="D6" s="11" t="s">
        <v>773</v>
      </c>
      <c r="E6" s="11"/>
      <c r="F6" s="4" t="s">
        <v>702</v>
      </c>
      <c r="G6" s="4" t="str">
        <f t="shared" si="1"/>
        <v>Boys</v>
      </c>
      <c r="H6" s="16" t="s">
        <v>5</v>
      </c>
      <c r="I6" s="3">
        <v>2015</v>
      </c>
      <c r="J6" s="3" t="s">
        <v>77</v>
      </c>
      <c r="K6" s="4" t="s">
        <v>57</v>
      </c>
      <c r="L6" s="20" t="str">
        <f>VLOOKUP(H6,Events!$A$2:$E$27,2,FALSE)</f>
        <v>Track</v>
      </c>
      <c r="M6" s="20" t="str">
        <f>VLOOKUP(H6,Events!$A$2:$E$27,3,FALSE)</f>
        <v>Distance</v>
      </c>
      <c r="N6" s="6">
        <v>42158</v>
      </c>
      <c r="O6" s="4" t="str">
        <f>IF(VLOOKUP(H6,Events!$A$2:$D$27,2,FALSE)="Field",CONCATENATE(R6,"-",S6),IF(VLOOKUP(H6,Events!$A$2:$D$27,2,FALSE)="Multi",R6,CONCATENATE(R6,":",S6)))</f>
        <v>4:13.29</v>
      </c>
      <c r="P6" s="4" t="s">
        <v>697</v>
      </c>
      <c r="Q6" s="4" t="str">
        <f>VLOOKUP(J6,School!$A$2:$D$100,3,FALSE)</f>
        <v>06897</v>
      </c>
      <c r="R6" s="18">
        <v>4</v>
      </c>
      <c r="S6" s="18">
        <v>13.29</v>
      </c>
      <c r="T6" s="4">
        <f>VLOOKUP(H6,Display_Order!$A$1:$B$26,2,FALSE)</f>
        <v>5</v>
      </c>
      <c r="U6" s="26">
        <v>5</v>
      </c>
    </row>
    <row r="7" spans="1:21">
      <c r="A7" s="3" t="s">
        <v>78</v>
      </c>
      <c r="B7" s="3" t="str">
        <f t="shared" si="0"/>
        <v>2014 Boys Outdoor Class L Championship 3200m</v>
      </c>
      <c r="C7" s="3" t="s">
        <v>26</v>
      </c>
      <c r="D7" s="11" t="s">
        <v>773</v>
      </c>
      <c r="E7" s="11"/>
      <c r="F7" s="4" t="s">
        <v>702</v>
      </c>
      <c r="G7" s="4" t="str">
        <f t="shared" si="1"/>
        <v>Boys</v>
      </c>
      <c r="H7" s="16" t="s">
        <v>6</v>
      </c>
      <c r="I7" s="3">
        <v>2014</v>
      </c>
      <c r="J7" s="3" t="s">
        <v>79</v>
      </c>
      <c r="K7" s="4" t="s">
        <v>57</v>
      </c>
      <c r="L7" s="20" t="str">
        <f>VLOOKUP(H7,Events!$A$2:$E$27,2,FALSE)</f>
        <v>Track</v>
      </c>
      <c r="M7" s="20" t="str">
        <f>VLOOKUP(H7,Events!$A$2:$E$27,3,FALSE)</f>
        <v>Distance</v>
      </c>
      <c r="N7" s="6">
        <v>41792</v>
      </c>
      <c r="O7" s="4" t="str">
        <f>IF(VLOOKUP(H7,Events!$A$2:$D$27,2,FALSE)="Field",CONCATENATE(R7,"-",S7),IF(VLOOKUP(H7,Events!$A$2:$D$27,2,FALSE)="Multi",R7,CONCATENATE(R7,":",S7)))</f>
        <v>9:08.00</v>
      </c>
      <c r="P7" s="4" t="s">
        <v>697</v>
      </c>
      <c r="Q7" s="4" t="str">
        <f>VLOOKUP(J7,School!$A$2:$D$100,3,FALSE)</f>
        <v>06820</v>
      </c>
      <c r="R7" s="18">
        <v>9</v>
      </c>
      <c r="S7" s="18" t="s">
        <v>709</v>
      </c>
      <c r="T7" s="4">
        <f>VLOOKUP(H7,Display_Order!$A$1:$B$26,2,FALSE)</f>
        <v>6</v>
      </c>
      <c r="U7" s="26">
        <v>6</v>
      </c>
    </row>
    <row r="8" spans="1:21">
      <c r="A8" s="3" t="s">
        <v>80</v>
      </c>
      <c r="B8" s="3" t="str">
        <f t="shared" si="0"/>
        <v>1985 Boys Outdoor Class L Championship 5000m</v>
      </c>
      <c r="C8" s="3" t="s">
        <v>26</v>
      </c>
      <c r="D8" s="11" t="s">
        <v>773</v>
      </c>
      <c r="E8" s="11"/>
      <c r="F8" s="4" t="s">
        <v>702</v>
      </c>
      <c r="G8" s="4" t="str">
        <f t="shared" si="1"/>
        <v>Boys</v>
      </c>
      <c r="H8" s="16" t="s">
        <v>7</v>
      </c>
      <c r="I8" s="3">
        <v>1985</v>
      </c>
      <c r="J8" s="3" t="s">
        <v>103</v>
      </c>
      <c r="K8" s="4" t="s">
        <v>56</v>
      </c>
      <c r="L8" s="20" t="str">
        <f>VLOOKUP(H8,Events!$A$2:$E$27,2,FALSE)</f>
        <v>Track</v>
      </c>
      <c r="M8" s="20" t="str">
        <f>VLOOKUP(H8,Events!$A$2:$E$27,3,FALSE)</f>
        <v>Distance</v>
      </c>
      <c r="N8" s="6">
        <v>31199</v>
      </c>
      <c r="O8" s="4" t="str">
        <f>IF(VLOOKUP(H8,Events!$A$2:$D$27,2,FALSE)="Field",CONCATENATE(R8,"-",S8),IF(VLOOKUP(H8,Events!$A$2:$D$27,2,FALSE)="Multi",R8,CONCATENATE(R8,":",S8)))</f>
        <v>15:35.85</v>
      </c>
      <c r="P8" s="4" t="s">
        <v>697</v>
      </c>
      <c r="Q8" s="4" t="str">
        <f>VLOOKUP(J8,School!$A$2:$D$100,3,FALSE)</f>
        <v>06824</v>
      </c>
      <c r="R8" s="18">
        <v>15</v>
      </c>
      <c r="S8" s="18">
        <v>35.85</v>
      </c>
      <c r="T8" s="4">
        <f>VLOOKUP(H8,Display_Order!$A$1:$B$26,2,FALSE)</f>
        <v>7</v>
      </c>
      <c r="U8" s="26">
        <v>7</v>
      </c>
    </row>
    <row r="9" spans="1:21">
      <c r="A9" s="3" t="s">
        <v>71</v>
      </c>
      <c r="B9" s="3" t="str">
        <f t="shared" si="0"/>
        <v>1995 Boys Outdoor Class L Championship 110mH</v>
      </c>
      <c r="C9" s="3" t="s">
        <v>26</v>
      </c>
      <c r="D9" s="11" t="s">
        <v>773</v>
      </c>
      <c r="E9" s="11"/>
      <c r="F9" s="4" t="s">
        <v>702</v>
      </c>
      <c r="G9" s="4" t="str">
        <f t="shared" si="1"/>
        <v>Boys</v>
      </c>
      <c r="H9" s="16" t="s">
        <v>710</v>
      </c>
      <c r="I9" s="3">
        <v>1995</v>
      </c>
      <c r="J9" s="3" t="s">
        <v>101</v>
      </c>
      <c r="K9" s="4" t="s">
        <v>58</v>
      </c>
      <c r="L9" s="20" t="str">
        <f>VLOOKUP(H9,Events!$A$2:$E$27,2,FALSE)</f>
        <v>Track</v>
      </c>
      <c r="M9" s="20" t="str">
        <f>VLOOKUP(H9,Events!$A$2:$E$27,3,FALSE)</f>
        <v>Hurdles</v>
      </c>
      <c r="N9" s="6">
        <v>34856</v>
      </c>
      <c r="O9" s="4" t="str">
        <f>IF(VLOOKUP(H9,Events!$A$2:$D$27,2,FALSE)="Field",CONCATENATE(R9,"-",S9),IF(VLOOKUP(H9,Events!$A$2:$D$27,2,FALSE)="Multi",R9,CONCATENATE(R9,":",S9)))</f>
        <v>0:13.83</v>
      </c>
      <c r="P9" s="4" t="s">
        <v>697</v>
      </c>
      <c r="Q9" s="4" t="str">
        <f>VLOOKUP(J9,School!$A$2:$D$100,3,FALSE)</f>
        <v>06705</v>
      </c>
      <c r="R9" s="18" t="s">
        <v>254</v>
      </c>
      <c r="S9" s="18" t="s">
        <v>268</v>
      </c>
      <c r="T9" s="4">
        <f>VLOOKUP(H9,Display_Order!$A$1:$B$26,2,FALSE)</f>
        <v>8</v>
      </c>
      <c r="U9" s="26">
        <v>8</v>
      </c>
    </row>
    <row r="10" spans="1:21">
      <c r="A10" s="3" t="s">
        <v>71</v>
      </c>
      <c r="B10" s="3" t="str">
        <f t="shared" si="0"/>
        <v>1995 Boys Outdoor Class L Championship 300mH</v>
      </c>
      <c r="C10" s="3" t="s">
        <v>26</v>
      </c>
      <c r="D10" s="11" t="s">
        <v>773</v>
      </c>
      <c r="E10" s="11"/>
      <c r="F10" s="4" t="s">
        <v>702</v>
      </c>
      <c r="G10" s="4" t="str">
        <f t="shared" si="1"/>
        <v>Boys</v>
      </c>
      <c r="H10" s="16" t="s">
        <v>711</v>
      </c>
      <c r="I10" s="3">
        <v>1995</v>
      </c>
      <c r="J10" s="3" t="s">
        <v>101</v>
      </c>
      <c r="K10" s="4" t="s">
        <v>58</v>
      </c>
      <c r="L10" s="20" t="str">
        <f>VLOOKUP(H10,Events!$A$2:$E$27,2,FALSE)</f>
        <v>Track</v>
      </c>
      <c r="M10" s="20" t="str">
        <f>VLOOKUP(H10,Events!$A$2:$E$27,3,FALSE)</f>
        <v>Hurdles</v>
      </c>
      <c r="N10" s="6">
        <v>34856</v>
      </c>
      <c r="O10" s="4" t="str">
        <f>IF(VLOOKUP(H10,Events!$A$2:$D$27,2,FALSE)="Field",CONCATENATE(R10,"-",S10),IF(VLOOKUP(H10,Events!$A$2:$D$27,2,FALSE)="Multi",R10,CONCATENATE(R10,":",S10)))</f>
        <v>0:38.43</v>
      </c>
      <c r="P10" s="4" t="s">
        <v>697</v>
      </c>
      <c r="Q10" s="4" t="str">
        <f>VLOOKUP(J10,School!$A$2:$D$100,3,FALSE)</f>
        <v>06705</v>
      </c>
      <c r="R10" s="18" t="s">
        <v>254</v>
      </c>
      <c r="S10" s="18" t="s">
        <v>269</v>
      </c>
      <c r="T10" s="4">
        <f>VLOOKUP(H10,Display_Order!$A$1:$B$26,2,FALSE)</f>
        <v>9</v>
      </c>
      <c r="U10" s="26">
        <v>9</v>
      </c>
    </row>
    <row r="11" spans="1:21" ht="24">
      <c r="A11" s="3" t="s">
        <v>81</v>
      </c>
      <c r="B11" s="3" t="str">
        <f t="shared" si="0"/>
        <v>2013 Boys Outdoor Class L Championship 4x100m</v>
      </c>
      <c r="C11" s="3" t="s">
        <v>26</v>
      </c>
      <c r="D11" s="11" t="s">
        <v>773</v>
      </c>
      <c r="E11" s="11"/>
      <c r="F11" s="4" t="s">
        <v>702</v>
      </c>
      <c r="G11" s="4" t="str">
        <f t="shared" si="1"/>
        <v>Boys</v>
      </c>
      <c r="H11" s="16" t="s">
        <v>8</v>
      </c>
      <c r="I11" s="3">
        <v>2013</v>
      </c>
      <c r="J11" s="3" t="s">
        <v>73</v>
      </c>
      <c r="K11" s="4" t="s">
        <v>57</v>
      </c>
      <c r="L11" s="20" t="str">
        <f>VLOOKUP(H11,Events!$A$2:$E$27,2,FALSE)</f>
        <v>Relay</v>
      </c>
      <c r="M11" s="20" t="str">
        <f>VLOOKUP(H11,Events!$A$2:$E$27,3,FALSE)</f>
        <v>Sprint</v>
      </c>
      <c r="N11" s="6">
        <v>41422</v>
      </c>
      <c r="O11" s="4" t="str">
        <f>IF(VLOOKUP(H11,Events!$A$2:$D$27,2,FALSE)="Field",CONCATENATE(R11,"-",S11),IF(VLOOKUP(H11,Events!$A$2:$D$27,2,FALSE)="Multi",R11,CONCATENATE(R11,":",S11)))</f>
        <v>0:41.98</v>
      </c>
      <c r="P11" s="4" t="s">
        <v>697</v>
      </c>
      <c r="Q11" s="4" t="str">
        <f>VLOOKUP(J11,School!$A$2:$D$100,3,FALSE)</f>
        <v>06095</v>
      </c>
      <c r="R11" s="18" t="s">
        <v>254</v>
      </c>
      <c r="S11" s="18" t="s">
        <v>267</v>
      </c>
      <c r="T11" s="4">
        <f>VLOOKUP(H11,Display_Order!$A$1:$B$26,2,FALSE)</f>
        <v>10</v>
      </c>
      <c r="U11" s="26">
        <v>10</v>
      </c>
    </row>
    <row r="12" spans="1:21" ht="24">
      <c r="A12" s="3" t="s">
        <v>82</v>
      </c>
      <c r="B12" s="3" t="str">
        <f t="shared" si="0"/>
        <v>2006 Boys Outdoor Class L Championship 4x400m</v>
      </c>
      <c r="C12" s="3" t="s">
        <v>26</v>
      </c>
      <c r="D12" s="11" t="s">
        <v>773</v>
      </c>
      <c r="E12" s="11"/>
      <c r="F12" s="4" t="s">
        <v>702</v>
      </c>
      <c r="G12" s="4" t="str">
        <f t="shared" si="1"/>
        <v>Boys</v>
      </c>
      <c r="H12" s="16" t="s">
        <v>9</v>
      </c>
      <c r="I12" s="3">
        <v>2006</v>
      </c>
      <c r="J12" s="3" t="s">
        <v>105</v>
      </c>
      <c r="K12" s="4" t="s">
        <v>58</v>
      </c>
      <c r="L12" s="20" t="str">
        <f>VLOOKUP(H12,Events!$A$2:$E$27,2,FALSE)</f>
        <v>Relay</v>
      </c>
      <c r="M12" s="20" t="str">
        <f>VLOOKUP(H12,Events!$A$2:$E$27,3,FALSE)</f>
        <v>Sprint</v>
      </c>
      <c r="N12" s="6">
        <v>38867</v>
      </c>
      <c r="O12" s="4" t="str">
        <f>IF(VLOOKUP(H12,Events!$A$2:$D$27,2,FALSE)="Field",CONCATENATE(R12,"-",S12),IF(VLOOKUP(H12,Events!$A$2:$D$27,2,FALSE)="Multi",R12,CONCATENATE(R12,":",S12)))</f>
        <v>3:20.93</v>
      </c>
      <c r="P12" s="4" t="s">
        <v>697</v>
      </c>
      <c r="Q12" s="4" t="str">
        <f>VLOOKUP(J12,School!$A$2:$D$100,3,FALSE)</f>
        <v>06880</v>
      </c>
      <c r="R12" s="18">
        <v>3</v>
      </c>
      <c r="S12" s="18">
        <v>20.93</v>
      </c>
      <c r="T12" s="4">
        <f>VLOOKUP(H12,Display_Order!$A$1:$B$26,2,FALSE)</f>
        <v>11</v>
      </c>
      <c r="U12" s="26">
        <v>11</v>
      </c>
    </row>
    <row r="13" spans="1:21" ht="24">
      <c r="A13" s="3" t="s">
        <v>83</v>
      </c>
      <c r="B13" s="3" t="str">
        <f t="shared" si="0"/>
        <v>2005 Boys Outdoor Class L Championship 4x800m</v>
      </c>
      <c r="C13" s="3" t="s">
        <v>26</v>
      </c>
      <c r="D13" s="11" t="s">
        <v>773</v>
      </c>
      <c r="E13" s="11"/>
      <c r="F13" s="4" t="s">
        <v>702</v>
      </c>
      <c r="G13" s="4" t="str">
        <f t="shared" si="1"/>
        <v>Boys</v>
      </c>
      <c r="H13" s="16" t="s">
        <v>10</v>
      </c>
      <c r="I13" s="3">
        <v>2005</v>
      </c>
      <c r="J13" s="3" t="s">
        <v>84</v>
      </c>
      <c r="K13" s="4" t="s">
        <v>58</v>
      </c>
      <c r="L13" s="20" t="str">
        <f>VLOOKUP(H13,Events!$A$2:$E$27,2,FALSE)</f>
        <v>Relay</v>
      </c>
      <c r="M13" s="20" t="str">
        <f>VLOOKUP(H13,Events!$A$2:$E$27,3,FALSE)</f>
        <v>Distance</v>
      </c>
      <c r="N13" s="6">
        <v>38503</v>
      </c>
      <c r="O13" s="4" t="str">
        <f>IF(VLOOKUP(H13,Events!$A$2:$D$27,2,FALSE)="Field",CONCATENATE(R13,"-",S13),IF(VLOOKUP(H13,Events!$A$2:$D$27,2,FALSE)="Multi",R13,CONCATENATE(R13,":",S13)))</f>
        <v>8:01.02</v>
      </c>
      <c r="P13" s="4" t="s">
        <v>697</v>
      </c>
      <c r="Q13" s="4" t="str">
        <f>VLOOKUP(J13,School!$A$2:$D$100,3,FALSE)</f>
        <v>06877</v>
      </c>
      <c r="R13" s="18">
        <v>8</v>
      </c>
      <c r="S13" s="18" t="s">
        <v>772</v>
      </c>
      <c r="T13" s="4">
        <f>VLOOKUP(H13,Display_Order!$A$1:$B$26,2,FALSE)</f>
        <v>12</v>
      </c>
      <c r="U13" s="26">
        <v>12</v>
      </c>
    </row>
    <row r="14" spans="1:21">
      <c r="A14" s="3" t="s">
        <v>85</v>
      </c>
      <c r="B14" s="3" t="str">
        <f t="shared" si="0"/>
        <v>2002 Boys Outdoor Class L Championship Long Jump</v>
      </c>
      <c r="C14" s="3" t="s">
        <v>26</v>
      </c>
      <c r="D14" s="11" t="s">
        <v>773</v>
      </c>
      <c r="E14" s="11"/>
      <c r="F14" s="4" t="s">
        <v>702</v>
      </c>
      <c r="G14" s="4" t="str">
        <f t="shared" si="1"/>
        <v>Boys</v>
      </c>
      <c r="H14" s="16" t="s">
        <v>11</v>
      </c>
      <c r="I14" s="3">
        <v>2002</v>
      </c>
      <c r="J14" s="3" t="s">
        <v>106</v>
      </c>
      <c r="K14" s="4" t="s">
        <v>58</v>
      </c>
      <c r="L14" s="20" t="str">
        <f>VLOOKUP(H14,Events!$A$2:$E$27,2,FALSE)</f>
        <v>Field</v>
      </c>
      <c r="M14" s="20" t="str">
        <f>VLOOKUP(H14,Events!$A$2:$E$27,3,FALSE)</f>
        <v>Jumps</v>
      </c>
      <c r="N14" s="6">
        <v>37405</v>
      </c>
      <c r="O14" s="4" t="str">
        <f>IF(VLOOKUP(H14,Events!$A$2:$D$27,2,FALSE)="Field",CONCATENATE(R14,"-",S14),IF(VLOOKUP(H14,Events!$A$2:$D$27,2,FALSE)="Multi",R14,CONCATENATE(R14,":",S14)))</f>
        <v>22-09</v>
      </c>
      <c r="P14" s="4" t="s">
        <v>697</v>
      </c>
      <c r="Q14" s="4" t="str">
        <f>VLOOKUP(J14,School!$A$2:$D$100,3,FALSE)</f>
        <v>06340</v>
      </c>
      <c r="R14" s="18">
        <v>22</v>
      </c>
      <c r="S14" s="18" t="s">
        <v>203</v>
      </c>
      <c r="T14" s="4">
        <f>VLOOKUP(H14,Display_Order!$A$1:$B$26,2,FALSE)</f>
        <v>13</v>
      </c>
      <c r="U14" s="26">
        <v>13</v>
      </c>
    </row>
    <row r="15" spans="1:21">
      <c r="A15" s="3" t="s">
        <v>86</v>
      </c>
      <c r="B15" s="3" t="str">
        <f t="shared" si="0"/>
        <v>1976 Boys Outdoor Class L Championship Triple Jump</v>
      </c>
      <c r="C15" s="3" t="s">
        <v>26</v>
      </c>
      <c r="D15" s="11" t="s">
        <v>773</v>
      </c>
      <c r="E15" s="11"/>
      <c r="F15" s="4" t="s">
        <v>702</v>
      </c>
      <c r="G15" s="4" t="str">
        <f t="shared" si="1"/>
        <v>Boys</v>
      </c>
      <c r="H15" s="16" t="s">
        <v>12</v>
      </c>
      <c r="I15" s="3">
        <v>1976</v>
      </c>
      <c r="J15" s="3" t="s">
        <v>108</v>
      </c>
      <c r="K15" s="4" t="s">
        <v>56</v>
      </c>
      <c r="L15" s="20" t="str">
        <f>VLOOKUP(H15,Events!$A$2:$E$27,2,FALSE)</f>
        <v>Field</v>
      </c>
      <c r="M15" s="20" t="str">
        <f>VLOOKUP(H15,Events!$A$2:$E$27,3,FALSE)</f>
        <v>Jumps</v>
      </c>
      <c r="O15" s="4" t="str">
        <f>IF(VLOOKUP(H15,Events!$A$2:$D$27,2,FALSE)="Field",CONCATENATE(R15,"-",S15),IF(VLOOKUP(H15,Events!$A$2:$D$27,2,FALSE)="Multi",R15,CONCATENATE(R15,":",S15)))</f>
        <v>48-0.25</v>
      </c>
      <c r="P15" s="4" t="s">
        <v>697</v>
      </c>
      <c r="Q15" s="4" t="str">
        <f>VLOOKUP(J15,School!$A$2:$D$100,3,FALSE)</f>
        <v>06511</v>
      </c>
      <c r="R15" s="18">
        <v>48</v>
      </c>
      <c r="S15" s="18">
        <v>0.25</v>
      </c>
      <c r="T15" s="4">
        <f>VLOOKUP(H15,Display_Order!$A$1:$B$26,2,FALSE)</f>
        <v>14</v>
      </c>
      <c r="U15" s="26">
        <v>14</v>
      </c>
    </row>
    <row r="16" spans="1:21">
      <c r="A16" s="3" t="s">
        <v>87</v>
      </c>
      <c r="B16" s="3" t="str">
        <f t="shared" si="0"/>
        <v>1981 Boys Outdoor Class L Championship High Jump</v>
      </c>
      <c r="C16" s="3" t="s">
        <v>26</v>
      </c>
      <c r="D16" s="11" t="s">
        <v>773</v>
      </c>
      <c r="E16" s="11"/>
      <c r="F16" s="4" t="s">
        <v>702</v>
      </c>
      <c r="G16" s="4" t="str">
        <f t="shared" si="1"/>
        <v>Boys</v>
      </c>
      <c r="H16" s="16" t="s">
        <v>13</v>
      </c>
      <c r="I16" s="3">
        <v>1981</v>
      </c>
      <c r="J16" s="3" t="s">
        <v>88</v>
      </c>
      <c r="K16" s="4" t="s">
        <v>56</v>
      </c>
      <c r="L16" s="20" t="str">
        <f>VLOOKUP(H16,Events!$A$2:$E$27,2,FALSE)</f>
        <v>Field</v>
      </c>
      <c r="M16" s="20" t="str">
        <f>VLOOKUP(H16,Events!$A$2:$E$27,3,FALSE)</f>
        <v>Jumps</v>
      </c>
      <c r="O16" s="4" t="str">
        <f>IF(VLOOKUP(H16,Events!$A$2:$D$27,2,FALSE)="Field",CONCATENATE(R16,"-",S16),IF(VLOOKUP(H16,Events!$A$2:$D$27,2,FALSE)="Multi",R16,CONCATENATE(R16,":",S16)))</f>
        <v>6-08</v>
      </c>
      <c r="P16" s="4" t="s">
        <v>697</v>
      </c>
      <c r="Q16" s="4" t="str">
        <f>VLOOKUP(J16,School!$A$2:$D$100,3,FALSE)</f>
        <v>06905</v>
      </c>
      <c r="R16" s="18">
        <v>6</v>
      </c>
      <c r="S16" s="18" t="s">
        <v>202</v>
      </c>
      <c r="T16" s="4">
        <f>VLOOKUP(H16,Display_Order!$A$1:$B$26,2,FALSE)</f>
        <v>15</v>
      </c>
      <c r="U16" s="26">
        <v>15</v>
      </c>
    </row>
    <row r="17" spans="1:21">
      <c r="A17" s="3" t="s">
        <v>89</v>
      </c>
      <c r="B17" s="3" t="str">
        <f t="shared" si="0"/>
        <v>1994 Boys Outdoor Class L Championship High Jump</v>
      </c>
      <c r="C17" s="3" t="s">
        <v>26</v>
      </c>
      <c r="D17" s="11" t="s">
        <v>773</v>
      </c>
      <c r="E17" s="11"/>
      <c r="F17" s="4" t="s">
        <v>702</v>
      </c>
      <c r="G17" s="4" t="str">
        <f t="shared" si="1"/>
        <v>Boys</v>
      </c>
      <c r="H17" s="16" t="s">
        <v>13</v>
      </c>
      <c r="I17" s="3">
        <v>1994</v>
      </c>
      <c r="J17" s="3" t="s">
        <v>90</v>
      </c>
      <c r="K17" s="4" t="s">
        <v>58</v>
      </c>
      <c r="L17" s="20" t="str">
        <f>VLOOKUP(H17,Events!$A$2:$E$27,2,FALSE)</f>
        <v>Field</v>
      </c>
      <c r="M17" s="20" t="str">
        <f>VLOOKUP(H17,Events!$A$2:$E$27,3,FALSE)</f>
        <v>Jumps</v>
      </c>
      <c r="N17" s="6">
        <v>34486</v>
      </c>
      <c r="O17" s="4" t="str">
        <f>IF(VLOOKUP(H17,Events!$A$2:$D$27,2,FALSE)="Field",CONCATENATE(R17,"-",S17),IF(VLOOKUP(H17,Events!$A$2:$D$27,2,FALSE)="Multi",R17,CONCATENATE(R17,":",S17)))</f>
        <v>6-08</v>
      </c>
      <c r="P17" s="4" t="s">
        <v>697</v>
      </c>
      <c r="Q17" s="4" t="str">
        <f>VLOOKUP(J17,School!$A$2:$D$100,3,FALSE)</f>
        <v>06074</v>
      </c>
      <c r="R17" s="18">
        <v>6</v>
      </c>
      <c r="S17" s="18" t="s">
        <v>202</v>
      </c>
      <c r="T17" s="4">
        <f>VLOOKUP(H17,Display_Order!$A$1:$B$26,2,FALSE)</f>
        <v>15</v>
      </c>
      <c r="U17" s="26">
        <v>16</v>
      </c>
    </row>
    <row r="18" spans="1:21">
      <c r="A18" s="3" t="s">
        <v>91</v>
      </c>
      <c r="B18" s="3" t="str">
        <f t="shared" si="0"/>
        <v>2010 Boys Outdoor Class L Championship High Jump</v>
      </c>
      <c r="C18" s="3" t="s">
        <v>26</v>
      </c>
      <c r="D18" s="11" t="s">
        <v>773</v>
      </c>
      <c r="E18" s="11"/>
      <c r="F18" s="4" t="s">
        <v>702</v>
      </c>
      <c r="G18" s="4" t="str">
        <f t="shared" si="1"/>
        <v>Boys</v>
      </c>
      <c r="H18" s="16" t="s">
        <v>13</v>
      </c>
      <c r="I18" s="3">
        <v>2010</v>
      </c>
      <c r="J18" s="3" t="s">
        <v>92</v>
      </c>
      <c r="K18" s="4" t="s">
        <v>58</v>
      </c>
      <c r="L18" s="20" t="str">
        <f>VLOOKUP(H18,Events!$A$2:$E$27,2,FALSE)</f>
        <v>Field</v>
      </c>
      <c r="M18" s="20" t="str">
        <f>VLOOKUP(H18,Events!$A$2:$E$27,3,FALSE)</f>
        <v>Jumps</v>
      </c>
      <c r="N18" s="6">
        <v>40331</v>
      </c>
      <c r="O18" s="4" t="str">
        <f>IF(VLOOKUP(H18,Events!$A$2:$D$27,2,FALSE)="Field",CONCATENATE(R18,"-",S18),IF(VLOOKUP(H18,Events!$A$2:$D$27,2,FALSE)="Multi",R18,CONCATENATE(R18,":",S18)))</f>
        <v>6-08</v>
      </c>
      <c r="P18" s="4" t="s">
        <v>697</v>
      </c>
      <c r="Q18" s="4" t="str">
        <f>VLOOKUP(J18,School!$A$2:$D$100,3,FALSE)</f>
        <v>06516</v>
      </c>
      <c r="R18" s="18">
        <v>6</v>
      </c>
      <c r="S18" s="18" t="s">
        <v>202</v>
      </c>
      <c r="T18" s="4">
        <f>VLOOKUP(H18,Display_Order!$A$1:$B$26,2,FALSE)</f>
        <v>15</v>
      </c>
      <c r="U18" s="26">
        <v>17</v>
      </c>
    </row>
    <row r="19" spans="1:21">
      <c r="A19" s="3" t="s">
        <v>93</v>
      </c>
      <c r="B19" s="3" t="str">
        <f t="shared" si="0"/>
        <v>2006 Boys Outdoor Class L Championship Pole Vault</v>
      </c>
      <c r="C19" s="3" t="s">
        <v>26</v>
      </c>
      <c r="D19" s="11" t="s">
        <v>773</v>
      </c>
      <c r="E19" s="11"/>
      <c r="F19" s="4" t="s">
        <v>702</v>
      </c>
      <c r="G19" s="4" t="str">
        <f t="shared" si="1"/>
        <v>Boys</v>
      </c>
      <c r="H19" s="16" t="s">
        <v>14</v>
      </c>
      <c r="I19" s="3">
        <v>2006</v>
      </c>
      <c r="J19" s="3" t="s">
        <v>94</v>
      </c>
      <c r="K19" s="4" t="s">
        <v>58</v>
      </c>
      <c r="L19" s="20" t="str">
        <f>VLOOKUP(H19,Events!$A$2:$E$27,2,FALSE)</f>
        <v>Field</v>
      </c>
      <c r="M19" s="20" t="str">
        <f>VLOOKUP(H19,Events!$A$2:$E$27,3,FALSE)</f>
        <v>Jumps</v>
      </c>
      <c r="N19" s="6">
        <v>38867</v>
      </c>
      <c r="O19" s="4" t="str">
        <f>IF(VLOOKUP(H19,Events!$A$2:$D$27,2,FALSE)="Field",CONCATENATE(R19,"-",S19),IF(VLOOKUP(H19,Events!$A$2:$D$27,2,FALSE)="Multi",R19,CONCATENATE(R19,":",S19)))</f>
        <v>15-09</v>
      </c>
      <c r="P19" s="4" t="s">
        <v>697</v>
      </c>
      <c r="Q19" s="4" t="str">
        <f>VLOOKUP(J19,School!$A$2:$D$100,3,FALSE)</f>
        <v>06333</v>
      </c>
      <c r="R19" s="18">
        <v>15</v>
      </c>
      <c r="S19" s="18" t="s">
        <v>203</v>
      </c>
      <c r="T19" s="4">
        <f>VLOOKUP(H19,Display_Order!$A$1:$B$26,2,FALSE)</f>
        <v>16</v>
      </c>
      <c r="U19" s="26">
        <v>18</v>
      </c>
    </row>
    <row r="20" spans="1:21">
      <c r="A20" s="3" t="s">
        <v>95</v>
      </c>
      <c r="B20" s="3" t="str">
        <f t="shared" si="0"/>
        <v>2001 Boys Outdoor Class L Championship Shot Put</v>
      </c>
      <c r="C20" s="3" t="s">
        <v>26</v>
      </c>
      <c r="D20" s="11" t="s">
        <v>773</v>
      </c>
      <c r="E20" s="11"/>
      <c r="F20" s="4" t="s">
        <v>702</v>
      </c>
      <c r="G20" s="4" t="str">
        <f t="shared" si="1"/>
        <v>Boys</v>
      </c>
      <c r="H20" s="16" t="s">
        <v>15</v>
      </c>
      <c r="I20" s="3">
        <v>2001</v>
      </c>
      <c r="J20" s="3" t="s">
        <v>90</v>
      </c>
      <c r="K20" s="4" t="s">
        <v>58</v>
      </c>
      <c r="L20" s="20" t="str">
        <f>VLOOKUP(H20,Events!$A$2:$E$27,2,FALSE)</f>
        <v>Field</v>
      </c>
      <c r="M20" s="20" t="str">
        <f>VLOOKUP(H20,Events!$A$2:$E$27,3,FALSE)</f>
        <v>Throws</v>
      </c>
      <c r="N20" s="6">
        <v>37041</v>
      </c>
      <c r="O20" s="4" t="str">
        <f>IF(VLOOKUP(H20,Events!$A$2:$D$27,2,FALSE)="Field",CONCATENATE(R20,"-",S20),IF(VLOOKUP(H20,Events!$A$2:$D$27,2,FALSE)="Multi",R20,CONCATENATE(R20,":",S20)))</f>
        <v>61-02.5</v>
      </c>
      <c r="P20" s="4" t="s">
        <v>697</v>
      </c>
      <c r="Q20" s="4" t="str">
        <f>VLOOKUP(J20,School!$A$2:$D$100,3,FALSE)</f>
        <v>06074</v>
      </c>
      <c r="R20" s="18">
        <v>61</v>
      </c>
      <c r="S20" s="18" t="s">
        <v>204</v>
      </c>
      <c r="T20" s="4">
        <f>VLOOKUP(H20,Display_Order!$A$1:$B$26,2,FALSE)</f>
        <v>17</v>
      </c>
      <c r="U20" s="26">
        <v>19</v>
      </c>
    </row>
    <row r="21" spans="1:21">
      <c r="A21" s="3" t="s">
        <v>96</v>
      </c>
      <c r="B21" s="3" t="str">
        <f t="shared" si="0"/>
        <v>2015 Boys Outdoor Class L Championship Discus Throw</v>
      </c>
      <c r="C21" s="3" t="s">
        <v>26</v>
      </c>
      <c r="D21" s="11" t="s">
        <v>773</v>
      </c>
      <c r="E21" s="11"/>
      <c r="F21" s="4" t="s">
        <v>702</v>
      </c>
      <c r="G21" s="4" t="str">
        <f t="shared" si="1"/>
        <v>Boys</v>
      </c>
      <c r="H21" s="16" t="s">
        <v>716</v>
      </c>
      <c r="I21" s="3">
        <v>2015</v>
      </c>
      <c r="J21" s="3" t="s">
        <v>97</v>
      </c>
      <c r="K21" s="4" t="s">
        <v>57</v>
      </c>
      <c r="L21" s="20" t="str">
        <f>VLOOKUP(H21,Events!$A$2:$E$27,2,FALSE)</f>
        <v>Field</v>
      </c>
      <c r="M21" s="20" t="str">
        <f>VLOOKUP(H21,Events!$A$2:$E$27,3,FALSE)</f>
        <v>Throws</v>
      </c>
      <c r="N21" s="6">
        <v>42158</v>
      </c>
      <c r="O21" s="4" t="str">
        <f>IF(VLOOKUP(H21,Events!$A$2:$D$27,2,FALSE)="Field",CONCATENATE(R21,"-",S21),IF(VLOOKUP(H21,Events!$A$2:$D$27,2,FALSE)="Multi",R21,CONCATENATE(R21,":",S21)))</f>
        <v>164-08</v>
      </c>
      <c r="P21" s="4" t="s">
        <v>697</v>
      </c>
      <c r="Q21" s="4" t="str">
        <f>VLOOKUP(J21,School!$A$2:$D$100,3,FALSE)</f>
        <v>06032</v>
      </c>
      <c r="R21" s="18">
        <v>164</v>
      </c>
      <c r="S21" s="18" t="s">
        <v>202</v>
      </c>
      <c r="T21" s="4">
        <f>VLOOKUP(H21,Display_Order!$A$1:$B$26,2,FALSE)</f>
        <v>18</v>
      </c>
      <c r="U21" s="26">
        <v>20</v>
      </c>
    </row>
    <row r="22" spans="1:21">
      <c r="A22" s="3" t="s">
        <v>98</v>
      </c>
      <c r="B22" s="3" t="str">
        <f t="shared" si="0"/>
        <v>2008 Boys Outdoor Class L Championship Javelin Throw 2002</v>
      </c>
      <c r="C22" s="3" t="s">
        <v>26</v>
      </c>
      <c r="D22" s="11" t="s">
        <v>773</v>
      </c>
      <c r="E22" s="11"/>
      <c r="F22" s="4" t="s">
        <v>702</v>
      </c>
      <c r="G22" s="4" t="str">
        <f t="shared" si="1"/>
        <v>Boys</v>
      </c>
      <c r="H22" s="16" t="s">
        <v>717</v>
      </c>
      <c r="I22" s="3">
        <v>2008</v>
      </c>
      <c r="J22" s="3" t="s">
        <v>106</v>
      </c>
      <c r="K22" s="4" t="s">
        <v>58</v>
      </c>
      <c r="L22" s="20" t="str">
        <f>VLOOKUP(H22,Events!$A$2:$E$27,2,FALSE)</f>
        <v>Field</v>
      </c>
      <c r="M22" s="20" t="str">
        <f>VLOOKUP(H22,Events!$A$2:$E$27,3,FALSE)</f>
        <v>Throws</v>
      </c>
      <c r="N22" s="6">
        <v>39601</v>
      </c>
      <c r="O22" s="4" t="str">
        <f>IF(VLOOKUP(H22,Events!$A$2:$D$27,2,FALSE)="Field",CONCATENATE(R22,"-",S22),IF(VLOOKUP(H22,Events!$A$2:$D$27,2,FALSE)="Multi",R22,CONCATENATE(R22,":",S22)))</f>
        <v>200-01</v>
      </c>
      <c r="P22" s="4" t="s">
        <v>697</v>
      </c>
      <c r="Q22" s="4" t="str">
        <f>VLOOKUP(J22,School!$A$2:$D$100,3,FALSE)</f>
        <v>06340</v>
      </c>
      <c r="R22" s="18">
        <v>200</v>
      </c>
      <c r="S22" s="18" t="s">
        <v>205</v>
      </c>
      <c r="T22" s="4">
        <f>VLOOKUP(H22,Display_Order!$A$1:$B$26,2,FALSE)</f>
        <v>19</v>
      </c>
      <c r="U22" s="26">
        <v>21</v>
      </c>
    </row>
    <row r="23" spans="1:21">
      <c r="A23" s="3" t="s">
        <v>99</v>
      </c>
      <c r="B23" s="3" t="str">
        <f t="shared" si="0"/>
        <v>1999 Boys Outdoor Class L Championship Javelin Throw</v>
      </c>
      <c r="C23" s="3" t="s">
        <v>26</v>
      </c>
      <c r="D23" s="11" t="s">
        <v>773</v>
      </c>
      <c r="E23" s="11"/>
      <c r="F23" s="4" t="s">
        <v>702</v>
      </c>
      <c r="G23" s="4" t="str">
        <f t="shared" si="1"/>
        <v>Boys</v>
      </c>
      <c r="H23" s="16" t="s">
        <v>715</v>
      </c>
      <c r="I23" s="3">
        <v>1999</v>
      </c>
      <c r="J23" s="3" t="s">
        <v>100</v>
      </c>
      <c r="K23" s="4" t="s">
        <v>56</v>
      </c>
      <c r="L23" s="20" t="str">
        <f>VLOOKUP(H23,Events!$A$2:$E$27,2,FALSE)</f>
        <v>Field</v>
      </c>
      <c r="M23" s="20" t="str">
        <f>VLOOKUP(H23,Events!$A$2:$E$27,3,FALSE)</f>
        <v>Throws</v>
      </c>
      <c r="N23" s="6"/>
      <c r="O23" s="4" t="str">
        <f>IF(VLOOKUP(H23,Events!$A$2:$D$27,2,FALSE)="Field",CONCATENATE(R23,"-",S23),IF(VLOOKUP(H23,Events!$A$2:$D$27,2,FALSE)="Multi",R23,CONCATENATE(R23,":",S23)))</f>
        <v>222-06</v>
      </c>
      <c r="P23" s="4" t="s">
        <v>697</v>
      </c>
      <c r="Q23" s="4" t="str">
        <f>VLOOKUP(J23,School!$A$2:$D$100,3,FALSE)</f>
        <v>06513</v>
      </c>
      <c r="R23" s="18">
        <v>222</v>
      </c>
      <c r="S23" s="18" t="s">
        <v>206</v>
      </c>
      <c r="T23" s="4">
        <f>VLOOKUP(H23,Display_Order!$A$1:$B$26,2,FALSE)</f>
        <v>20</v>
      </c>
      <c r="U23" s="26">
        <v>22</v>
      </c>
    </row>
    <row r="24" spans="1:21">
      <c r="A24" s="3" t="s">
        <v>128</v>
      </c>
      <c r="B24" s="3" t="str">
        <f t="shared" si="0"/>
        <v>1999 Boys Outdoor Class LL Championship 100m</v>
      </c>
      <c r="C24" s="3" t="s">
        <v>26</v>
      </c>
      <c r="D24" s="4" t="s">
        <v>774</v>
      </c>
      <c r="F24" s="4" t="s">
        <v>702</v>
      </c>
      <c r="G24" s="4" t="str">
        <f t="shared" si="1"/>
        <v>Boys</v>
      </c>
      <c r="H24" s="4" t="s">
        <v>1</v>
      </c>
      <c r="I24" s="3">
        <v>1999</v>
      </c>
      <c r="J24" s="3" t="s">
        <v>129</v>
      </c>
      <c r="K24" s="4" t="s">
        <v>60</v>
      </c>
      <c r="L24" s="20" t="str">
        <f>VLOOKUP(H24,Events!$A$2:$E$27,2,FALSE)</f>
        <v>Track</v>
      </c>
      <c r="M24" s="20" t="str">
        <f>VLOOKUP(H24,Events!$A$2:$E$27,3,FALSE)</f>
        <v>Sprint</v>
      </c>
      <c r="O24" s="4" t="str">
        <f>IF(VLOOKUP(H24,Events!$A$2:$D$27,2,FALSE)="Field",CONCATENATE(R24,"-",S24),IF(VLOOKUP(H24,Events!$A$2:$D$27,2,FALSE)="Multi",R24,CONCATENATE(R24,":",S24)))</f>
        <v>0:10.48</v>
      </c>
      <c r="P24" s="4" t="s">
        <v>697</v>
      </c>
      <c r="Q24" s="4" t="str">
        <f>VLOOKUP(J24,School!$A$2:$D$100,3,FALSE)</f>
        <v>06118</v>
      </c>
      <c r="R24" s="18">
        <v>0</v>
      </c>
      <c r="S24" s="18">
        <v>10.48</v>
      </c>
      <c r="T24" s="4">
        <f>VLOOKUP(H24,Display_Order!$A$1:$B$26,2,FALSE)</f>
        <v>1</v>
      </c>
      <c r="U24" s="26">
        <v>23</v>
      </c>
    </row>
    <row r="25" spans="1:21">
      <c r="A25" s="3" t="s">
        <v>130</v>
      </c>
      <c r="B25" s="3" t="str">
        <f t="shared" si="0"/>
        <v>2007 Boys Outdoor Class LL Championship 200m</v>
      </c>
      <c r="C25" s="3" t="s">
        <v>26</v>
      </c>
      <c r="D25" s="4" t="s">
        <v>774</v>
      </c>
      <c r="F25" s="4" t="s">
        <v>702</v>
      </c>
      <c r="G25" s="4" t="str">
        <f t="shared" si="1"/>
        <v>Boys</v>
      </c>
      <c r="H25" s="4" t="s">
        <v>2</v>
      </c>
      <c r="I25" s="3">
        <v>2007</v>
      </c>
      <c r="J25" s="3" t="s">
        <v>131</v>
      </c>
      <c r="K25" s="4" t="s">
        <v>61</v>
      </c>
      <c r="L25" s="20" t="str">
        <f>VLOOKUP(H25,Events!$A$2:$E$27,2,FALSE)</f>
        <v>Track</v>
      </c>
      <c r="M25" s="20" t="str">
        <f>VLOOKUP(H25,Events!$A$2:$E$27,3,FALSE)</f>
        <v>Sprint</v>
      </c>
      <c r="N25" s="6">
        <v>39231</v>
      </c>
      <c r="O25" s="4" t="str">
        <f>IF(VLOOKUP(H25,Events!$A$2:$D$27,2,FALSE)="Field",CONCATENATE(R25,"-",S25),IF(VLOOKUP(H25,Events!$A$2:$D$27,2,FALSE)="Multi",R25,CONCATENATE(R25,":",S25)))</f>
        <v>0:21.41</v>
      </c>
      <c r="P25" s="4" t="s">
        <v>697</v>
      </c>
      <c r="Q25" s="4" t="str">
        <f>VLOOKUP(J25,School!$A$2:$D$100,3,FALSE)</f>
        <v>06811</v>
      </c>
      <c r="R25" s="18">
        <v>0</v>
      </c>
      <c r="S25" s="18">
        <v>21.41</v>
      </c>
      <c r="T25" s="4">
        <f>VLOOKUP(H25,Display_Order!$A$1:$B$26,2,FALSE)</f>
        <v>2</v>
      </c>
      <c r="U25" s="26">
        <v>24</v>
      </c>
    </row>
    <row r="26" spans="1:21">
      <c r="A26" s="3" t="s">
        <v>132</v>
      </c>
      <c r="B26" s="3" t="str">
        <f t="shared" si="0"/>
        <v>2011 Boys Outdoor Class LL Championship 400m</v>
      </c>
      <c r="C26" s="3" t="s">
        <v>26</v>
      </c>
      <c r="D26" s="4" t="s">
        <v>774</v>
      </c>
      <c r="F26" s="4" t="s">
        <v>702</v>
      </c>
      <c r="G26" s="4" t="str">
        <f t="shared" si="1"/>
        <v>Boys</v>
      </c>
      <c r="H26" s="4" t="s">
        <v>3</v>
      </c>
      <c r="I26" s="3">
        <v>2011</v>
      </c>
      <c r="J26" s="3" t="s">
        <v>105</v>
      </c>
      <c r="K26" s="4" t="s">
        <v>58</v>
      </c>
      <c r="L26" s="20" t="str">
        <f>VLOOKUP(H26,Events!$A$2:$E$27,2,FALSE)</f>
        <v>Track</v>
      </c>
      <c r="M26" s="20" t="str">
        <f>VLOOKUP(H26,Events!$A$2:$E$27,3,FALSE)</f>
        <v>Sprint</v>
      </c>
      <c r="N26" s="6">
        <v>40694</v>
      </c>
      <c r="O26" s="4" t="str">
        <f>IF(VLOOKUP(H26,Events!$A$2:$D$27,2,FALSE)="Field",CONCATENATE(R26,"-",S26),IF(VLOOKUP(H26,Events!$A$2:$D$27,2,FALSE)="Multi",R26,CONCATENATE(R26,":",S26)))</f>
        <v>0:47.99</v>
      </c>
      <c r="P26" s="4" t="s">
        <v>697</v>
      </c>
      <c r="Q26" s="4" t="str">
        <f>VLOOKUP(J26,School!$A$2:$D$100,3,FALSE)</f>
        <v>06880</v>
      </c>
      <c r="R26" s="18">
        <v>0</v>
      </c>
      <c r="S26" s="18">
        <v>47.99</v>
      </c>
      <c r="T26" s="4">
        <f>VLOOKUP(H26,Display_Order!$A$1:$B$26,2,FALSE)</f>
        <v>3</v>
      </c>
      <c r="U26" s="26">
        <v>25</v>
      </c>
    </row>
    <row r="27" spans="1:21">
      <c r="A27" s="3" t="s">
        <v>133</v>
      </c>
      <c r="B27" s="3" t="str">
        <f t="shared" si="0"/>
        <v>2009 Boys Outdoor Class LL Championship 800m</v>
      </c>
      <c r="C27" s="3" t="s">
        <v>26</v>
      </c>
      <c r="D27" s="4" t="s">
        <v>774</v>
      </c>
      <c r="F27" s="4" t="s">
        <v>702</v>
      </c>
      <c r="G27" s="4" t="str">
        <f t="shared" si="1"/>
        <v>Boys</v>
      </c>
      <c r="H27" s="4" t="s">
        <v>4</v>
      </c>
      <c r="I27" s="3">
        <v>2009</v>
      </c>
      <c r="J27" s="3" t="s">
        <v>155</v>
      </c>
      <c r="K27" s="4" t="s">
        <v>61</v>
      </c>
      <c r="L27" s="20" t="str">
        <f>VLOOKUP(H27,Events!$A$2:$E$27,2,FALSE)</f>
        <v>Track</v>
      </c>
      <c r="M27" s="20" t="str">
        <f>VLOOKUP(H27,Events!$A$2:$E$27,3,FALSE)</f>
        <v>Distance</v>
      </c>
      <c r="N27" s="6">
        <v>39965</v>
      </c>
      <c r="O27" s="4" t="str">
        <f>IF(VLOOKUP(H27,Events!$A$2:$D$27,2,FALSE)="Field",CONCATENATE(R27,"-",S27),IF(VLOOKUP(H27,Events!$A$2:$D$27,2,FALSE)="Multi",R27,CONCATENATE(R27,":",S27)))</f>
        <v>1:50.91</v>
      </c>
      <c r="P27" s="4" t="s">
        <v>697</v>
      </c>
      <c r="Q27" s="4" t="str">
        <f>VLOOKUP(J27,School!$A$2:$D$100,3,FALSE)</f>
        <v>06511</v>
      </c>
      <c r="R27" s="18">
        <v>1</v>
      </c>
      <c r="S27" s="18">
        <v>50.91</v>
      </c>
      <c r="T27" s="4">
        <f>VLOOKUP(H27,Display_Order!$A$1:$B$26,2,FALSE)</f>
        <v>4</v>
      </c>
      <c r="U27" s="26">
        <v>26</v>
      </c>
    </row>
    <row r="28" spans="1:21">
      <c r="A28" s="3" t="s">
        <v>392</v>
      </c>
      <c r="B28" s="3" t="str">
        <f t="shared" si="0"/>
        <v>2012 Boys Outdoor Class LL Championship 1600m</v>
      </c>
      <c r="C28" s="3" t="s">
        <v>26</v>
      </c>
      <c r="D28" s="4" t="s">
        <v>774</v>
      </c>
      <c r="F28" s="4" t="s">
        <v>702</v>
      </c>
      <c r="G28" s="4" t="str">
        <f t="shared" si="1"/>
        <v>Boys</v>
      </c>
      <c r="H28" s="4" t="s">
        <v>5</v>
      </c>
      <c r="I28" s="3">
        <v>2012</v>
      </c>
      <c r="J28" s="3" t="s">
        <v>105</v>
      </c>
      <c r="K28" s="4" t="s">
        <v>61</v>
      </c>
      <c r="L28" s="20" t="str">
        <f>VLOOKUP(H28,Events!$A$2:$E$27,2,FALSE)</f>
        <v>Track</v>
      </c>
      <c r="M28" s="20" t="str">
        <f>VLOOKUP(H28,Events!$A$2:$E$27,3,FALSE)</f>
        <v>Distance</v>
      </c>
      <c r="N28" s="6">
        <v>41059</v>
      </c>
      <c r="O28" s="4" t="str">
        <f>IF(VLOOKUP(H28,Events!$A$2:$D$27,2,FALSE)="Field",CONCATENATE(R28,"-",S28),IF(VLOOKUP(H28,Events!$A$2:$D$27,2,FALSE)="Multi",R28,CONCATENATE(R28,":",S28)))</f>
        <v>4:10.35</v>
      </c>
      <c r="P28" s="4" t="s">
        <v>697</v>
      </c>
      <c r="Q28" s="4" t="str">
        <f>VLOOKUP(J28,School!$A$2:$D$100,3,FALSE)</f>
        <v>06880</v>
      </c>
      <c r="R28" s="18">
        <v>4</v>
      </c>
      <c r="S28" s="18">
        <v>10.35</v>
      </c>
      <c r="T28" s="4">
        <f>VLOOKUP(H28,Display_Order!$A$1:$B$26,2,FALSE)</f>
        <v>5</v>
      </c>
      <c r="U28" s="26">
        <v>27</v>
      </c>
    </row>
    <row r="29" spans="1:21">
      <c r="A29" s="3" t="s">
        <v>134</v>
      </c>
      <c r="B29" s="3" t="str">
        <f t="shared" si="0"/>
        <v>2014 Boys Outdoor Class LL Championship 3200m</v>
      </c>
      <c r="C29" s="3" t="s">
        <v>26</v>
      </c>
      <c r="D29" s="4" t="s">
        <v>774</v>
      </c>
      <c r="F29" s="4" t="s">
        <v>702</v>
      </c>
      <c r="G29" s="4" t="str">
        <f t="shared" si="1"/>
        <v>Boys</v>
      </c>
      <c r="H29" s="4" t="s">
        <v>6</v>
      </c>
      <c r="I29" s="3">
        <v>2014</v>
      </c>
      <c r="J29" s="3" t="s">
        <v>135</v>
      </c>
      <c r="K29" s="4" t="s">
        <v>62</v>
      </c>
      <c r="L29" s="20" t="str">
        <f>VLOOKUP(H29,Events!$A$2:$E$27,2,FALSE)</f>
        <v>Track</v>
      </c>
      <c r="M29" s="20" t="str">
        <f>VLOOKUP(H29,Events!$A$2:$E$27,3,FALSE)</f>
        <v>Distance</v>
      </c>
      <c r="N29" s="6">
        <v>41795</v>
      </c>
      <c r="O29" s="4" t="str">
        <f>IF(VLOOKUP(H29,Events!$A$2:$D$27,2,FALSE)="Field",CONCATENATE(R29,"-",S29),IF(VLOOKUP(H29,Events!$A$2:$D$27,2,FALSE)="Multi",R29,CONCATENATE(R29,":",S29)))</f>
        <v>9:06.67</v>
      </c>
      <c r="P29" s="4" t="s">
        <v>697</v>
      </c>
      <c r="Q29" s="4" t="str">
        <f>VLOOKUP(J29,School!$A$2:$D$100,3,FALSE)</f>
        <v>06824</v>
      </c>
      <c r="R29" s="18">
        <v>9</v>
      </c>
      <c r="S29" s="18" t="s">
        <v>279</v>
      </c>
      <c r="T29" s="4">
        <f>VLOOKUP(H29,Display_Order!$A$1:$B$26,2,FALSE)</f>
        <v>6</v>
      </c>
      <c r="U29" s="26">
        <v>28</v>
      </c>
    </row>
    <row r="30" spans="1:21">
      <c r="A30" s="3" t="s">
        <v>136</v>
      </c>
      <c r="B30" s="3" t="str">
        <f t="shared" si="0"/>
        <v>1981 Boys Outdoor Class LL Championship 5000m</v>
      </c>
      <c r="C30" s="3" t="s">
        <v>26</v>
      </c>
      <c r="D30" s="4" t="s">
        <v>774</v>
      </c>
      <c r="F30" s="4" t="s">
        <v>702</v>
      </c>
      <c r="G30" s="4" t="str">
        <f t="shared" si="1"/>
        <v>Boys</v>
      </c>
      <c r="H30" s="4" t="s">
        <v>7</v>
      </c>
      <c r="I30" s="3">
        <v>1981</v>
      </c>
      <c r="J30" s="3" t="s">
        <v>156</v>
      </c>
      <c r="K30" s="4" t="s">
        <v>56</v>
      </c>
      <c r="L30" s="20" t="str">
        <f>VLOOKUP(H30,Events!$A$2:$E$27,2,FALSE)</f>
        <v>Track</v>
      </c>
      <c r="M30" s="20" t="str">
        <f>VLOOKUP(H30,Events!$A$2:$E$27,3,FALSE)</f>
        <v>Distance</v>
      </c>
      <c r="O30" s="4" t="str">
        <f>IF(VLOOKUP(H30,Events!$A$2:$D$27,2,FALSE)="Field",CONCATENATE(R30,"-",S30),IF(VLOOKUP(H30,Events!$A$2:$D$27,2,FALSE)="Multi",R30,CONCATENATE(R30,":",S30)))</f>
        <v>14:56.78</v>
      </c>
      <c r="P30" s="4" t="s">
        <v>697</v>
      </c>
      <c r="Q30" s="4" t="str">
        <f>VLOOKUP(J30,School!$A$2:$D$100,3,FALSE)</f>
        <v>06902</v>
      </c>
      <c r="R30" s="18">
        <v>14</v>
      </c>
      <c r="S30" s="18">
        <v>56.78</v>
      </c>
      <c r="T30" s="4">
        <f>VLOOKUP(H30,Display_Order!$A$1:$B$26,2,FALSE)</f>
        <v>7</v>
      </c>
      <c r="U30" s="26">
        <v>29</v>
      </c>
    </row>
    <row r="31" spans="1:21" ht="24">
      <c r="A31" s="3" t="s">
        <v>137</v>
      </c>
      <c r="B31" s="3" t="str">
        <f t="shared" si="0"/>
        <v>2005 Boys Outdoor Class LL Championship 110mH</v>
      </c>
      <c r="C31" s="3" t="s">
        <v>26</v>
      </c>
      <c r="D31" s="4" t="s">
        <v>774</v>
      </c>
      <c r="F31" s="4" t="s">
        <v>702</v>
      </c>
      <c r="G31" s="4" t="str">
        <f t="shared" si="1"/>
        <v>Boys</v>
      </c>
      <c r="H31" s="4" t="s">
        <v>710</v>
      </c>
      <c r="I31" s="3">
        <v>2005</v>
      </c>
      <c r="J31" s="3" t="s">
        <v>138</v>
      </c>
      <c r="K31" s="4" t="s">
        <v>61</v>
      </c>
      <c r="L31" s="20" t="str">
        <f>VLOOKUP(H31,Events!$A$2:$E$27,2,FALSE)</f>
        <v>Track</v>
      </c>
      <c r="M31" s="20" t="str">
        <f>VLOOKUP(H31,Events!$A$2:$E$27,3,FALSE)</f>
        <v>Hurdles</v>
      </c>
      <c r="N31" s="6">
        <v>42156</v>
      </c>
      <c r="O31" s="4" t="str">
        <f>IF(VLOOKUP(H31,Events!$A$2:$D$27,2,FALSE)="Field",CONCATENATE(R31,"-",S31),IF(VLOOKUP(H31,Events!$A$2:$D$27,2,FALSE)="Multi",R31,CONCATENATE(R31,":",S31)))</f>
        <v>0:14.17</v>
      </c>
      <c r="P31" s="4" t="s">
        <v>697</v>
      </c>
      <c r="Q31" s="4" t="str">
        <f>VLOOKUP(J31,School!$A$2:$D$100,3,FALSE)</f>
        <v>06360</v>
      </c>
      <c r="R31" s="18" t="s">
        <v>254</v>
      </c>
      <c r="S31" s="18" t="s">
        <v>270</v>
      </c>
      <c r="T31" s="4">
        <f>VLOOKUP(H31,Display_Order!$A$1:$B$26,2,FALSE)</f>
        <v>8</v>
      </c>
      <c r="U31" s="26">
        <v>30</v>
      </c>
    </row>
    <row r="32" spans="1:21">
      <c r="A32" s="3" t="s">
        <v>139</v>
      </c>
      <c r="B32" s="3" t="str">
        <f t="shared" si="0"/>
        <v>1985 Boys Outdoor Class LL Championship 300mH</v>
      </c>
      <c r="C32" s="3" t="s">
        <v>26</v>
      </c>
      <c r="D32" s="4" t="s">
        <v>774</v>
      </c>
      <c r="F32" s="4" t="s">
        <v>702</v>
      </c>
      <c r="G32" s="4" t="str">
        <f t="shared" si="1"/>
        <v>Boys</v>
      </c>
      <c r="H32" s="4" t="s">
        <v>711</v>
      </c>
      <c r="I32" s="3">
        <v>1985</v>
      </c>
      <c r="J32" s="3" t="s">
        <v>140</v>
      </c>
      <c r="K32" s="4" t="s">
        <v>56</v>
      </c>
      <c r="L32" s="20" t="str">
        <f>VLOOKUP(H32,Events!$A$2:$E$27,2,FALSE)</f>
        <v>Track</v>
      </c>
      <c r="M32" s="20" t="str">
        <f>VLOOKUP(H32,Events!$A$2:$E$27,3,FALSE)</f>
        <v>Hurdles</v>
      </c>
      <c r="N32" s="6">
        <v>31208</v>
      </c>
      <c r="O32" s="4" t="str">
        <f>IF(VLOOKUP(H32,Events!$A$2:$D$27,2,FALSE)="Field",CONCATENATE(R32,"-",S32),IF(VLOOKUP(H32,Events!$A$2:$D$27,2,FALSE)="Multi",R32,CONCATENATE(R32,":",S32)))</f>
        <v>0:37.54</v>
      </c>
      <c r="P32" s="4" t="s">
        <v>697</v>
      </c>
      <c r="Q32" s="4" t="str">
        <f>VLOOKUP(J32,School!$A$2:$D$100,3,FALSE)</f>
        <v>06070</v>
      </c>
      <c r="R32" s="18" t="s">
        <v>254</v>
      </c>
      <c r="S32" s="18" t="s">
        <v>271</v>
      </c>
      <c r="T32" s="4">
        <f>VLOOKUP(H32,Display_Order!$A$1:$B$26,2,FALSE)</f>
        <v>9</v>
      </c>
      <c r="U32" s="26">
        <v>31</v>
      </c>
    </row>
    <row r="33" spans="1:21" ht="24">
      <c r="A33" s="3" t="s">
        <v>141</v>
      </c>
      <c r="B33" s="3" t="str">
        <f t="shared" si="0"/>
        <v>2013 Boys Outdoor Class LL Championship 4x100m</v>
      </c>
      <c r="C33" s="3" t="s">
        <v>26</v>
      </c>
      <c r="D33" s="4" t="s">
        <v>774</v>
      </c>
      <c r="F33" s="4" t="s">
        <v>702</v>
      </c>
      <c r="G33" s="4" t="str">
        <f t="shared" si="1"/>
        <v>Boys</v>
      </c>
      <c r="H33" s="4" t="s">
        <v>8</v>
      </c>
      <c r="I33" s="3">
        <v>2013</v>
      </c>
      <c r="J33" s="3" t="s">
        <v>142</v>
      </c>
      <c r="K33" s="4" t="s">
        <v>58</v>
      </c>
      <c r="L33" s="20" t="str">
        <f>VLOOKUP(H33,Events!$A$2:$E$27,2,FALSE)</f>
        <v>Relay</v>
      </c>
      <c r="M33" s="20" t="str">
        <f>VLOOKUP(H33,Events!$A$2:$E$27,3,FALSE)</f>
        <v>Sprint</v>
      </c>
      <c r="N33" s="6">
        <v>41424</v>
      </c>
      <c r="O33" s="4" t="str">
        <f>IF(VLOOKUP(H33,Events!$A$2:$D$27,2,FALSE)="Field",CONCATENATE(R33,"-",S33),IF(VLOOKUP(H33,Events!$A$2:$D$27,2,FALSE)="Multi",R33,CONCATENATE(R33,":",S33)))</f>
        <v>0:42.2</v>
      </c>
      <c r="P33" s="4" t="s">
        <v>697</v>
      </c>
      <c r="Q33" s="4" t="str">
        <f>VLOOKUP(J33,School!$A$2:$D$100,3,FALSE)</f>
        <v>06051</v>
      </c>
      <c r="R33" s="18" t="s">
        <v>254</v>
      </c>
      <c r="S33" s="18" t="s">
        <v>272</v>
      </c>
      <c r="T33" s="4">
        <f>VLOOKUP(H33,Display_Order!$A$1:$B$26,2,FALSE)</f>
        <v>10</v>
      </c>
      <c r="U33" s="26">
        <v>32</v>
      </c>
    </row>
    <row r="34" spans="1:21" ht="24">
      <c r="A34" s="3" t="s">
        <v>143</v>
      </c>
      <c r="B34" s="3" t="str">
        <f t="shared" si="0"/>
        <v>2011 Boys Outdoor Class LL Championship 4x400m</v>
      </c>
      <c r="C34" s="3" t="s">
        <v>26</v>
      </c>
      <c r="D34" s="4" t="s">
        <v>774</v>
      </c>
      <c r="F34" s="4" t="s">
        <v>702</v>
      </c>
      <c r="G34" s="4" t="str">
        <f t="shared" si="1"/>
        <v>Boys</v>
      </c>
      <c r="H34" s="4" t="s">
        <v>9</v>
      </c>
      <c r="I34" s="3">
        <v>2011</v>
      </c>
      <c r="J34" s="3" t="s">
        <v>105</v>
      </c>
      <c r="K34" s="4" t="s">
        <v>58</v>
      </c>
      <c r="L34" s="20" t="str">
        <f>VLOOKUP(H34,Events!$A$2:$E$27,2,FALSE)</f>
        <v>Relay</v>
      </c>
      <c r="M34" s="20" t="str">
        <f>VLOOKUP(H34,Events!$A$2:$E$27,3,FALSE)</f>
        <v>Sprint</v>
      </c>
      <c r="N34" s="6">
        <v>40694</v>
      </c>
      <c r="O34" s="4" t="str">
        <f>IF(VLOOKUP(H34,Events!$A$2:$D$27,2,FALSE)="Field",CONCATENATE(R34,"-",S34),IF(VLOOKUP(H34,Events!$A$2:$D$27,2,FALSE)="Multi",R34,CONCATENATE(R34,":",S34)))</f>
        <v>3:20.64</v>
      </c>
      <c r="P34" s="4" t="s">
        <v>699</v>
      </c>
      <c r="Q34" s="4" t="str">
        <f>VLOOKUP(J34,School!$A$2:$D$100,3,FALSE)</f>
        <v>06880</v>
      </c>
      <c r="R34" s="18">
        <v>3</v>
      </c>
      <c r="S34" s="18">
        <v>20.64</v>
      </c>
      <c r="T34" s="4">
        <f>VLOOKUP(H34,Display_Order!$A$1:$B$26,2,FALSE)</f>
        <v>11</v>
      </c>
      <c r="U34" s="26">
        <v>33</v>
      </c>
    </row>
    <row r="35" spans="1:21" ht="24">
      <c r="A35" s="3" t="s">
        <v>144</v>
      </c>
      <c r="B35" s="3" t="str">
        <f t="shared" si="0"/>
        <v>2012 Boys Outdoor Class LL Championship 4x800m</v>
      </c>
      <c r="C35" s="3" t="s">
        <v>26</v>
      </c>
      <c r="D35" s="4" t="s">
        <v>774</v>
      </c>
      <c r="F35" s="4" t="s">
        <v>702</v>
      </c>
      <c r="G35" s="4" t="str">
        <f t="shared" si="1"/>
        <v>Boys</v>
      </c>
      <c r="H35" s="4" t="s">
        <v>10</v>
      </c>
      <c r="I35" s="3">
        <v>2012</v>
      </c>
      <c r="J35" s="3" t="s">
        <v>140</v>
      </c>
      <c r="K35" s="4" t="s">
        <v>61</v>
      </c>
      <c r="L35" s="20" t="str">
        <f>VLOOKUP(H35,Events!$A$2:$E$27,2,FALSE)</f>
        <v>Relay</v>
      </c>
      <c r="M35" s="20" t="str">
        <f>VLOOKUP(H35,Events!$A$2:$E$27,3,FALSE)</f>
        <v>Distance</v>
      </c>
      <c r="N35" s="6">
        <v>41059</v>
      </c>
      <c r="O35" s="4" t="str">
        <f>IF(VLOOKUP(H35,Events!$A$2:$D$27,2,FALSE)="Field",CONCATENATE(R35,"-",S35),IF(VLOOKUP(H35,Events!$A$2:$D$27,2,FALSE)="Multi",R35,CONCATENATE(R35,":",S35)))</f>
        <v>7:48.89</v>
      </c>
      <c r="P35" s="4" t="s">
        <v>697</v>
      </c>
      <c r="Q35" s="4" t="str">
        <f>VLOOKUP(J35,School!$A$2:$D$100,3,FALSE)</f>
        <v>06070</v>
      </c>
      <c r="R35" s="18">
        <v>7</v>
      </c>
      <c r="S35" s="18">
        <v>48.89</v>
      </c>
      <c r="T35" s="4">
        <f>VLOOKUP(H35,Display_Order!$A$1:$B$26,2,FALSE)</f>
        <v>12</v>
      </c>
      <c r="U35" s="26">
        <v>34</v>
      </c>
    </row>
    <row r="36" spans="1:21">
      <c r="A36" s="3" t="s">
        <v>145</v>
      </c>
      <c r="B36" s="3" t="str">
        <f t="shared" si="0"/>
        <v>2008 Boys Outdoor Class LL Championship Long Jump</v>
      </c>
      <c r="C36" s="3" t="s">
        <v>26</v>
      </c>
      <c r="D36" s="4" t="s">
        <v>774</v>
      </c>
      <c r="F36" s="4" t="s">
        <v>702</v>
      </c>
      <c r="G36" s="4" t="str">
        <f t="shared" si="1"/>
        <v>Boys</v>
      </c>
      <c r="H36" s="4" t="s">
        <v>11</v>
      </c>
      <c r="I36" s="3">
        <v>2008</v>
      </c>
      <c r="J36" s="3" t="s">
        <v>146</v>
      </c>
      <c r="K36" s="4" t="s">
        <v>61</v>
      </c>
      <c r="L36" s="20" t="str">
        <f>VLOOKUP(H36,Events!$A$2:$E$27,2,FALSE)</f>
        <v>Field</v>
      </c>
      <c r="M36" s="20" t="str">
        <f>VLOOKUP(H36,Events!$A$2:$E$27,3,FALSE)</f>
        <v>Jumps</v>
      </c>
      <c r="N36" s="6">
        <v>39601</v>
      </c>
      <c r="O36" s="4" t="str">
        <f>IF(VLOOKUP(H36,Events!$A$2:$D$27,2,FALSE)="Field",CONCATENATE(R36,"-",S36),IF(VLOOKUP(H36,Events!$A$2:$D$27,2,FALSE)="Multi",R36,CONCATENATE(R36,":",S36)))</f>
        <v>24-01.5</v>
      </c>
      <c r="P36" s="4" t="s">
        <v>697</v>
      </c>
      <c r="Q36" s="4" t="str">
        <f>VLOOKUP(J36,School!$A$2:$D$100,3,FALSE)</f>
        <v>06040</v>
      </c>
      <c r="R36" s="18">
        <v>24</v>
      </c>
      <c r="S36" s="18" t="s">
        <v>209</v>
      </c>
      <c r="T36" s="4">
        <f>VLOOKUP(H36,Display_Order!$A$1:$B$26,2,FALSE)</f>
        <v>13</v>
      </c>
      <c r="U36" s="26">
        <v>35</v>
      </c>
    </row>
    <row r="37" spans="1:21">
      <c r="A37" s="3" t="s">
        <v>147</v>
      </c>
      <c r="B37" s="3" t="str">
        <f t="shared" si="0"/>
        <v>1994 Boys Outdoor Class LL Championship Triple Jump</v>
      </c>
      <c r="C37" s="3" t="s">
        <v>26</v>
      </c>
      <c r="D37" s="4" t="s">
        <v>774</v>
      </c>
      <c r="F37" s="4" t="s">
        <v>702</v>
      </c>
      <c r="G37" s="4" t="str">
        <f t="shared" si="1"/>
        <v>Boys</v>
      </c>
      <c r="H37" s="4" t="s">
        <v>12</v>
      </c>
      <c r="I37" s="3">
        <v>1994</v>
      </c>
      <c r="J37" s="3" t="s">
        <v>148</v>
      </c>
      <c r="K37" s="4" t="s">
        <v>56</v>
      </c>
      <c r="L37" s="20" t="str">
        <f>VLOOKUP(H37,Events!$A$2:$E$27,2,FALSE)</f>
        <v>Field</v>
      </c>
      <c r="M37" s="20" t="str">
        <f>VLOOKUP(H37,Events!$A$2:$E$27,3,FALSE)</f>
        <v>Jumps</v>
      </c>
      <c r="O37" s="4" t="str">
        <f>IF(VLOOKUP(H37,Events!$A$2:$D$27,2,FALSE)="Field",CONCATENATE(R37,"-",S37),IF(VLOOKUP(H37,Events!$A$2:$D$27,2,FALSE)="Multi",R37,CONCATENATE(R37,":",S37)))</f>
        <v>49-05</v>
      </c>
      <c r="P37" s="4" t="s">
        <v>697</v>
      </c>
      <c r="Q37" s="4" t="str">
        <f>VLOOKUP(J37,School!$A$2:$D$100,3,FALSE)</f>
        <v>06105</v>
      </c>
      <c r="R37" s="18">
        <v>49</v>
      </c>
      <c r="S37" s="18" t="s">
        <v>207</v>
      </c>
      <c r="T37" s="4">
        <f>VLOOKUP(H37,Display_Order!$A$1:$B$26,2,FALSE)</f>
        <v>14</v>
      </c>
      <c r="U37" s="26">
        <v>36</v>
      </c>
    </row>
    <row r="38" spans="1:21">
      <c r="A38" s="3" t="s">
        <v>147</v>
      </c>
      <c r="B38" s="3" t="str">
        <f t="shared" si="0"/>
        <v>1995 Boys Outdoor Class LL Championship High Jump</v>
      </c>
      <c r="C38" s="3" t="s">
        <v>26</v>
      </c>
      <c r="D38" s="4" t="s">
        <v>774</v>
      </c>
      <c r="F38" s="4" t="s">
        <v>702</v>
      </c>
      <c r="G38" s="4" t="str">
        <f t="shared" si="1"/>
        <v>Boys</v>
      </c>
      <c r="H38" s="4" t="s">
        <v>13</v>
      </c>
      <c r="I38" s="3">
        <v>1995</v>
      </c>
      <c r="J38" s="3" t="s">
        <v>148</v>
      </c>
      <c r="K38" s="4" t="s">
        <v>58</v>
      </c>
      <c r="L38" s="20" t="str">
        <f>VLOOKUP(H38,Events!$A$2:$E$27,2,FALSE)</f>
        <v>Field</v>
      </c>
      <c r="M38" s="20" t="str">
        <f>VLOOKUP(H38,Events!$A$2:$E$27,3,FALSE)</f>
        <v>Jumps</v>
      </c>
      <c r="N38" s="6">
        <v>34856</v>
      </c>
      <c r="O38" s="4" t="str">
        <f>IF(VLOOKUP(H38,Events!$A$2:$D$27,2,FALSE)="Field",CONCATENATE(R38,"-",S38),IF(VLOOKUP(H38,Events!$A$2:$D$27,2,FALSE)="Multi",R38,CONCATENATE(R38,":",S38)))</f>
        <v>7-00.25</v>
      </c>
      <c r="P38" s="4" t="s">
        <v>697</v>
      </c>
      <c r="Q38" s="4" t="str">
        <f>VLOOKUP(J38,School!$A$2:$D$100,3,FALSE)</f>
        <v>06105</v>
      </c>
      <c r="R38" s="18">
        <v>7</v>
      </c>
      <c r="S38" s="18" t="s">
        <v>208</v>
      </c>
      <c r="T38" s="4">
        <f>VLOOKUP(H38,Display_Order!$A$1:$B$26,2,FALSE)</f>
        <v>15</v>
      </c>
      <c r="U38" s="26">
        <v>37</v>
      </c>
    </row>
    <row r="39" spans="1:21">
      <c r="A39" s="3" t="s">
        <v>149</v>
      </c>
      <c r="B39" s="3" t="str">
        <f t="shared" si="0"/>
        <v>2017 Boys Outdoor Class LL Championship Pole Vault</v>
      </c>
      <c r="C39" s="3" t="s">
        <v>26</v>
      </c>
      <c r="D39" s="4" t="s">
        <v>774</v>
      </c>
      <c r="F39" s="4" t="s">
        <v>702</v>
      </c>
      <c r="G39" s="4" t="str">
        <f t="shared" si="1"/>
        <v>Boys</v>
      </c>
      <c r="H39" s="4" t="s">
        <v>14</v>
      </c>
      <c r="I39" s="3">
        <v>2017</v>
      </c>
      <c r="J39" s="3" t="s">
        <v>156</v>
      </c>
      <c r="K39" s="4" t="s">
        <v>61</v>
      </c>
      <c r="L39" s="20" t="str">
        <f>VLOOKUP(H39,Events!$A$2:$E$27,2,FALSE)</f>
        <v>Field</v>
      </c>
      <c r="M39" s="20" t="str">
        <f>VLOOKUP(H39,Events!$A$2:$E$27,3,FALSE)</f>
        <v>Jumps</v>
      </c>
      <c r="N39" s="6">
        <v>42887</v>
      </c>
      <c r="O39" s="4" t="str">
        <f>IF(VLOOKUP(H39,Events!$A$2:$D$27,2,FALSE)="Field",CONCATENATE(R39,"-",S39),IF(VLOOKUP(H39,Events!$A$2:$D$27,2,FALSE)="Multi",R39,CONCATENATE(R39,":",S39)))</f>
        <v>15-03</v>
      </c>
      <c r="P39" s="4" t="s">
        <v>697</v>
      </c>
      <c r="Q39" s="4" t="str">
        <f>VLOOKUP(J39,School!$A$2:$D$100,3,FALSE)</f>
        <v>06902</v>
      </c>
      <c r="R39" s="18">
        <v>15</v>
      </c>
      <c r="S39" s="18" t="s">
        <v>210</v>
      </c>
      <c r="T39" s="4">
        <f>VLOOKUP(H39,Display_Order!$A$1:$B$26,2,FALSE)</f>
        <v>16</v>
      </c>
      <c r="U39" s="26">
        <v>38</v>
      </c>
    </row>
    <row r="40" spans="1:21">
      <c r="A40" s="3" t="s">
        <v>150</v>
      </c>
      <c r="B40" s="3" t="str">
        <f t="shared" si="0"/>
        <v>1969 Boys Outdoor Class LL Championship Shot Put</v>
      </c>
      <c r="C40" s="3" t="s">
        <v>26</v>
      </c>
      <c r="D40" s="4" t="s">
        <v>774</v>
      </c>
      <c r="F40" s="4" t="s">
        <v>702</v>
      </c>
      <c r="G40" s="4" t="str">
        <f t="shared" si="1"/>
        <v>Boys</v>
      </c>
      <c r="H40" s="4" t="s">
        <v>15</v>
      </c>
      <c r="I40" s="3">
        <v>1969</v>
      </c>
      <c r="J40" s="3" t="s">
        <v>148</v>
      </c>
      <c r="K40" s="4" t="s">
        <v>56</v>
      </c>
      <c r="L40" s="20" t="str">
        <f>VLOOKUP(H40,Events!$A$2:$E$27,2,FALSE)</f>
        <v>Field</v>
      </c>
      <c r="M40" s="20" t="str">
        <f>VLOOKUP(H40,Events!$A$2:$E$27,3,FALSE)</f>
        <v>Throws</v>
      </c>
      <c r="O40" s="4" t="str">
        <f>IF(VLOOKUP(H40,Events!$A$2:$D$27,2,FALSE)="Field",CONCATENATE(R40,"-",S40),IF(VLOOKUP(H40,Events!$A$2:$D$27,2,FALSE)="Multi",R40,CONCATENATE(R40,":",S40)))</f>
        <v>60-04.75</v>
      </c>
      <c r="P40" s="4" t="s">
        <v>697</v>
      </c>
      <c r="Q40" s="4" t="str">
        <f>VLOOKUP(J40,School!$A$2:$D$100,3,FALSE)</f>
        <v>06105</v>
      </c>
      <c r="R40" s="18">
        <v>60</v>
      </c>
      <c r="S40" s="18" t="s">
        <v>211</v>
      </c>
      <c r="T40" s="4">
        <f>VLOOKUP(H40,Display_Order!$A$1:$B$26,2,FALSE)</f>
        <v>17</v>
      </c>
      <c r="U40" s="26">
        <v>39</v>
      </c>
    </row>
    <row r="41" spans="1:21">
      <c r="A41" s="3" t="s">
        <v>151</v>
      </c>
      <c r="B41" s="3" t="str">
        <f t="shared" si="0"/>
        <v>1986 Boys Outdoor Class LL Championship Discus Throw</v>
      </c>
      <c r="C41" s="3" t="s">
        <v>26</v>
      </c>
      <c r="D41" s="4" t="s">
        <v>774</v>
      </c>
      <c r="F41" s="4" t="s">
        <v>702</v>
      </c>
      <c r="G41" s="4" t="str">
        <f t="shared" si="1"/>
        <v>Boys</v>
      </c>
      <c r="H41" s="4" t="s">
        <v>716</v>
      </c>
      <c r="I41" s="3">
        <v>1986</v>
      </c>
      <c r="J41" s="3" t="s">
        <v>146</v>
      </c>
      <c r="K41" s="4" t="s">
        <v>56</v>
      </c>
      <c r="L41" s="20" t="str">
        <f>VLOOKUP(H41,Events!$A$2:$E$27,2,FALSE)</f>
        <v>Field</v>
      </c>
      <c r="M41" s="20" t="str">
        <f>VLOOKUP(H41,Events!$A$2:$E$27,3,FALSE)</f>
        <v>Throws</v>
      </c>
      <c r="N41" s="6">
        <v>31571</v>
      </c>
      <c r="O41" s="4" t="str">
        <f>IF(VLOOKUP(H41,Events!$A$2:$D$27,2,FALSE)="Field",CONCATENATE(R41,"-",S41),IF(VLOOKUP(H41,Events!$A$2:$D$27,2,FALSE)="Multi",R41,CONCATENATE(R41,":",S41)))</f>
        <v>181-03</v>
      </c>
      <c r="P41" s="4" t="s">
        <v>697</v>
      </c>
      <c r="Q41" s="4" t="str">
        <f>VLOOKUP(J41,School!$A$2:$D$100,3,FALSE)</f>
        <v>06040</v>
      </c>
      <c r="R41" s="18">
        <v>181</v>
      </c>
      <c r="S41" s="18" t="s">
        <v>210</v>
      </c>
      <c r="T41" s="4">
        <f>VLOOKUP(H41,Display_Order!$A$1:$B$26,2,FALSE)</f>
        <v>18</v>
      </c>
      <c r="U41" s="26">
        <v>40</v>
      </c>
    </row>
    <row r="42" spans="1:21">
      <c r="A42" s="3" t="s">
        <v>152</v>
      </c>
      <c r="B42" s="3" t="str">
        <f t="shared" si="0"/>
        <v>2008 Boys Outdoor Class LL Championship Javelin Throw 2002</v>
      </c>
      <c r="C42" s="3" t="s">
        <v>26</v>
      </c>
      <c r="D42" s="4" t="s">
        <v>774</v>
      </c>
      <c r="F42" s="4" t="s">
        <v>702</v>
      </c>
      <c r="G42" s="4" t="str">
        <f t="shared" si="1"/>
        <v>Boys</v>
      </c>
      <c r="H42" s="4" t="s">
        <v>717</v>
      </c>
      <c r="I42" s="3">
        <v>2008</v>
      </c>
      <c r="J42" s="3" t="s">
        <v>131</v>
      </c>
      <c r="K42" s="4" t="s">
        <v>61</v>
      </c>
      <c r="L42" s="20" t="str">
        <f>VLOOKUP(H42,Events!$A$2:$E$27,2,FALSE)</f>
        <v>Field</v>
      </c>
      <c r="M42" s="20" t="str">
        <f>VLOOKUP(H42,Events!$A$2:$E$27,3,FALSE)</f>
        <v>Throws</v>
      </c>
      <c r="N42" s="6">
        <v>39601</v>
      </c>
      <c r="O42" s="4" t="str">
        <f>IF(VLOOKUP(H42,Events!$A$2:$D$27,2,FALSE)="Field",CONCATENATE(R42,"-",S42),IF(VLOOKUP(H42,Events!$A$2:$D$27,2,FALSE)="Multi",R42,CONCATENATE(R42,":",S42)))</f>
        <v>205-06</v>
      </c>
      <c r="P42" s="4" t="s">
        <v>697</v>
      </c>
      <c r="Q42" s="4" t="str">
        <f>VLOOKUP(J42,School!$A$2:$D$100,3,FALSE)</f>
        <v>06811</v>
      </c>
      <c r="R42" s="18">
        <v>205</v>
      </c>
      <c r="S42" s="18" t="s">
        <v>206</v>
      </c>
      <c r="T42" s="4">
        <f>VLOOKUP(H42,Display_Order!$A$1:$B$26,2,FALSE)</f>
        <v>19</v>
      </c>
      <c r="U42" s="26">
        <v>41</v>
      </c>
    </row>
    <row r="43" spans="1:21">
      <c r="A43" s="3" t="s">
        <v>153</v>
      </c>
      <c r="B43" s="3" t="str">
        <f t="shared" si="0"/>
        <v>1970 Boys Outdoor Class LL Championship Javelin Throw</v>
      </c>
      <c r="C43" s="3" t="s">
        <v>26</v>
      </c>
      <c r="D43" s="4" t="s">
        <v>774</v>
      </c>
      <c r="F43" s="4" t="s">
        <v>702</v>
      </c>
      <c r="G43" s="4" t="str">
        <f t="shared" si="1"/>
        <v>Boys</v>
      </c>
      <c r="H43" s="4" t="s">
        <v>715</v>
      </c>
      <c r="I43" s="3">
        <v>1970</v>
      </c>
      <c r="J43" s="3" t="s">
        <v>159</v>
      </c>
      <c r="K43" s="4" t="s">
        <v>56</v>
      </c>
      <c r="L43" s="20" t="str">
        <f>VLOOKUP(H43,Events!$A$2:$E$27,2,FALSE)</f>
        <v>Field</v>
      </c>
      <c r="M43" s="20" t="str">
        <f>VLOOKUP(H43,Events!$A$2:$E$27,3,FALSE)</f>
        <v>Throws</v>
      </c>
      <c r="N43" s="6"/>
      <c r="O43" s="4" t="str">
        <f>IF(VLOOKUP(H43,Events!$A$2:$D$27,2,FALSE)="Field",CONCATENATE(R43,"-",S43),IF(VLOOKUP(H43,Events!$A$2:$D$27,2,FALSE)="Multi",R43,CONCATENATE(R43,":",S43)))</f>
        <v>210-01</v>
      </c>
      <c r="P43" s="4" t="s">
        <v>697</v>
      </c>
      <c r="Q43" s="4" t="str">
        <f>VLOOKUP(J43,School!$A$2:$D$100,3,FALSE)</f>
        <v>06053</v>
      </c>
      <c r="R43" s="18">
        <v>210</v>
      </c>
      <c r="S43" s="18" t="s">
        <v>205</v>
      </c>
      <c r="T43" s="4">
        <f>VLOOKUP(H43,Display_Order!$A$1:$B$26,2,FALSE)</f>
        <v>20</v>
      </c>
      <c r="U43" s="26">
        <v>42</v>
      </c>
    </row>
    <row r="44" spans="1:21">
      <c r="A44" s="3" t="s">
        <v>169</v>
      </c>
      <c r="B44" s="3" t="str">
        <f t="shared" si="0"/>
        <v>2003 Boys Outdoor Class M Championship 100m</v>
      </c>
      <c r="C44" s="3" t="s">
        <v>26</v>
      </c>
      <c r="D44" s="4" t="s">
        <v>775</v>
      </c>
      <c r="F44" s="4" t="s">
        <v>702</v>
      </c>
      <c r="G44" s="4" t="str">
        <f t="shared" si="1"/>
        <v>Boys</v>
      </c>
      <c r="H44" s="4" t="s">
        <v>1</v>
      </c>
      <c r="I44" s="3">
        <v>2003</v>
      </c>
      <c r="J44" s="3" t="s">
        <v>39</v>
      </c>
      <c r="K44" s="4" t="s">
        <v>58</v>
      </c>
      <c r="L44" s="20" t="str">
        <f>VLOOKUP(H44,Events!$A$2:$E$27,2,FALSE)</f>
        <v>Track</v>
      </c>
      <c r="M44" s="20" t="str">
        <f>VLOOKUP(H44,Events!$A$2:$E$27,3,FALSE)</f>
        <v>Sprint</v>
      </c>
      <c r="N44" s="6">
        <v>37777</v>
      </c>
      <c r="O44" s="4" t="str">
        <f>IF(VLOOKUP(H44,Events!$A$2:$D$27,2,FALSE)="Field",CONCATENATE(R44,"-",S44),IF(VLOOKUP(H44,Events!$A$2:$D$27,2,FALSE)="Multi",R44,CONCATENATE(R44,":",S44)))</f>
        <v>0:10.69</v>
      </c>
      <c r="P44" s="4" t="s">
        <v>697</v>
      </c>
      <c r="Q44" s="4" t="str">
        <f>VLOOKUP(J44,School!$A$2:$D$100,3,FALSE)</f>
        <v>06002</v>
      </c>
      <c r="R44" s="18" t="s">
        <v>254</v>
      </c>
      <c r="S44" s="18" t="s">
        <v>255</v>
      </c>
      <c r="T44" s="4">
        <f>VLOOKUP(H44,Display_Order!$A$1:$B$26,2,FALSE)</f>
        <v>1</v>
      </c>
      <c r="U44" s="26">
        <v>43</v>
      </c>
    </row>
    <row r="45" spans="1:21">
      <c r="A45" s="3" t="s">
        <v>170</v>
      </c>
      <c r="B45" s="3" t="str">
        <f t="shared" si="0"/>
        <v>1995 Boys Outdoor Class M Championship 200m</v>
      </c>
      <c r="C45" s="3" t="s">
        <v>26</v>
      </c>
      <c r="D45" s="4" t="s">
        <v>775</v>
      </c>
      <c r="F45" s="4" t="s">
        <v>702</v>
      </c>
      <c r="G45" s="4" t="str">
        <f t="shared" si="1"/>
        <v>Boys</v>
      </c>
      <c r="H45" s="4" t="s">
        <v>2</v>
      </c>
      <c r="I45" s="3">
        <v>1995</v>
      </c>
      <c r="J45" s="3" t="s">
        <v>198</v>
      </c>
      <c r="K45" s="4" t="s">
        <v>58</v>
      </c>
      <c r="L45" s="20" t="str">
        <f>VLOOKUP(H45,Events!$A$2:$E$27,2,FALSE)</f>
        <v>Track</v>
      </c>
      <c r="M45" s="20" t="str">
        <f>VLOOKUP(H45,Events!$A$2:$E$27,3,FALSE)</f>
        <v>Sprint</v>
      </c>
      <c r="N45" s="6">
        <v>34856</v>
      </c>
      <c r="O45" s="4" t="str">
        <f>IF(VLOOKUP(H45,Events!$A$2:$D$27,2,FALSE)="Field",CONCATENATE(R45,"-",S45),IF(VLOOKUP(H45,Events!$A$2:$D$27,2,FALSE)="Multi",R45,CONCATENATE(R45,":",S45)))</f>
        <v>0:21.45</v>
      </c>
      <c r="P45" s="4" t="s">
        <v>697</v>
      </c>
      <c r="Q45" s="4" t="str">
        <f>VLOOKUP(J45,School!$A$2:$D$100,3,FALSE)</f>
        <v>06106</v>
      </c>
      <c r="R45" s="18" t="s">
        <v>254</v>
      </c>
      <c r="S45" s="18" t="s">
        <v>256</v>
      </c>
      <c r="T45" s="4">
        <f>VLOOKUP(H45,Display_Order!$A$1:$B$26,2,FALSE)</f>
        <v>2</v>
      </c>
      <c r="U45" s="26">
        <v>44</v>
      </c>
    </row>
    <row r="46" spans="1:21">
      <c r="A46" s="3" t="s">
        <v>170</v>
      </c>
      <c r="B46" s="3" t="str">
        <f t="shared" si="0"/>
        <v>1995 Boys Outdoor Class M Championship 400m</v>
      </c>
      <c r="C46" s="3" t="s">
        <v>26</v>
      </c>
      <c r="D46" s="4" t="s">
        <v>775</v>
      </c>
      <c r="F46" s="4" t="s">
        <v>702</v>
      </c>
      <c r="G46" s="4" t="str">
        <f t="shared" si="1"/>
        <v>Boys</v>
      </c>
      <c r="H46" s="4" t="s">
        <v>3</v>
      </c>
      <c r="I46" s="3">
        <v>1995</v>
      </c>
      <c r="J46" s="3" t="s">
        <v>198</v>
      </c>
      <c r="K46" s="4" t="s">
        <v>58</v>
      </c>
      <c r="L46" s="20" t="str">
        <f>VLOOKUP(H46,Events!$A$2:$E$27,2,FALSE)</f>
        <v>Track</v>
      </c>
      <c r="M46" s="20" t="str">
        <f>VLOOKUP(H46,Events!$A$2:$E$27,3,FALSE)</f>
        <v>Sprint</v>
      </c>
      <c r="N46" s="6">
        <v>34856</v>
      </c>
      <c r="O46" s="4" t="str">
        <f>IF(VLOOKUP(H46,Events!$A$2:$D$27,2,FALSE)="Field",CONCATENATE(R46,"-",S46),IF(VLOOKUP(H46,Events!$A$2:$D$27,2,FALSE)="Multi",R46,CONCATENATE(R46,":",S46)))</f>
        <v>0:46.31</v>
      </c>
      <c r="P46" s="4" t="s">
        <v>697</v>
      </c>
      <c r="Q46" s="4" t="str">
        <f>VLOOKUP(J46,School!$A$2:$D$100,3,FALSE)</f>
        <v>06106</v>
      </c>
      <c r="R46" s="18" t="s">
        <v>254</v>
      </c>
      <c r="S46" s="18" t="s">
        <v>257</v>
      </c>
      <c r="T46" s="4">
        <f>VLOOKUP(H46,Display_Order!$A$1:$B$26,2,FALSE)</f>
        <v>3</v>
      </c>
      <c r="U46" s="26">
        <v>45</v>
      </c>
    </row>
    <row r="47" spans="1:21">
      <c r="A47" s="3" t="s">
        <v>171</v>
      </c>
      <c r="B47" s="3" t="str">
        <f t="shared" si="0"/>
        <v>2010 Boys Outdoor Class M Championship 800m</v>
      </c>
      <c r="C47" s="3" t="s">
        <v>26</v>
      </c>
      <c r="D47" s="4" t="s">
        <v>775</v>
      </c>
      <c r="F47" s="4" t="s">
        <v>702</v>
      </c>
      <c r="G47" s="4" t="str">
        <f t="shared" si="1"/>
        <v>Boys</v>
      </c>
      <c r="H47" s="4" t="s">
        <v>4</v>
      </c>
      <c r="I47" s="3">
        <v>2010</v>
      </c>
      <c r="J47" s="3" t="s">
        <v>199</v>
      </c>
      <c r="K47" s="4" t="s">
        <v>61</v>
      </c>
      <c r="L47" s="20" t="str">
        <f>VLOOKUP(H47,Events!$A$2:$E$27,2,FALSE)</f>
        <v>Track</v>
      </c>
      <c r="M47" s="20" t="str">
        <f>VLOOKUP(H47,Events!$A$2:$E$27,3,FALSE)</f>
        <v>Distance</v>
      </c>
      <c r="N47" s="6">
        <v>40331</v>
      </c>
      <c r="O47" s="4" t="str">
        <f>IF(VLOOKUP(H47,Events!$A$2:$D$27,2,FALSE)="Field",CONCATENATE(R47,"-",S47),IF(VLOOKUP(H47,Events!$A$2:$D$27,2,FALSE)="Multi",R47,CONCATENATE(R47,":",S47)))</f>
        <v>1:54.29</v>
      </c>
      <c r="P47" s="4" t="s">
        <v>697</v>
      </c>
      <c r="Q47" s="4" t="str">
        <f>VLOOKUP(J47,School!$A$2:$D$100,3,FALSE)</f>
        <v>06042</v>
      </c>
      <c r="R47" s="18" t="s">
        <v>258</v>
      </c>
      <c r="S47" s="18" t="s">
        <v>259</v>
      </c>
      <c r="T47" s="4">
        <f>VLOOKUP(H47,Display_Order!$A$1:$B$26,2,FALSE)</f>
        <v>4</v>
      </c>
      <c r="U47" s="26">
        <v>46</v>
      </c>
    </row>
    <row r="48" spans="1:21">
      <c r="A48" s="3" t="s">
        <v>172</v>
      </c>
      <c r="B48" s="3" t="str">
        <f t="shared" si="0"/>
        <v>2004 Boys Outdoor Class M Championship 1600m</v>
      </c>
      <c r="C48" s="3" t="s">
        <v>26</v>
      </c>
      <c r="D48" s="4" t="s">
        <v>775</v>
      </c>
      <c r="F48" s="4" t="s">
        <v>702</v>
      </c>
      <c r="G48" s="4" t="str">
        <f t="shared" si="1"/>
        <v>Boys</v>
      </c>
      <c r="H48" s="4" t="s">
        <v>5</v>
      </c>
      <c r="I48" s="3">
        <v>2004</v>
      </c>
      <c r="J48" s="3" t="s">
        <v>173</v>
      </c>
      <c r="K48" s="4" t="s">
        <v>58</v>
      </c>
      <c r="L48" s="20" t="str">
        <f>VLOOKUP(H48,Events!$A$2:$E$27,2,FALSE)</f>
        <v>Track</v>
      </c>
      <c r="M48" s="20" t="str">
        <f>VLOOKUP(H48,Events!$A$2:$E$27,3,FALSE)</f>
        <v>Distance</v>
      </c>
      <c r="N48" s="6">
        <v>38142</v>
      </c>
      <c r="O48" s="4" t="str">
        <f>IF(VLOOKUP(H48,Events!$A$2:$D$27,2,FALSE)="Field",CONCATENATE(R48,"-",S48),IF(VLOOKUP(H48,Events!$A$2:$D$27,2,FALSE)="Multi",R48,CONCATENATE(R48,":",S48)))</f>
        <v>4:16.95</v>
      </c>
      <c r="P48" s="4" t="s">
        <v>697</v>
      </c>
      <c r="Q48" s="4" t="str">
        <f>VLOOKUP(J48,School!$A$2:$D$100,3,FALSE)</f>
        <v>06351</v>
      </c>
      <c r="R48" s="18" t="s">
        <v>260</v>
      </c>
      <c r="S48" s="18" t="s">
        <v>261</v>
      </c>
      <c r="T48" s="4">
        <f>VLOOKUP(H48,Display_Order!$A$1:$B$26,2,FALSE)</f>
        <v>5</v>
      </c>
      <c r="U48" s="26">
        <v>47</v>
      </c>
    </row>
    <row r="49" spans="1:21">
      <c r="A49" s="3" t="s">
        <v>174</v>
      </c>
      <c r="B49" s="3" t="str">
        <f t="shared" si="0"/>
        <v>2009 Boys Outdoor Class M Championship 3200m</v>
      </c>
      <c r="C49" s="3" t="s">
        <v>26</v>
      </c>
      <c r="D49" s="4" t="s">
        <v>775</v>
      </c>
      <c r="F49" s="4" t="s">
        <v>702</v>
      </c>
      <c r="G49" s="4" t="str">
        <f t="shared" si="1"/>
        <v>Boys</v>
      </c>
      <c r="H49" s="4" t="s">
        <v>6</v>
      </c>
      <c r="I49" s="3">
        <v>2009</v>
      </c>
      <c r="J49" s="3" t="s">
        <v>175</v>
      </c>
      <c r="K49" s="4" t="s">
        <v>58</v>
      </c>
      <c r="L49" s="20" t="str">
        <f>VLOOKUP(H49,Events!$A$2:$E$27,2,FALSE)</f>
        <v>Track</v>
      </c>
      <c r="M49" s="20" t="str">
        <f>VLOOKUP(H49,Events!$A$2:$E$27,3,FALSE)</f>
        <v>Distance</v>
      </c>
      <c r="N49" s="6">
        <v>39967</v>
      </c>
      <c r="O49" s="4" t="str">
        <f>IF(VLOOKUP(H49,Events!$A$2:$D$27,2,FALSE)="Field",CONCATENATE(R49,"-",S49),IF(VLOOKUP(H49,Events!$A$2:$D$27,2,FALSE)="Multi",R49,CONCATENATE(R49,":",S49)))</f>
        <v>9:23.33</v>
      </c>
      <c r="P49" s="4" t="s">
        <v>697</v>
      </c>
      <c r="Q49" s="4" t="str">
        <f>VLOOKUP(J49,School!$A$2:$D$100,3,FALSE)</f>
        <v>06716</v>
      </c>
      <c r="R49" s="18" t="s">
        <v>262</v>
      </c>
      <c r="S49" s="18" t="s">
        <v>263</v>
      </c>
      <c r="T49" s="4">
        <f>VLOOKUP(H49,Display_Order!$A$1:$B$26,2,FALSE)</f>
        <v>6</v>
      </c>
      <c r="U49" s="26">
        <v>48</v>
      </c>
    </row>
    <row r="50" spans="1:21">
      <c r="A50" s="3" t="s">
        <v>176</v>
      </c>
      <c r="B50" s="3" t="str">
        <f t="shared" si="0"/>
        <v>1980 Boys Outdoor Class M Championship 5000m</v>
      </c>
      <c r="C50" s="3" t="s">
        <v>26</v>
      </c>
      <c r="D50" s="4" t="s">
        <v>775</v>
      </c>
      <c r="F50" s="4" t="s">
        <v>702</v>
      </c>
      <c r="G50" s="4" t="str">
        <f t="shared" si="1"/>
        <v>Boys</v>
      </c>
      <c r="H50" s="4" t="s">
        <v>7</v>
      </c>
      <c r="I50" s="3">
        <v>1980</v>
      </c>
      <c r="J50" s="3" t="s">
        <v>200</v>
      </c>
      <c r="K50" s="4" t="s">
        <v>56</v>
      </c>
      <c r="L50" s="20" t="str">
        <f>VLOOKUP(H50,Events!$A$2:$E$27,2,FALSE)</f>
        <v>Track</v>
      </c>
      <c r="M50" s="20" t="str">
        <f>VLOOKUP(H50,Events!$A$2:$E$27,3,FALSE)</f>
        <v>Distance</v>
      </c>
      <c r="O50" s="4" t="str">
        <f>IF(VLOOKUP(H50,Events!$A$2:$D$27,2,FALSE)="Field",CONCATENATE(R50,"-",S50),IF(VLOOKUP(H50,Events!$A$2:$D$27,2,FALSE)="Multi",R50,CONCATENATE(R50,":",S50)))</f>
        <v>15:20</v>
      </c>
      <c r="P50" s="4" t="s">
        <v>697</v>
      </c>
      <c r="Q50" s="4" t="str">
        <f>VLOOKUP(J50,School!$A$2:$D$100,3,FALSE)</f>
        <v>06268</v>
      </c>
      <c r="R50" s="18" t="s">
        <v>264</v>
      </c>
      <c r="S50" s="18" t="s">
        <v>265</v>
      </c>
      <c r="T50" s="4">
        <f>VLOOKUP(H50,Display_Order!$A$1:$B$26,2,FALSE)</f>
        <v>7</v>
      </c>
      <c r="U50" s="26">
        <v>49</v>
      </c>
    </row>
    <row r="51" spans="1:21">
      <c r="A51" s="3" t="s">
        <v>177</v>
      </c>
      <c r="B51" s="3" t="str">
        <f t="shared" si="0"/>
        <v>1982 Boys Outdoor Class M Championship 110mH</v>
      </c>
      <c r="C51" s="3" t="s">
        <v>26</v>
      </c>
      <c r="D51" s="4" t="s">
        <v>775</v>
      </c>
      <c r="F51" s="4" t="s">
        <v>702</v>
      </c>
      <c r="G51" s="4" t="str">
        <f t="shared" si="1"/>
        <v>Boys</v>
      </c>
      <c r="H51" s="4" t="s">
        <v>710</v>
      </c>
      <c r="I51" s="3">
        <v>1982</v>
      </c>
      <c r="J51" s="3" t="s">
        <v>179</v>
      </c>
      <c r="K51" s="4" t="s">
        <v>64</v>
      </c>
      <c r="L51" s="20" t="str">
        <f>VLOOKUP(H51,Events!$A$2:$E$27,2,FALSE)</f>
        <v>Track</v>
      </c>
      <c r="M51" s="20" t="str">
        <f>VLOOKUP(H51,Events!$A$2:$E$27,3,FALSE)</f>
        <v>Hurdles</v>
      </c>
      <c r="N51" s="6">
        <v>30107</v>
      </c>
      <c r="O51" s="4" t="str">
        <f>IF(VLOOKUP(H51,Events!$A$2:$D$27,2,FALSE)="Field",CONCATENATE(R51,"-",S51),IF(VLOOKUP(H51,Events!$A$2:$D$27,2,FALSE)="Multi",R51,CONCATENATE(R51,":",S51)))</f>
        <v>0:14.41</v>
      </c>
      <c r="P51" s="4" t="s">
        <v>697</v>
      </c>
      <c r="Q51" s="4" t="str">
        <f>VLOOKUP(J51,School!$A$2:$D$100,3,FALSE)</f>
        <v>06417</v>
      </c>
      <c r="R51" s="18" t="s">
        <v>254</v>
      </c>
      <c r="S51" s="18" t="s">
        <v>266</v>
      </c>
      <c r="T51" s="4">
        <f>VLOOKUP(H51,Display_Order!$A$1:$B$26,2,FALSE)</f>
        <v>8</v>
      </c>
      <c r="U51" s="26">
        <v>50</v>
      </c>
    </row>
    <row r="52" spans="1:21">
      <c r="A52" s="3" t="s">
        <v>178</v>
      </c>
      <c r="B52" s="3" t="str">
        <f t="shared" si="0"/>
        <v>1982 Boys Outdoor Class M Championship 110mH</v>
      </c>
      <c r="C52" s="3" t="s">
        <v>26</v>
      </c>
      <c r="D52" s="4" t="s">
        <v>775</v>
      </c>
      <c r="F52" s="4" t="s">
        <v>702</v>
      </c>
      <c r="G52" s="4" t="str">
        <f t="shared" si="1"/>
        <v>Boys</v>
      </c>
      <c r="H52" s="4" t="s">
        <v>710</v>
      </c>
      <c r="I52" s="3">
        <v>1982</v>
      </c>
      <c r="J52" s="3" t="s">
        <v>180</v>
      </c>
      <c r="K52" s="4" t="s">
        <v>64</v>
      </c>
      <c r="L52" s="20" t="str">
        <f>VLOOKUP(H52,Events!$A$2:$E$27,2,FALSE)</f>
        <v>Track</v>
      </c>
      <c r="M52" s="20" t="str">
        <f>VLOOKUP(H52,Events!$A$2:$E$27,3,FALSE)</f>
        <v>Hurdles</v>
      </c>
      <c r="N52" s="6">
        <v>30107</v>
      </c>
      <c r="O52" s="4" t="str">
        <f>IF(VLOOKUP(H52,Events!$A$2:$D$27,2,FALSE)="Field",CONCATENATE(R52,"-",S52),IF(VLOOKUP(H52,Events!$A$2:$D$27,2,FALSE)="Multi",R52,CONCATENATE(R52,":",S52)))</f>
        <v>0:14.41</v>
      </c>
      <c r="P52" s="4" t="s">
        <v>697</v>
      </c>
      <c r="Q52" s="4" t="str">
        <f>VLOOKUP(J52,School!$A$2:$D$100,3,FALSE)</f>
        <v>06801</v>
      </c>
      <c r="R52" s="18" t="s">
        <v>254</v>
      </c>
      <c r="S52" s="18" t="s">
        <v>266</v>
      </c>
      <c r="T52" s="4">
        <f>VLOOKUP(H52,Display_Order!$A$1:$B$26,2,FALSE)</f>
        <v>8</v>
      </c>
      <c r="U52" s="26">
        <v>51</v>
      </c>
    </row>
    <row r="53" spans="1:21">
      <c r="A53" s="3" t="s">
        <v>181</v>
      </c>
      <c r="B53" s="3" t="str">
        <f t="shared" si="0"/>
        <v>2012 Boys Outdoor Class M Championship 300mH</v>
      </c>
      <c r="C53" s="3" t="s">
        <v>26</v>
      </c>
      <c r="D53" s="4" t="s">
        <v>775</v>
      </c>
      <c r="F53" s="4" t="s">
        <v>702</v>
      </c>
      <c r="G53" s="4" t="str">
        <f t="shared" si="1"/>
        <v>Boys</v>
      </c>
      <c r="H53" s="4" t="s">
        <v>711</v>
      </c>
      <c r="I53" s="3">
        <v>2012</v>
      </c>
      <c r="J53" s="3" t="s">
        <v>768</v>
      </c>
      <c r="K53" s="4" t="s">
        <v>58</v>
      </c>
      <c r="L53" s="20" t="str">
        <f>VLOOKUP(H53,Events!$A$2:$E$27,2,FALSE)</f>
        <v>Track</v>
      </c>
      <c r="M53" s="20" t="str">
        <f>VLOOKUP(H53,Events!$A$2:$E$27,3,FALSE)</f>
        <v>Hurdles</v>
      </c>
      <c r="N53" s="6">
        <v>41058</v>
      </c>
      <c r="O53" s="4" t="str">
        <f>IF(VLOOKUP(H53,Events!$A$2:$D$27,2,FALSE)="Field",CONCATENATE(R53,"-",S53),IF(VLOOKUP(H53,Events!$A$2:$D$27,2,FALSE)="Multi",R53,CONCATENATE(R53,":",S53)))</f>
        <v>0:38.68</v>
      </c>
      <c r="P53" s="4" t="s">
        <v>697</v>
      </c>
      <c r="Q53" s="4" t="str">
        <f>VLOOKUP(J53,School!$A$2:$D$100,3,FALSE)</f>
        <v>06098</v>
      </c>
      <c r="R53" s="18" t="s">
        <v>254</v>
      </c>
      <c r="S53" s="18" t="s">
        <v>273</v>
      </c>
      <c r="T53" s="4">
        <f>VLOOKUP(H53,Display_Order!$A$1:$B$26,2,FALSE)</f>
        <v>9</v>
      </c>
      <c r="U53" s="26">
        <v>52</v>
      </c>
    </row>
    <row r="54" spans="1:21" ht="24">
      <c r="A54" s="3" t="s">
        <v>183</v>
      </c>
      <c r="B54" s="3" t="str">
        <f t="shared" si="0"/>
        <v>2006 Boys Outdoor Class M Championship 4x100m</v>
      </c>
      <c r="C54" s="3" t="s">
        <v>26</v>
      </c>
      <c r="D54" s="4" t="s">
        <v>775</v>
      </c>
      <c r="F54" s="4" t="s">
        <v>702</v>
      </c>
      <c r="G54" s="4" t="str">
        <f t="shared" si="1"/>
        <v>Boys</v>
      </c>
      <c r="H54" s="4" t="s">
        <v>8</v>
      </c>
      <c r="I54" s="3">
        <v>2006</v>
      </c>
      <c r="J54" s="3" t="s">
        <v>39</v>
      </c>
      <c r="K54" s="4" t="s">
        <v>58</v>
      </c>
      <c r="L54" s="20" t="str">
        <f>VLOOKUP(H54,Events!$A$2:$E$27,2,FALSE)</f>
        <v>Relay</v>
      </c>
      <c r="M54" s="20" t="str">
        <f>VLOOKUP(H54,Events!$A$2:$E$27,3,FALSE)</f>
        <v>Sprint</v>
      </c>
      <c r="N54" s="6">
        <v>38868</v>
      </c>
      <c r="O54" s="4" t="str">
        <f>IF(VLOOKUP(H54,Events!$A$2:$D$27,2,FALSE)="Field",CONCATENATE(R54,"-",S54),IF(VLOOKUP(H54,Events!$A$2:$D$27,2,FALSE)="Multi",R54,CONCATENATE(R54,":",S54)))</f>
        <v>0:42.24</v>
      </c>
      <c r="P54" s="4" t="s">
        <v>697</v>
      </c>
      <c r="Q54" s="4" t="str">
        <f>VLOOKUP(J54,School!$A$2:$D$100,3,FALSE)</f>
        <v>06002</v>
      </c>
      <c r="R54" s="18" t="s">
        <v>254</v>
      </c>
      <c r="S54" s="18" t="s">
        <v>274</v>
      </c>
      <c r="T54" s="4">
        <f>VLOOKUP(H54,Display_Order!$A$1:$B$26,2,FALSE)</f>
        <v>10</v>
      </c>
      <c r="U54" s="26">
        <v>53</v>
      </c>
    </row>
    <row r="55" spans="1:21" ht="24">
      <c r="A55" s="3" t="s">
        <v>184</v>
      </c>
      <c r="B55" s="3" t="str">
        <f t="shared" si="0"/>
        <v>2012 Boys Outdoor Class M Championship 4x400m</v>
      </c>
      <c r="C55" s="3" t="s">
        <v>26</v>
      </c>
      <c r="D55" s="4" t="s">
        <v>775</v>
      </c>
      <c r="F55" s="4" t="s">
        <v>702</v>
      </c>
      <c r="G55" s="4" t="str">
        <f t="shared" si="1"/>
        <v>Boys</v>
      </c>
      <c r="H55" s="4" t="s">
        <v>9</v>
      </c>
      <c r="I55" s="3">
        <v>2012</v>
      </c>
      <c r="J55" s="3" t="s">
        <v>185</v>
      </c>
      <c r="K55" s="4" t="s">
        <v>58</v>
      </c>
      <c r="L55" s="20" t="str">
        <f>VLOOKUP(H55,Events!$A$2:$E$27,2,FALSE)</f>
        <v>Relay</v>
      </c>
      <c r="M55" s="20" t="str">
        <f>VLOOKUP(H55,Events!$A$2:$E$27,3,FALSE)</f>
        <v>Sprint</v>
      </c>
      <c r="N55" s="6">
        <v>41058</v>
      </c>
      <c r="O55" s="4" t="str">
        <f>IF(VLOOKUP(H55,Events!$A$2:$D$27,2,FALSE)="Field",CONCATENATE(R55,"-",S55),IF(VLOOKUP(H55,Events!$A$2:$D$27,2,FALSE)="Multi",R55,CONCATENATE(R55,":",S55)))</f>
        <v>3:21.48</v>
      </c>
      <c r="P55" s="4" t="s">
        <v>697</v>
      </c>
      <c r="Q55" s="4" t="str">
        <f>VLOOKUP(J55,School!$A$2:$D$100,3,FALSE)</f>
        <v>06403</v>
      </c>
      <c r="R55" s="18" t="s">
        <v>275</v>
      </c>
      <c r="S55" s="18" t="s">
        <v>276</v>
      </c>
      <c r="T55" s="4">
        <f>VLOOKUP(H55,Display_Order!$A$1:$B$26,2,FALSE)</f>
        <v>11</v>
      </c>
      <c r="U55" s="26">
        <v>54</v>
      </c>
    </row>
    <row r="56" spans="1:21" ht="24">
      <c r="A56" s="3" t="s">
        <v>186</v>
      </c>
      <c r="B56" s="3" t="str">
        <f t="shared" si="0"/>
        <v>2009 Boys Outdoor Class M Championship 4x800m</v>
      </c>
      <c r="C56" s="3" t="s">
        <v>26</v>
      </c>
      <c r="D56" s="4" t="s">
        <v>775</v>
      </c>
      <c r="F56" s="4" t="s">
        <v>702</v>
      </c>
      <c r="G56" s="4" t="str">
        <f t="shared" si="1"/>
        <v>Boys</v>
      </c>
      <c r="H56" s="4" t="s">
        <v>10</v>
      </c>
      <c r="I56" s="3">
        <v>2009</v>
      </c>
      <c r="J56" s="3" t="s">
        <v>187</v>
      </c>
      <c r="K56" s="4" t="s">
        <v>58</v>
      </c>
      <c r="L56" s="20" t="str">
        <f>VLOOKUP(H56,Events!$A$2:$E$27,2,FALSE)</f>
        <v>Relay</v>
      </c>
      <c r="M56" s="20" t="str">
        <f>VLOOKUP(H56,Events!$A$2:$E$27,3,FALSE)</f>
        <v>Distance</v>
      </c>
      <c r="N56" s="6">
        <v>39967</v>
      </c>
      <c r="O56" s="4" t="str">
        <f>IF(VLOOKUP(H56,Events!$A$2:$D$27,2,FALSE)="Field",CONCATENATE(R56,"-",S56),IF(VLOOKUP(H56,Events!$A$2:$D$27,2,FALSE)="Multi",R56,CONCATENATE(R56,":",S56)))</f>
        <v>8:02.66</v>
      </c>
      <c r="P56" s="4" t="s">
        <v>697</v>
      </c>
      <c r="Q56" s="4" t="str">
        <f>VLOOKUP(J56,School!$A$2:$D$100,3,FALSE)</f>
        <v>06883</v>
      </c>
      <c r="R56" s="18" t="s">
        <v>277</v>
      </c>
      <c r="S56" s="18" t="s">
        <v>278</v>
      </c>
      <c r="T56" s="4">
        <f>VLOOKUP(H56,Display_Order!$A$1:$B$26,2,FALSE)</f>
        <v>12</v>
      </c>
      <c r="U56" s="26">
        <v>55</v>
      </c>
    </row>
    <row r="57" spans="1:21">
      <c r="A57" s="3" t="s">
        <v>188</v>
      </c>
      <c r="B57" s="3" t="str">
        <f t="shared" si="0"/>
        <v>2000 Boys Outdoor Class M Championship Long Jump</v>
      </c>
      <c r="C57" s="3" t="s">
        <v>26</v>
      </c>
      <c r="D57" s="4" t="s">
        <v>775</v>
      </c>
      <c r="F57" s="4" t="s">
        <v>702</v>
      </c>
      <c r="G57" s="4" t="str">
        <f t="shared" si="1"/>
        <v>Boys</v>
      </c>
      <c r="H57" s="4" t="s">
        <v>11</v>
      </c>
      <c r="I57" s="3">
        <v>2000</v>
      </c>
      <c r="J57" s="3" t="s">
        <v>39</v>
      </c>
      <c r="K57" s="4" t="s">
        <v>58</v>
      </c>
      <c r="L57" s="20" t="str">
        <f>VLOOKUP(H57,Events!$A$2:$E$27,2,FALSE)</f>
        <v>Field</v>
      </c>
      <c r="M57" s="20" t="str">
        <f>VLOOKUP(H57,Events!$A$2:$E$27,3,FALSE)</f>
        <v>Jumps</v>
      </c>
      <c r="N57" s="6">
        <v>36678</v>
      </c>
      <c r="O57" s="4" t="str">
        <f>IF(VLOOKUP(H57,Events!$A$2:$D$27,2,FALSE)="Field",CONCATENATE(R57,"-",S57),IF(VLOOKUP(H57,Events!$A$2:$D$27,2,FALSE)="Multi",R57,CONCATENATE(R57,":",S57)))</f>
        <v>23-09.5</v>
      </c>
      <c r="P57" s="4" t="s">
        <v>697</v>
      </c>
      <c r="Q57" s="4" t="str">
        <f>VLOOKUP(J57,School!$A$2:$D$100,3,FALSE)</f>
        <v>06002</v>
      </c>
      <c r="R57" s="18" t="s">
        <v>280</v>
      </c>
      <c r="S57" s="18" t="s">
        <v>281</v>
      </c>
      <c r="T57" s="4">
        <f>VLOOKUP(H57,Display_Order!$A$1:$B$26,2,FALSE)</f>
        <v>13</v>
      </c>
      <c r="U57" s="26">
        <v>56</v>
      </c>
    </row>
    <row r="58" spans="1:21">
      <c r="A58" s="3" t="s">
        <v>189</v>
      </c>
      <c r="B58" s="3" t="str">
        <f t="shared" si="0"/>
        <v>1978 Boys Outdoor Class M Championship Triple Jump</v>
      </c>
      <c r="C58" s="3" t="s">
        <v>26</v>
      </c>
      <c r="D58" s="4" t="s">
        <v>775</v>
      </c>
      <c r="F58" s="4" t="s">
        <v>702</v>
      </c>
      <c r="G58" s="4" t="str">
        <f t="shared" si="1"/>
        <v>Boys</v>
      </c>
      <c r="H58" s="4" t="s">
        <v>12</v>
      </c>
      <c r="I58" s="3">
        <v>1978</v>
      </c>
      <c r="J58" s="3" t="s">
        <v>199</v>
      </c>
      <c r="K58" s="4" t="s">
        <v>56</v>
      </c>
      <c r="L58" s="20" t="str">
        <f>VLOOKUP(H58,Events!$A$2:$E$27,2,FALSE)</f>
        <v>Field</v>
      </c>
      <c r="M58" s="20" t="str">
        <f>VLOOKUP(H58,Events!$A$2:$E$27,3,FALSE)</f>
        <v>Jumps</v>
      </c>
      <c r="O58" s="4" t="str">
        <f>IF(VLOOKUP(H58,Events!$A$2:$D$27,2,FALSE)="Field",CONCATENATE(R58,"-",S58),IF(VLOOKUP(H58,Events!$A$2:$D$27,2,FALSE)="Multi",R58,CONCATENATE(R58,":",S58)))</f>
        <v>47-06.5</v>
      </c>
      <c r="P58" s="4" t="s">
        <v>697</v>
      </c>
      <c r="Q58" s="4" t="str">
        <f>VLOOKUP(J58,School!$A$2:$D$100,3,FALSE)</f>
        <v>06042</v>
      </c>
      <c r="R58" s="18" t="s">
        <v>282</v>
      </c>
      <c r="S58" s="18" t="s">
        <v>283</v>
      </c>
      <c r="T58" s="4">
        <f>VLOOKUP(H58,Display_Order!$A$1:$B$26,2,FALSE)</f>
        <v>14</v>
      </c>
      <c r="U58" s="26">
        <v>57</v>
      </c>
    </row>
    <row r="59" spans="1:21">
      <c r="A59" s="3" t="s">
        <v>190</v>
      </c>
      <c r="B59" s="3" t="str">
        <f t="shared" si="0"/>
        <v>2013 Boys Outdoor Class M Championship High Jump</v>
      </c>
      <c r="C59" s="3" t="s">
        <v>26</v>
      </c>
      <c r="D59" s="4" t="s">
        <v>775</v>
      </c>
      <c r="F59" s="4" t="s">
        <v>702</v>
      </c>
      <c r="G59" s="4" t="str">
        <f t="shared" si="1"/>
        <v>Boys</v>
      </c>
      <c r="H59" s="4" t="s">
        <v>13</v>
      </c>
      <c r="I59" s="3">
        <v>2013</v>
      </c>
      <c r="J59" s="3" t="s">
        <v>39</v>
      </c>
      <c r="K59" s="4" t="s">
        <v>58</v>
      </c>
      <c r="L59" s="20" t="str">
        <f>VLOOKUP(H59,Events!$A$2:$E$27,2,FALSE)</f>
        <v>Field</v>
      </c>
      <c r="M59" s="20" t="str">
        <f>VLOOKUP(H59,Events!$A$2:$E$27,3,FALSE)</f>
        <v>Jumps</v>
      </c>
      <c r="N59" s="6">
        <v>41423</v>
      </c>
      <c r="O59" s="4" t="str">
        <f>IF(VLOOKUP(H59,Events!$A$2:$D$27,2,FALSE)="Field",CONCATENATE(R59,"-",S59),IF(VLOOKUP(H59,Events!$A$2:$D$27,2,FALSE)="Multi",R59,CONCATENATE(R59,":",S59)))</f>
        <v>6-10</v>
      </c>
      <c r="P59" s="4" t="s">
        <v>697</v>
      </c>
      <c r="Q59" s="4" t="str">
        <f>VLOOKUP(J59,School!$A$2:$D$100,3,FALSE)</f>
        <v>06002</v>
      </c>
      <c r="R59" s="18" t="s">
        <v>284</v>
      </c>
      <c r="S59" s="18" t="s">
        <v>285</v>
      </c>
      <c r="T59" s="4">
        <f>VLOOKUP(H59,Display_Order!$A$1:$B$26,2,FALSE)</f>
        <v>15</v>
      </c>
      <c r="U59" s="26">
        <v>58</v>
      </c>
    </row>
    <row r="60" spans="1:21">
      <c r="A60" s="3" t="s">
        <v>191</v>
      </c>
      <c r="B60" s="3" t="str">
        <f t="shared" si="0"/>
        <v>2015 Boys Outdoor Class M Championship Pole Vault</v>
      </c>
      <c r="C60" s="3" t="s">
        <v>26</v>
      </c>
      <c r="D60" s="4" t="s">
        <v>775</v>
      </c>
      <c r="F60" s="4" t="s">
        <v>702</v>
      </c>
      <c r="G60" s="4" t="str">
        <f t="shared" si="1"/>
        <v>Boys</v>
      </c>
      <c r="H60" s="4" t="s">
        <v>14</v>
      </c>
      <c r="I60" s="3">
        <v>2015</v>
      </c>
      <c r="J60" s="3" t="s">
        <v>192</v>
      </c>
      <c r="K60" s="4" t="s">
        <v>58</v>
      </c>
      <c r="L60" s="20" t="str">
        <f>VLOOKUP(H60,Events!$A$2:$E$27,2,FALSE)</f>
        <v>Field</v>
      </c>
      <c r="M60" s="20" t="str">
        <f>VLOOKUP(H60,Events!$A$2:$E$27,3,FALSE)</f>
        <v>Jumps</v>
      </c>
      <c r="N60" s="6">
        <v>42158</v>
      </c>
      <c r="O60" s="4" t="str">
        <f>IF(VLOOKUP(H60,Events!$A$2:$D$27,2,FALSE)="Field",CONCATENATE(R60,"-",S60),IF(VLOOKUP(H60,Events!$A$2:$D$27,2,FALSE)="Multi",R60,CONCATENATE(R60,":",S60)))</f>
        <v>15-09</v>
      </c>
      <c r="P60" s="4" t="s">
        <v>697</v>
      </c>
      <c r="Q60" s="4" t="str">
        <f>VLOOKUP(J60,School!$A$2:$D$100,3,FALSE)</f>
        <v>06226</v>
      </c>
      <c r="R60" s="18" t="s">
        <v>264</v>
      </c>
      <c r="S60" s="18" t="s">
        <v>203</v>
      </c>
      <c r="T60" s="4">
        <f>VLOOKUP(H60,Display_Order!$A$1:$B$26,2,FALSE)</f>
        <v>16</v>
      </c>
      <c r="U60" s="26">
        <v>59</v>
      </c>
    </row>
    <row r="61" spans="1:21">
      <c r="A61" s="3" t="s">
        <v>193</v>
      </c>
      <c r="B61" s="3" t="str">
        <f t="shared" si="0"/>
        <v>1983 Boys Outdoor Class M Championship Shot Put</v>
      </c>
      <c r="C61" s="3" t="s">
        <v>26</v>
      </c>
      <c r="D61" s="4" t="s">
        <v>775</v>
      </c>
      <c r="F61" s="4" t="s">
        <v>702</v>
      </c>
      <c r="G61" s="4" t="str">
        <f t="shared" si="1"/>
        <v>Boys</v>
      </c>
      <c r="H61" s="4" t="s">
        <v>15</v>
      </c>
      <c r="I61" s="3">
        <v>1983</v>
      </c>
      <c r="J61" s="3" t="s">
        <v>44</v>
      </c>
      <c r="K61" s="4" t="s">
        <v>56</v>
      </c>
      <c r="L61" s="20" t="str">
        <f>VLOOKUP(H61,Events!$A$2:$E$27,2,FALSE)</f>
        <v>Field</v>
      </c>
      <c r="M61" s="20" t="str">
        <f>VLOOKUP(H61,Events!$A$2:$E$27,3,FALSE)</f>
        <v>Throws</v>
      </c>
      <c r="O61" s="4" t="str">
        <f>IF(VLOOKUP(H61,Events!$A$2:$D$27,2,FALSE)="Field",CONCATENATE(R61,"-",S61),IF(VLOOKUP(H61,Events!$A$2:$D$27,2,FALSE)="Multi",R61,CONCATENATE(R61,":",S61)))</f>
        <v>60-05</v>
      </c>
      <c r="P61" s="4" t="s">
        <v>697</v>
      </c>
      <c r="Q61" s="4" t="str">
        <f>VLOOKUP(J61,School!$A$2:$D$100,3,FALSE)</f>
        <v>06457</v>
      </c>
      <c r="R61" s="18" t="s">
        <v>286</v>
      </c>
      <c r="S61" s="18" t="s">
        <v>207</v>
      </c>
      <c r="T61" s="4">
        <f>VLOOKUP(H61,Display_Order!$A$1:$B$26,2,FALSE)</f>
        <v>17</v>
      </c>
      <c r="U61" s="26">
        <v>60</v>
      </c>
    </row>
    <row r="62" spans="1:21">
      <c r="A62" s="3" t="s">
        <v>194</v>
      </c>
      <c r="B62" s="3" t="str">
        <f t="shared" si="0"/>
        <v>1973 Boys Outdoor Class M Championship Discus Throw</v>
      </c>
      <c r="C62" s="3" t="s">
        <v>26</v>
      </c>
      <c r="D62" s="4" t="s">
        <v>775</v>
      </c>
      <c r="F62" s="4" t="s">
        <v>702</v>
      </c>
      <c r="G62" s="4" t="str">
        <f t="shared" si="1"/>
        <v>Boys</v>
      </c>
      <c r="H62" s="4" t="s">
        <v>716</v>
      </c>
      <c r="I62" s="3">
        <v>1973</v>
      </c>
      <c r="J62" s="3" t="s">
        <v>90</v>
      </c>
      <c r="K62" s="4" t="s">
        <v>56</v>
      </c>
      <c r="L62" s="20" t="str">
        <f>VLOOKUP(H62,Events!$A$2:$E$27,2,FALSE)</f>
        <v>Field</v>
      </c>
      <c r="M62" s="20" t="str">
        <f>VLOOKUP(H62,Events!$A$2:$E$27,3,FALSE)</f>
        <v>Throws</v>
      </c>
      <c r="O62" s="4" t="str">
        <f>IF(VLOOKUP(H62,Events!$A$2:$D$27,2,FALSE)="Field",CONCATENATE(R62,"-",S62),IF(VLOOKUP(H62,Events!$A$2:$D$27,2,FALSE)="Multi",R62,CONCATENATE(R62,":",S62)))</f>
        <v>178-00</v>
      </c>
      <c r="P62" s="4" t="s">
        <v>697</v>
      </c>
      <c r="Q62" s="4" t="str">
        <f>VLOOKUP(J62,School!$A$2:$D$100,3,FALSE)</f>
        <v>06074</v>
      </c>
      <c r="R62" s="18" t="s">
        <v>287</v>
      </c>
      <c r="S62" s="18" t="s">
        <v>288</v>
      </c>
      <c r="T62" s="4">
        <f>VLOOKUP(H62,Display_Order!$A$1:$B$26,2,FALSE)</f>
        <v>18</v>
      </c>
      <c r="U62" s="26">
        <v>61</v>
      </c>
    </row>
    <row r="63" spans="1:21">
      <c r="A63" s="3" t="s">
        <v>195</v>
      </c>
      <c r="B63" s="3" t="str">
        <f t="shared" si="0"/>
        <v>2005 Boys Outdoor Class M Championship Javelin Throw 2002</v>
      </c>
      <c r="C63" s="3" t="s">
        <v>26</v>
      </c>
      <c r="D63" s="4" t="s">
        <v>775</v>
      </c>
      <c r="F63" s="4" t="s">
        <v>702</v>
      </c>
      <c r="G63" s="4" t="str">
        <f t="shared" si="1"/>
        <v>Boys</v>
      </c>
      <c r="H63" s="4" t="s">
        <v>717</v>
      </c>
      <c r="I63" s="3">
        <v>2005</v>
      </c>
      <c r="J63" s="3" t="s">
        <v>196</v>
      </c>
      <c r="K63" s="4" t="s">
        <v>58</v>
      </c>
      <c r="L63" s="20" t="str">
        <f>VLOOKUP(H63,Events!$A$2:$E$27,2,FALSE)</f>
        <v>Field</v>
      </c>
      <c r="M63" s="20" t="str">
        <f>VLOOKUP(H63,Events!$A$2:$E$27,3,FALSE)</f>
        <v>Throws</v>
      </c>
      <c r="N63" s="6">
        <v>38505</v>
      </c>
      <c r="O63" s="4" t="str">
        <f>IF(VLOOKUP(H63,Events!$A$2:$D$27,2,FALSE)="Field",CONCATENATE(R63,"-",S63),IF(VLOOKUP(H63,Events!$A$2:$D$27,2,FALSE)="Multi",R63,CONCATENATE(R63,":",S63)))</f>
        <v>202-01</v>
      </c>
      <c r="P63" s="4" t="s">
        <v>697</v>
      </c>
      <c r="Q63" s="4" t="str">
        <f>VLOOKUP(J63,School!$A$2:$D$100,3,FALSE)</f>
        <v>06471</v>
      </c>
      <c r="R63" s="18" t="s">
        <v>289</v>
      </c>
      <c r="S63" s="18" t="s">
        <v>205</v>
      </c>
      <c r="T63" s="4">
        <f>VLOOKUP(H63,Display_Order!$A$1:$B$26,2,FALSE)</f>
        <v>19</v>
      </c>
      <c r="U63" s="26">
        <v>62</v>
      </c>
    </row>
    <row r="64" spans="1:21">
      <c r="A64" s="3" t="s">
        <v>197</v>
      </c>
      <c r="B64" s="3" t="str">
        <f t="shared" si="0"/>
        <v>1968 Boys Outdoor Class M Championship Javelin Throw</v>
      </c>
      <c r="C64" s="3" t="s">
        <v>26</v>
      </c>
      <c r="D64" s="4" t="s">
        <v>775</v>
      </c>
      <c r="F64" s="4" t="s">
        <v>702</v>
      </c>
      <c r="G64" s="4" t="str">
        <f t="shared" si="1"/>
        <v>Boys</v>
      </c>
      <c r="H64" s="4" t="s">
        <v>715</v>
      </c>
      <c r="I64" s="3">
        <v>1968</v>
      </c>
      <c r="J64" s="3" t="s">
        <v>159</v>
      </c>
      <c r="K64" s="4" t="s">
        <v>56</v>
      </c>
      <c r="L64" s="20" t="str">
        <f>VLOOKUP(H64,Events!$A$2:$E$27,2,FALSE)</f>
        <v>Field</v>
      </c>
      <c r="M64" s="20" t="str">
        <f>VLOOKUP(H64,Events!$A$2:$E$27,3,FALSE)</f>
        <v>Throws</v>
      </c>
      <c r="N64" s="6"/>
      <c r="O64" s="4" t="str">
        <f>IF(VLOOKUP(H64,Events!$A$2:$D$27,2,FALSE)="Field",CONCATENATE(R64,"-",S64),IF(VLOOKUP(H64,Events!$A$2:$D$27,2,FALSE)="Multi",R64,CONCATENATE(R64,":",S64)))</f>
        <v>220-00</v>
      </c>
      <c r="P64" s="4" t="s">
        <v>697</v>
      </c>
      <c r="Q64" s="4" t="str">
        <f>VLOOKUP(J64,School!$A$2:$D$100,3,FALSE)</f>
        <v>06053</v>
      </c>
      <c r="R64" s="18" t="s">
        <v>290</v>
      </c>
      <c r="S64" s="18" t="s">
        <v>288</v>
      </c>
      <c r="T64" s="4">
        <f>VLOOKUP(H64,Display_Order!$A$1:$B$26,2,FALSE)</f>
        <v>20</v>
      </c>
      <c r="U64" s="26">
        <v>63</v>
      </c>
    </row>
    <row r="65" spans="1:21">
      <c r="A65" s="3" t="s">
        <v>230</v>
      </c>
      <c r="B65" s="3" t="str">
        <f t="shared" si="0"/>
        <v>2007 Boys Outdoor Class MM Championship 100m</v>
      </c>
      <c r="C65" s="3" t="s">
        <v>26</v>
      </c>
      <c r="D65" s="4" t="s">
        <v>776</v>
      </c>
      <c r="F65" s="4" t="s">
        <v>702</v>
      </c>
      <c r="G65" s="4" t="str">
        <f t="shared" si="1"/>
        <v>Boys</v>
      </c>
      <c r="H65" s="4" t="s">
        <v>1</v>
      </c>
      <c r="I65" s="3">
        <v>2007</v>
      </c>
      <c r="J65" s="3" t="s">
        <v>108</v>
      </c>
      <c r="K65" s="4" t="s">
        <v>58</v>
      </c>
      <c r="L65" s="20" t="str">
        <f>VLOOKUP(H65,Events!$A$2:$E$27,2,FALSE)</f>
        <v>Track</v>
      </c>
      <c r="M65" s="20" t="str">
        <f>VLOOKUP(H65,Events!$A$2:$E$27,3,FALSE)</f>
        <v>Sprint</v>
      </c>
      <c r="N65" s="6">
        <v>39232</v>
      </c>
      <c r="O65" s="4" t="str">
        <f>IF(VLOOKUP(H65,Events!$A$2:$D$27,2,FALSE)="Field",CONCATENATE(R65,"-",S65),IF(VLOOKUP(H65,Events!$A$2:$D$27,2,FALSE)="Multi",R65,CONCATENATE(R65,":",S65)))</f>
        <v>0:10.57</v>
      </c>
      <c r="P65" s="4" t="s">
        <v>697</v>
      </c>
      <c r="Q65" s="4" t="str">
        <f>VLOOKUP(J65,School!$A$2:$D$100,3,FALSE)</f>
        <v>06511</v>
      </c>
      <c r="R65" s="18" t="s">
        <v>254</v>
      </c>
      <c r="S65" s="18" t="s">
        <v>304</v>
      </c>
      <c r="T65" s="4">
        <f>VLOOKUP(H65,Display_Order!$A$1:$B$26,2,FALSE)</f>
        <v>1</v>
      </c>
      <c r="U65" s="26">
        <v>64</v>
      </c>
    </row>
    <row r="66" spans="1:21">
      <c r="A66" s="3" t="s">
        <v>230</v>
      </c>
      <c r="B66" s="3" t="str">
        <f t="shared" si="0"/>
        <v>2007 Boys Outdoor Class MM Championship 200m</v>
      </c>
      <c r="C66" s="3" t="s">
        <v>26</v>
      </c>
      <c r="D66" s="4" t="s">
        <v>776</v>
      </c>
      <c r="F66" s="4" t="s">
        <v>702</v>
      </c>
      <c r="G66" s="4" t="str">
        <f t="shared" si="1"/>
        <v>Boys</v>
      </c>
      <c r="H66" s="4" t="s">
        <v>2</v>
      </c>
      <c r="I66" s="3">
        <v>2007</v>
      </c>
      <c r="J66" s="3" t="s">
        <v>108</v>
      </c>
      <c r="K66" s="4" t="s">
        <v>58</v>
      </c>
      <c r="L66" s="20" t="str">
        <f>VLOOKUP(H66,Events!$A$2:$E$27,2,FALSE)</f>
        <v>Track</v>
      </c>
      <c r="M66" s="20" t="str">
        <f>VLOOKUP(H66,Events!$A$2:$E$27,3,FALSE)</f>
        <v>Sprint</v>
      </c>
      <c r="N66" s="6">
        <v>39232</v>
      </c>
      <c r="O66" s="4" t="str">
        <f>IF(VLOOKUP(H66,Events!$A$2:$D$27,2,FALSE)="Field",CONCATENATE(R66,"-",S66),IF(VLOOKUP(H66,Events!$A$2:$D$27,2,FALSE)="Multi",R66,CONCATENATE(R66,":",S66)))</f>
        <v>0:21.34</v>
      </c>
      <c r="P66" s="4" t="s">
        <v>697</v>
      </c>
      <c r="Q66" s="4" t="str">
        <f>VLOOKUP(J66,School!$A$2:$D$100,3,FALSE)</f>
        <v>06511</v>
      </c>
      <c r="R66" s="18" t="s">
        <v>254</v>
      </c>
      <c r="S66" s="18" t="s">
        <v>305</v>
      </c>
      <c r="T66" s="4">
        <f>VLOOKUP(H66,Display_Order!$A$1:$B$26,2,FALSE)</f>
        <v>2</v>
      </c>
      <c r="U66" s="26">
        <v>65</v>
      </c>
    </row>
    <row r="67" spans="1:21">
      <c r="A67" s="3" t="s">
        <v>231</v>
      </c>
      <c r="B67" s="3" t="str">
        <f t="shared" ref="B67:B130" si="2">CONCATENATE(I67," ",D67," ",H67)</f>
        <v>2008 Boys Outdoor Class MM Championship 400m</v>
      </c>
      <c r="C67" s="3" t="s">
        <v>26</v>
      </c>
      <c r="D67" s="4" t="s">
        <v>776</v>
      </c>
      <c r="F67" s="4" t="s">
        <v>702</v>
      </c>
      <c r="G67" s="4" t="str">
        <f t="shared" si="1"/>
        <v>Boys</v>
      </c>
      <c r="H67" s="4" t="s">
        <v>3</v>
      </c>
      <c r="I67" s="3">
        <v>2008</v>
      </c>
      <c r="J67" s="3" t="s">
        <v>291</v>
      </c>
      <c r="K67" s="4" t="s">
        <v>58</v>
      </c>
      <c r="L67" s="20" t="str">
        <f>VLOOKUP(H67,Events!$A$2:$E$27,2,FALSE)</f>
        <v>Track</v>
      </c>
      <c r="M67" s="20" t="str">
        <f>VLOOKUP(H67,Events!$A$2:$E$27,3,FALSE)</f>
        <v>Sprint</v>
      </c>
      <c r="N67" s="6">
        <v>39602</v>
      </c>
      <c r="O67" s="4" t="str">
        <f>IF(VLOOKUP(H67,Events!$A$2:$D$27,2,FALSE)="Field",CONCATENATE(R67,"-",S67),IF(VLOOKUP(H67,Events!$A$2:$D$27,2,FALSE)="Multi",R67,CONCATENATE(R67,":",S67)))</f>
        <v>0:48.42</v>
      </c>
      <c r="P67" s="4" t="s">
        <v>697</v>
      </c>
      <c r="Q67" s="4" t="str">
        <f>VLOOKUP(J67,School!$A$2:$D$100,3,FALSE)</f>
        <v>06112</v>
      </c>
      <c r="R67" s="18" t="s">
        <v>254</v>
      </c>
      <c r="S67" s="18" t="s">
        <v>306</v>
      </c>
      <c r="T67" s="4">
        <f>VLOOKUP(H67,Display_Order!$A$1:$B$26,2,FALSE)</f>
        <v>3</v>
      </c>
      <c r="U67" s="26">
        <v>66</v>
      </c>
    </row>
    <row r="68" spans="1:21">
      <c r="A68" s="3" t="s">
        <v>232</v>
      </c>
      <c r="B68" s="3" t="str">
        <f t="shared" si="2"/>
        <v>2012 Boys Outdoor Class MM Championship 800m</v>
      </c>
      <c r="C68" s="3" t="s">
        <v>26</v>
      </c>
      <c r="D68" s="4" t="s">
        <v>776</v>
      </c>
      <c r="F68" s="4" t="s">
        <v>702</v>
      </c>
      <c r="G68" s="4" t="str">
        <f t="shared" ref="G68:G131" si="3">IF(F68="Male","Boys","Girls")</f>
        <v>Boys</v>
      </c>
      <c r="H68" s="4" t="s">
        <v>4</v>
      </c>
      <c r="I68" s="3">
        <v>2012</v>
      </c>
      <c r="J68" s="3" t="s">
        <v>292</v>
      </c>
      <c r="K68" s="4" t="s">
        <v>58</v>
      </c>
      <c r="L68" s="20" t="str">
        <f>VLOOKUP(H68,Events!$A$2:$E$27,2,FALSE)</f>
        <v>Track</v>
      </c>
      <c r="M68" s="20" t="str">
        <f>VLOOKUP(H68,Events!$A$2:$E$27,3,FALSE)</f>
        <v>Distance</v>
      </c>
      <c r="N68" s="6">
        <v>41059</v>
      </c>
      <c r="O68" s="4" t="str">
        <f>IF(VLOOKUP(H68,Events!$A$2:$D$27,2,FALSE)="Field",CONCATENATE(R68,"-",S68),IF(VLOOKUP(H68,Events!$A$2:$D$27,2,FALSE)="Multi",R68,CONCATENATE(R68,":",S68)))</f>
        <v>1:54.95</v>
      </c>
      <c r="P68" s="4" t="s">
        <v>697</v>
      </c>
      <c r="Q68" s="4" t="str">
        <f>VLOOKUP(J68,School!$A$2:$D$100,3,FALSE)</f>
        <v>06492</v>
      </c>
      <c r="R68" s="18" t="s">
        <v>258</v>
      </c>
      <c r="S68" s="18" t="s">
        <v>307</v>
      </c>
      <c r="T68" s="4">
        <f>VLOOKUP(H68,Display_Order!$A$1:$B$26,2,FALSE)</f>
        <v>4</v>
      </c>
      <c r="U68" s="26">
        <v>67</v>
      </c>
    </row>
    <row r="69" spans="1:21">
      <c r="A69" s="3" t="s">
        <v>233</v>
      </c>
      <c r="B69" s="3" t="str">
        <f t="shared" si="2"/>
        <v>2009 Boys Outdoor Class MM Championship 1600m</v>
      </c>
      <c r="C69" s="3" t="s">
        <v>26</v>
      </c>
      <c r="D69" s="4" t="s">
        <v>776</v>
      </c>
      <c r="F69" s="4" t="s">
        <v>702</v>
      </c>
      <c r="G69" s="4" t="str">
        <f t="shared" si="3"/>
        <v>Boys</v>
      </c>
      <c r="H69" s="4" t="s">
        <v>5</v>
      </c>
      <c r="I69" s="3">
        <v>2009</v>
      </c>
      <c r="J69" s="3" t="s">
        <v>234</v>
      </c>
      <c r="K69" s="4" t="s">
        <v>58</v>
      </c>
      <c r="L69" s="20" t="str">
        <f>VLOOKUP(H69,Events!$A$2:$E$27,2,FALSE)</f>
        <v>Track</v>
      </c>
      <c r="M69" s="20" t="str">
        <f>VLOOKUP(H69,Events!$A$2:$E$27,3,FALSE)</f>
        <v>Distance</v>
      </c>
      <c r="N69" s="6">
        <v>39965</v>
      </c>
      <c r="O69" s="4" t="str">
        <f>IF(VLOOKUP(H69,Events!$A$2:$D$27,2,FALSE)="Field",CONCATENATE(R69,"-",S69),IF(VLOOKUP(H69,Events!$A$2:$D$27,2,FALSE)="Multi",R69,CONCATENATE(R69,":",S69)))</f>
        <v>4:19.3</v>
      </c>
      <c r="P69" s="4" t="s">
        <v>697</v>
      </c>
      <c r="Q69" s="4" t="str">
        <f>VLOOKUP(J69,School!$A$2:$D$100,3,FALSE)</f>
        <v>06812</v>
      </c>
      <c r="R69" s="18" t="s">
        <v>260</v>
      </c>
      <c r="S69" s="18" t="s">
        <v>308</v>
      </c>
      <c r="T69" s="4">
        <f>VLOOKUP(H69,Display_Order!$A$1:$B$26,2,FALSE)</f>
        <v>5</v>
      </c>
      <c r="U69" s="26">
        <v>68</v>
      </c>
    </row>
    <row r="70" spans="1:21">
      <c r="A70" s="3" t="s">
        <v>235</v>
      </c>
      <c r="B70" s="3" t="str">
        <f t="shared" si="2"/>
        <v>2004 Boys Outdoor Class MM Championship 3200m</v>
      </c>
      <c r="C70" s="3" t="s">
        <v>26</v>
      </c>
      <c r="D70" s="4" t="s">
        <v>776</v>
      </c>
      <c r="F70" s="4" t="s">
        <v>702</v>
      </c>
      <c r="G70" s="4" t="str">
        <f t="shared" si="3"/>
        <v>Boys</v>
      </c>
      <c r="H70" s="4" t="s">
        <v>6</v>
      </c>
      <c r="I70" s="3">
        <v>2004</v>
      </c>
      <c r="J70" s="3" t="s">
        <v>79</v>
      </c>
      <c r="K70" s="4" t="s">
        <v>58</v>
      </c>
      <c r="L70" s="20" t="str">
        <f>VLOOKUP(H70,Events!$A$2:$E$27,2,FALSE)</f>
        <v>Track</v>
      </c>
      <c r="M70" s="20" t="str">
        <f>VLOOKUP(H70,Events!$A$2:$E$27,3,FALSE)</f>
        <v>Distance</v>
      </c>
      <c r="N70" s="6">
        <v>38139</v>
      </c>
      <c r="O70" s="4" t="str">
        <f>IF(VLOOKUP(H70,Events!$A$2:$D$27,2,FALSE)="Field",CONCATENATE(R70,"-",S70),IF(VLOOKUP(H70,Events!$A$2:$D$27,2,FALSE)="Multi",R70,CONCATENATE(R70,":",S70)))</f>
        <v>9:20.51</v>
      </c>
      <c r="P70" s="4" t="s">
        <v>697</v>
      </c>
      <c r="Q70" s="4" t="str">
        <f>VLOOKUP(J70,School!$A$2:$D$100,3,FALSE)</f>
        <v>06820</v>
      </c>
      <c r="R70" s="18" t="s">
        <v>262</v>
      </c>
      <c r="S70" s="18" t="s">
        <v>309</v>
      </c>
      <c r="T70" s="4">
        <f>VLOOKUP(H70,Display_Order!$A$1:$B$26,2,FALSE)</f>
        <v>6</v>
      </c>
      <c r="U70" s="26">
        <v>69</v>
      </c>
    </row>
    <row r="71" spans="1:21">
      <c r="A71" s="3" t="s">
        <v>236</v>
      </c>
      <c r="B71" s="3" t="str">
        <f t="shared" si="2"/>
        <v>1996 Boys Outdoor Class MM Championship 5000m</v>
      </c>
      <c r="C71" s="3" t="s">
        <v>26</v>
      </c>
      <c r="D71" s="4" t="s">
        <v>776</v>
      </c>
      <c r="F71" s="4" t="s">
        <v>702</v>
      </c>
      <c r="G71" s="4" t="str">
        <f t="shared" si="3"/>
        <v>Boys</v>
      </c>
      <c r="H71" s="4" t="s">
        <v>7</v>
      </c>
      <c r="I71" s="3">
        <v>1996</v>
      </c>
      <c r="J71" s="3" t="s">
        <v>180</v>
      </c>
      <c r="K71" s="4" t="s">
        <v>58</v>
      </c>
      <c r="L71" s="20" t="str">
        <f>VLOOKUP(H71,Events!$A$2:$E$27,2,FALSE)</f>
        <v>Track</v>
      </c>
      <c r="M71" s="20" t="str">
        <f>VLOOKUP(H71,Events!$A$2:$E$27,3,FALSE)</f>
        <v>Distance</v>
      </c>
      <c r="N71" s="6">
        <v>35213</v>
      </c>
      <c r="O71" s="4" t="str">
        <f>IF(VLOOKUP(H71,Events!$A$2:$D$27,2,FALSE)="Field",CONCATENATE(R71,"-",S71),IF(VLOOKUP(H71,Events!$A$2:$D$27,2,FALSE)="Multi",R71,CONCATENATE(R71,":",S71)))</f>
        <v>15:39.22</v>
      </c>
      <c r="P71" s="4" t="s">
        <v>697</v>
      </c>
      <c r="Q71" s="4" t="str">
        <f>VLOOKUP(J71,School!$A$2:$D$100,3,FALSE)</f>
        <v>06801</v>
      </c>
      <c r="R71" s="18" t="s">
        <v>264</v>
      </c>
      <c r="S71" s="18" t="s">
        <v>310</v>
      </c>
      <c r="T71" s="4">
        <f>VLOOKUP(H71,Display_Order!$A$1:$B$26,2,FALSE)</f>
        <v>7</v>
      </c>
      <c r="U71" s="26">
        <v>70</v>
      </c>
    </row>
    <row r="72" spans="1:21">
      <c r="A72" s="3" t="s">
        <v>237</v>
      </c>
      <c r="B72" s="3" t="str">
        <f t="shared" si="2"/>
        <v>1997 Boys Outdoor Class MM Championship 110mH</v>
      </c>
      <c r="C72" s="3" t="s">
        <v>26</v>
      </c>
      <c r="D72" s="4" t="s">
        <v>776</v>
      </c>
      <c r="F72" s="4" t="s">
        <v>702</v>
      </c>
      <c r="G72" s="4" t="str">
        <f t="shared" si="3"/>
        <v>Boys</v>
      </c>
      <c r="H72" s="4" t="s">
        <v>710</v>
      </c>
      <c r="I72" s="3">
        <v>1997</v>
      </c>
      <c r="J72" s="3" t="s">
        <v>108</v>
      </c>
      <c r="K72" s="4" t="s">
        <v>58</v>
      </c>
      <c r="L72" s="20" t="str">
        <f>VLOOKUP(H72,Events!$A$2:$E$27,2,FALSE)</f>
        <v>Track</v>
      </c>
      <c r="M72" s="20" t="str">
        <f>VLOOKUP(H72,Events!$A$2:$E$27,3,FALSE)</f>
        <v>Hurdles</v>
      </c>
      <c r="N72" s="6">
        <v>35583</v>
      </c>
      <c r="O72" s="4" t="str">
        <f>IF(VLOOKUP(H72,Events!$A$2:$D$27,2,FALSE)="Field",CONCATENATE(R72,"-",S72),IF(VLOOKUP(H72,Events!$A$2:$D$27,2,FALSE)="Multi",R72,CONCATENATE(R72,":",S72)))</f>
        <v>0:14.65</v>
      </c>
      <c r="P72" s="4" t="s">
        <v>697</v>
      </c>
      <c r="Q72" s="4" t="str">
        <f>VLOOKUP(J72,School!$A$2:$D$100,3,FALSE)</f>
        <v>06511</v>
      </c>
      <c r="R72" s="18" t="s">
        <v>254</v>
      </c>
      <c r="S72" s="18" t="s">
        <v>312</v>
      </c>
      <c r="T72" s="4">
        <f>VLOOKUP(H72,Display_Order!$A$1:$B$26,2,FALSE)</f>
        <v>8</v>
      </c>
      <c r="U72" s="26">
        <v>71</v>
      </c>
    </row>
    <row r="73" spans="1:21">
      <c r="A73" s="3" t="s">
        <v>238</v>
      </c>
      <c r="B73" s="3" t="str">
        <f t="shared" si="2"/>
        <v>2014 Boys Outdoor Class MM Championship 300mH</v>
      </c>
      <c r="C73" s="3" t="s">
        <v>26</v>
      </c>
      <c r="D73" s="4" t="s">
        <v>776</v>
      </c>
      <c r="F73" s="4" t="s">
        <v>702</v>
      </c>
      <c r="G73" s="4" t="str">
        <f t="shared" si="3"/>
        <v>Boys</v>
      </c>
      <c r="H73" s="4" t="s">
        <v>711</v>
      </c>
      <c r="I73" s="3">
        <v>2014</v>
      </c>
      <c r="J73" s="3" t="s">
        <v>106</v>
      </c>
      <c r="K73" s="4" t="s">
        <v>57</v>
      </c>
      <c r="L73" s="20" t="str">
        <f>VLOOKUP(H73,Events!$A$2:$E$27,2,FALSE)</f>
        <v>Track</v>
      </c>
      <c r="M73" s="20" t="str">
        <f>VLOOKUP(H73,Events!$A$2:$E$27,3,FALSE)</f>
        <v>Hurdles</v>
      </c>
      <c r="N73" s="6">
        <v>41793</v>
      </c>
      <c r="O73" s="4" t="str">
        <f>IF(VLOOKUP(H73,Events!$A$2:$D$27,2,FALSE)="Field",CONCATENATE(R73,"-",S73),IF(VLOOKUP(H73,Events!$A$2:$D$27,2,FALSE)="Multi",R73,CONCATENATE(R73,":",S73)))</f>
        <v>0:38.72</v>
      </c>
      <c r="P73" s="4" t="s">
        <v>697</v>
      </c>
      <c r="Q73" s="4" t="str">
        <f>VLOOKUP(J73,School!$A$2:$D$100,3,FALSE)</f>
        <v>06340</v>
      </c>
      <c r="R73" s="18" t="s">
        <v>254</v>
      </c>
      <c r="S73" s="18" t="s">
        <v>313</v>
      </c>
      <c r="T73" s="4">
        <f>VLOOKUP(H73,Display_Order!$A$1:$B$26,2,FALSE)</f>
        <v>9</v>
      </c>
      <c r="U73" s="26">
        <v>72</v>
      </c>
    </row>
    <row r="74" spans="1:21" ht="24">
      <c r="A74" s="3" t="s">
        <v>239</v>
      </c>
      <c r="B74" s="3" t="str">
        <f t="shared" si="2"/>
        <v>2004 Boys Outdoor Class MM Championship 4x100m</v>
      </c>
      <c r="C74" s="3" t="s">
        <v>26</v>
      </c>
      <c r="D74" s="4" t="s">
        <v>776</v>
      </c>
      <c r="F74" s="4" t="s">
        <v>702</v>
      </c>
      <c r="G74" s="4" t="str">
        <f t="shared" si="3"/>
        <v>Boys</v>
      </c>
      <c r="H74" s="4" t="s">
        <v>8</v>
      </c>
      <c r="I74" s="3">
        <v>2004</v>
      </c>
      <c r="J74" s="3" t="s">
        <v>240</v>
      </c>
      <c r="K74" s="4" t="s">
        <v>58</v>
      </c>
      <c r="L74" s="20" t="str">
        <f>VLOOKUP(H74,Events!$A$2:$E$27,2,FALSE)</f>
        <v>Relay</v>
      </c>
      <c r="M74" s="20" t="str">
        <f>VLOOKUP(H74,Events!$A$2:$E$27,3,FALSE)</f>
        <v>Sprint</v>
      </c>
      <c r="N74" s="6">
        <v>38139</v>
      </c>
      <c r="O74" s="4" t="str">
        <f>IF(VLOOKUP(H74,Events!$A$2:$D$27,2,FALSE)="Field",CONCATENATE(R74,"-",S74),IF(VLOOKUP(H74,Events!$A$2:$D$27,2,FALSE)="Multi",R74,CONCATENATE(R74,":",S74)))</f>
        <v>0:42.16</v>
      </c>
      <c r="P74" s="4" t="s">
        <v>697</v>
      </c>
      <c r="Q74" s="4" t="str">
        <f>VLOOKUP(J74,School!$A$2:$D$100,3,FALSE)</f>
        <v>06109</v>
      </c>
      <c r="R74" s="18" t="s">
        <v>254</v>
      </c>
      <c r="S74" s="18" t="s">
        <v>323</v>
      </c>
      <c r="T74" s="4">
        <f>VLOOKUP(H74,Display_Order!$A$1:$B$26,2,FALSE)</f>
        <v>10</v>
      </c>
      <c r="U74" s="26">
        <v>73</v>
      </c>
    </row>
    <row r="75" spans="1:21" ht="24">
      <c r="A75" s="3" t="s">
        <v>241</v>
      </c>
      <c r="B75" s="3" t="str">
        <f t="shared" si="2"/>
        <v>2008 Boys Outdoor Class MM Championship 4x400m</v>
      </c>
      <c r="C75" s="3" t="s">
        <v>26</v>
      </c>
      <c r="D75" s="4" t="s">
        <v>776</v>
      </c>
      <c r="F75" s="4" t="s">
        <v>702</v>
      </c>
      <c r="G75" s="4" t="str">
        <f t="shared" si="3"/>
        <v>Boys</v>
      </c>
      <c r="H75" s="4" t="s">
        <v>9</v>
      </c>
      <c r="I75" s="3">
        <v>2008</v>
      </c>
      <c r="J75" s="3" t="s">
        <v>294</v>
      </c>
      <c r="K75" s="4" t="s">
        <v>58</v>
      </c>
      <c r="L75" s="20" t="str">
        <f>VLOOKUP(H75,Events!$A$2:$E$27,2,FALSE)</f>
        <v>Relay</v>
      </c>
      <c r="M75" s="20" t="str">
        <f>VLOOKUP(H75,Events!$A$2:$E$27,3,FALSE)</f>
        <v>Sprint</v>
      </c>
      <c r="N75" s="6">
        <v>39602</v>
      </c>
      <c r="O75" s="4" t="str">
        <f>IF(VLOOKUP(H75,Events!$A$2:$D$27,2,FALSE)="Field",CONCATENATE(R75,"-",S75),IF(VLOOKUP(H75,Events!$A$2:$D$27,2,FALSE)="Multi",R75,CONCATENATE(R75,":",S75)))</f>
        <v>3:23.15</v>
      </c>
      <c r="P75" s="4" t="s">
        <v>697</v>
      </c>
      <c r="Q75" s="4" t="str">
        <f>VLOOKUP(J75,School!$A$2:$D$100,3,FALSE)</f>
        <v>06415</v>
      </c>
      <c r="R75" s="18" t="s">
        <v>275</v>
      </c>
      <c r="S75" s="18" t="s">
        <v>314</v>
      </c>
      <c r="T75" s="4">
        <f>VLOOKUP(H75,Display_Order!$A$1:$B$26,2,FALSE)</f>
        <v>11</v>
      </c>
      <c r="U75" s="26">
        <v>74</v>
      </c>
    </row>
    <row r="76" spans="1:21" ht="24">
      <c r="A76" s="3" t="s">
        <v>242</v>
      </c>
      <c r="B76" s="3" t="str">
        <f t="shared" si="2"/>
        <v>2004 Boys Outdoor Class MM Championship 4x800m</v>
      </c>
      <c r="C76" s="3" t="s">
        <v>26</v>
      </c>
      <c r="D76" s="4" t="s">
        <v>776</v>
      </c>
      <c r="F76" s="4" t="s">
        <v>702</v>
      </c>
      <c r="G76" s="4" t="str">
        <f t="shared" si="3"/>
        <v>Boys</v>
      </c>
      <c r="H76" s="4" t="s">
        <v>10</v>
      </c>
      <c r="I76" s="3">
        <v>2004</v>
      </c>
      <c r="J76" s="3" t="s">
        <v>243</v>
      </c>
      <c r="K76" s="4" t="s">
        <v>58</v>
      </c>
      <c r="L76" s="20" t="str">
        <f>VLOOKUP(H76,Events!$A$2:$E$27,2,FALSE)</f>
        <v>Relay</v>
      </c>
      <c r="M76" s="20" t="str">
        <f>VLOOKUP(H76,Events!$A$2:$E$27,3,FALSE)</f>
        <v>Distance</v>
      </c>
      <c r="N76" s="6">
        <v>38139</v>
      </c>
      <c r="O76" s="4" t="str">
        <f>IF(VLOOKUP(H76,Events!$A$2:$D$27,2,FALSE)="Field",CONCATENATE(R76,"-",S76),IF(VLOOKUP(H76,Events!$A$2:$D$27,2,FALSE)="Multi",R76,CONCATENATE(R76,":",S76)))</f>
        <v>8:03.22</v>
      </c>
      <c r="P76" s="4" t="s">
        <v>697</v>
      </c>
      <c r="Q76" s="4" t="str">
        <f>VLOOKUP(J76,School!$A$2:$D$100,3,FALSE)</f>
        <v>06492</v>
      </c>
      <c r="R76" s="18" t="s">
        <v>277</v>
      </c>
      <c r="S76" s="18" t="s">
        <v>315</v>
      </c>
      <c r="T76" s="4">
        <f>VLOOKUP(H76,Display_Order!$A$1:$B$26,2,FALSE)</f>
        <v>12</v>
      </c>
      <c r="U76" s="26">
        <v>75</v>
      </c>
    </row>
    <row r="77" spans="1:21">
      <c r="A77" s="3" t="s">
        <v>244</v>
      </c>
      <c r="B77" s="3" t="str">
        <f t="shared" si="2"/>
        <v>2010 Boys Outdoor Class MM Championship Long Jump</v>
      </c>
      <c r="C77" s="3" t="s">
        <v>26</v>
      </c>
      <c r="D77" s="4" t="s">
        <v>776</v>
      </c>
      <c r="F77" s="4" t="s">
        <v>702</v>
      </c>
      <c r="G77" s="4" t="str">
        <f t="shared" si="3"/>
        <v>Boys</v>
      </c>
      <c r="H77" s="4" t="s">
        <v>11</v>
      </c>
      <c r="I77" s="3">
        <v>2010</v>
      </c>
      <c r="J77" s="3" t="s">
        <v>192</v>
      </c>
      <c r="K77" s="4" t="s">
        <v>61</v>
      </c>
      <c r="L77" s="20" t="str">
        <f>VLOOKUP(H77,Events!$A$2:$E$27,2,FALSE)</f>
        <v>Field</v>
      </c>
      <c r="M77" s="20" t="str">
        <f>VLOOKUP(H77,Events!$A$2:$E$27,3,FALSE)</f>
        <v>Jumps</v>
      </c>
      <c r="N77" s="6">
        <v>40333</v>
      </c>
      <c r="O77" s="4" t="str">
        <f>IF(VLOOKUP(H77,Events!$A$2:$D$27,2,FALSE)="Field",CONCATENATE(R77,"-",S77),IF(VLOOKUP(H77,Events!$A$2:$D$27,2,FALSE)="Multi",R77,CONCATENATE(R77,":",S77)))</f>
        <v>23-02</v>
      </c>
      <c r="P77" s="4" t="s">
        <v>697</v>
      </c>
      <c r="Q77" s="4" t="str">
        <f>VLOOKUP(J77,School!$A$2:$D$100,3,FALSE)</f>
        <v>06226</v>
      </c>
      <c r="R77" s="18" t="s">
        <v>280</v>
      </c>
      <c r="S77" s="18" t="s">
        <v>316</v>
      </c>
      <c r="T77" s="4">
        <f>VLOOKUP(H77,Display_Order!$A$1:$B$26,2,FALSE)</f>
        <v>13</v>
      </c>
      <c r="U77" s="26">
        <v>76</v>
      </c>
    </row>
    <row r="78" spans="1:21">
      <c r="A78" s="3" t="s">
        <v>245</v>
      </c>
      <c r="B78" s="3" t="str">
        <f t="shared" si="2"/>
        <v>1994 Boys Outdoor Class MM Championship Triple Jump</v>
      </c>
      <c r="C78" s="3" t="s">
        <v>26</v>
      </c>
      <c r="D78" s="4" t="s">
        <v>776</v>
      </c>
      <c r="F78" s="4" t="s">
        <v>702</v>
      </c>
      <c r="G78" s="4" t="str">
        <f t="shared" si="3"/>
        <v>Boys</v>
      </c>
      <c r="H78" s="4" t="s">
        <v>12</v>
      </c>
      <c r="I78" s="3">
        <v>1994</v>
      </c>
      <c r="J78" s="3" t="s">
        <v>108</v>
      </c>
      <c r="K78" s="4" t="s">
        <v>56</v>
      </c>
      <c r="L78" s="20" t="str">
        <f>VLOOKUP(H78,Events!$A$2:$E$27,2,FALSE)</f>
        <v>Field</v>
      </c>
      <c r="M78" s="20" t="str">
        <f>VLOOKUP(H78,Events!$A$2:$E$27,3,FALSE)</f>
        <v>Jumps</v>
      </c>
      <c r="O78" s="4" t="str">
        <f>IF(VLOOKUP(H78,Events!$A$2:$D$27,2,FALSE)="Field",CONCATENATE(R78,"-",S78),IF(VLOOKUP(H78,Events!$A$2:$D$27,2,FALSE)="Multi",R78,CONCATENATE(R78,":",S78)))</f>
        <v>47-08</v>
      </c>
      <c r="P78" s="4" t="s">
        <v>697</v>
      </c>
      <c r="Q78" s="4" t="str">
        <f>VLOOKUP(J78,School!$A$2:$D$100,3,FALSE)</f>
        <v>06511</v>
      </c>
      <c r="R78" s="18" t="s">
        <v>282</v>
      </c>
      <c r="S78" s="18" t="s">
        <v>202</v>
      </c>
      <c r="T78" s="4">
        <f>VLOOKUP(H78,Display_Order!$A$1:$B$26,2,FALSE)</f>
        <v>14</v>
      </c>
      <c r="U78" s="26">
        <v>77</v>
      </c>
    </row>
    <row r="79" spans="1:21">
      <c r="A79" s="3" t="s">
        <v>246</v>
      </c>
      <c r="B79" s="3" t="str">
        <f t="shared" si="2"/>
        <v>1994 Boys Outdoor Class MM Championship High Jump</v>
      </c>
      <c r="C79" s="3" t="s">
        <v>26</v>
      </c>
      <c r="D79" s="4" t="s">
        <v>776</v>
      </c>
      <c r="F79" s="4" t="s">
        <v>702</v>
      </c>
      <c r="G79" s="4" t="str">
        <f t="shared" si="3"/>
        <v>Boys</v>
      </c>
      <c r="H79" s="4" t="s">
        <v>13</v>
      </c>
      <c r="I79" s="3">
        <v>1994</v>
      </c>
      <c r="J79" s="3" t="s">
        <v>108</v>
      </c>
      <c r="K79" s="4" t="s">
        <v>56</v>
      </c>
      <c r="L79" s="20" t="str">
        <f>VLOOKUP(H79,Events!$A$2:$E$27,2,FALSE)</f>
        <v>Field</v>
      </c>
      <c r="M79" s="20" t="str">
        <f>VLOOKUP(H79,Events!$A$2:$E$27,3,FALSE)</f>
        <v>Jumps</v>
      </c>
      <c r="O79" s="4" t="str">
        <f>IF(VLOOKUP(H79,Events!$A$2:$D$27,2,FALSE)="Field",CONCATENATE(R79,"-",S79),IF(VLOOKUP(H79,Events!$A$2:$D$27,2,FALSE)="Multi",R79,CONCATENATE(R79,":",S79)))</f>
        <v>6-08</v>
      </c>
      <c r="P79" s="4" t="s">
        <v>697</v>
      </c>
      <c r="Q79" s="4" t="str">
        <f>VLOOKUP(J79,School!$A$2:$D$100,3,FALSE)</f>
        <v>06511</v>
      </c>
      <c r="R79" s="18" t="s">
        <v>284</v>
      </c>
      <c r="S79" s="18" t="s">
        <v>202</v>
      </c>
      <c r="T79" s="4">
        <f>VLOOKUP(H79,Display_Order!$A$1:$B$26,2,FALSE)</f>
        <v>15</v>
      </c>
      <c r="U79" s="26">
        <v>78</v>
      </c>
    </row>
    <row r="80" spans="1:21">
      <c r="A80" s="3" t="s">
        <v>247</v>
      </c>
      <c r="B80" s="3" t="str">
        <f t="shared" si="2"/>
        <v>1990 Boys Outdoor Class MM Championship Pole Vault</v>
      </c>
      <c r="C80" s="3" t="s">
        <v>26</v>
      </c>
      <c r="D80" s="4" t="s">
        <v>776</v>
      </c>
      <c r="F80" s="4" t="s">
        <v>702</v>
      </c>
      <c r="G80" s="4" t="str">
        <f t="shared" si="3"/>
        <v>Boys</v>
      </c>
      <c r="H80" s="4" t="s">
        <v>14</v>
      </c>
      <c r="I80" s="3">
        <v>1990</v>
      </c>
      <c r="J80" s="3" t="s">
        <v>192</v>
      </c>
      <c r="K80" s="4" t="s">
        <v>56</v>
      </c>
      <c r="L80" s="20" t="str">
        <f>VLOOKUP(H80,Events!$A$2:$E$27,2,FALSE)</f>
        <v>Field</v>
      </c>
      <c r="M80" s="20" t="str">
        <f>VLOOKUP(H80,Events!$A$2:$E$27,3,FALSE)</f>
        <v>Jumps</v>
      </c>
      <c r="O80" s="4" t="str">
        <f>IF(VLOOKUP(H80,Events!$A$2:$D$27,2,FALSE)="Field",CONCATENATE(R80,"-",S80),IF(VLOOKUP(H80,Events!$A$2:$D$27,2,FALSE)="Multi",R80,CONCATENATE(R80,":",S80)))</f>
        <v>14-06</v>
      </c>
      <c r="P80" s="4" t="s">
        <v>697</v>
      </c>
      <c r="Q80" s="4" t="str">
        <f>VLOOKUP(J80,School!$A$2:$D$100,3,FALSE)</f>
        <v>06226</v>
      </c>
      <c r="R80" s="18" t="s">
        <v>311</v>
      </c>
      <c r="S80" s="18" t="s">
        <v>206</v>
      </c>
      <c r="T80" s="4">
        <f>VLOOKUP(H80,Display_Order!$A$1:$B$26,2,FALSE)</f>
        <v>16</v>
      </c>
      <c r="U80" s="26">
        <v>79</v>
      </c>
    </row>
    <row r="81" spans="1:21">
      <c r="A81" s="3" t="s">
        <v>248</v>
      </c>
      <c r="B81" s="3" t="str">
        <f t="shared" si="2"/>
        <v>2009 Boys Outdoor Class MM Championship Pole Vault</v>
      </c>
      <c r="C81" s="3" t="s">
        <v>26</v>
      </c>
      <c r="D81" s="4" t="s">
        <v>776</v>
      </c>
      <c r="F81" s="4" t="s">
        <v>702</v>
      </c>
      <c r="G81" s="4" t="str">
        <f t="shared" si="3"/>
        <v>Boys</v>
      </c>
      <c r="H81" s="4" t="s">
        <v>14</v>
      </c>
      <c r="I81" s="3">
        <v>2009</v>
      </c>
      <c r="J81" s="3" t="s">
        <v>296</v>
      </c>
      <c r="K81" s="4" t="s">
        <v>58</v>
      </c>
      <c r="L81" s="20" t="str">
        <f>VLOOKUP(H81,Events!$A$2:$E$27,2,FALSE)</f>
        <v>Field</v>
      </c>
      <c r="M81" s="20" t="str">
        <f>VLOOKUP(H81,Events!$A$2:$E$27,3,FALSE)</f>
        <v>Jumps</v>
      </c>
      <c r="N81" s="6">
        <v>39965</v>
      </c>
      <c r="O81" s="4" t="str">
        <f>IF(VLOOKUP(H81,Events!$A$2:$D$27,2,FALSE)="Field",CONCATENATE(R81,"-",S81),IF(VLOOKUP(H81,Events!$A$2:$D$27,2,FALSE)="Multi",R81,CONCATENATE(R81,":",S81)))</f>
        <v>14-06</v>
      </c>
      <c r="P81" s="4" t="s">
        <v>697</v>
      </c>
      <c r="Q81" s="4" t="str">
        <f>VLOOKUP(J81,School!$A$2:$D$100,3,FALSE)</f>
        <v>06281</v>
      </c>
      <c r="R81" s="18" t="s">
        <v>311</v>
      </c>
      <c r="S81" s="18" t="s">
        <v>206</v>
      </c>
      <c r="T81" s="4">
        <f>VLOOKUP(H81,Display_Order!$A$1:$B$26,2,FALSE)</f>
        <v>16</v>
      </c>
      <c r="U81" s="26">
        <v>80</v>
      </c>
    </row>
    <row r="82" spans="1:21">
      <c r="A82" s="3" t="s">
        <v>249</v>
      </c>
      <c r="B82" s="3" t="str">
        <f t="shared" si="2"/>
        <v>2006 Boys Outdoor Class MM Championship Shot Put</v>
      </c>
      <c r="C82" s="3" t="s">
        <v>26</v>
      </c>
      <c r="D82" s="4" t="s">
        <v>776</v>
      </c>
      <c r="F82" s="4" t="s">
        <v>702</v>
      </c>
      <c r="G82" s="4" t="str">
        <f t="shared" si="3"/>
        <v>Boys</v>
      </c>
      <c r="H82" s="4" t="s">
        <v>15</v>
      </c>
      <c r="I82" s="3">
        <v>2006</v>
      </c>
      <c r="J82" s="3" t="s">
        <v>250</v>
      </c>
      <c r="K82" s="4" t="s">
        <v>58</v>
      </c>
      <c r="L82" s="20" t="str">
        <f>VLOOKUP(H82,Events!$A$2:$E$27,2,FALSE)</f>
        <v>Field</v>
      </c>
      <c r="M82" s="20" t="str">
        <f>VLOOKUP(H82,Events!$A$2:$E$27,3,FALSE)</f>
        <v>Throws</v>
      </c>
      <c r="N82" s="6">
        <v>38869</v>
      </c>
      <c r="O82" s="4" t="str">
        <f>IF(VLOOKUP(H82,Events!$A$2:$D$27,2,FALSE)="Field",CONCATENATE(R82,"-",S82),IF(VLOOKUP(H82,Events!$A$2:$D$27,2,FALSE)="Multi",R82,CONCATENATE(R82,":",S82)))</f>
        <v>54-04</v>
      </c>
      <c r="P82" s="4" t="s">
        <v>697</v>
      </c>
      <c r="Q82" s="4" t="str">
        <f>VLOOKUP(J82,School!$A$2:$D$100,3,FALSE)</f>
        <v>06473</v>
      </c>
      <c r="R82" s="18" t="s">
        <v>317</v>
      </c>
      <c r="S82" s="18" t="s">
        <v>318</v>
      </c>
      <c r="T82" s="4">
        <f>VLOOKUP(H82,Display_Order!$A$1:$B$26,2,FALSE)</f>
        <v>17</v>
      </c>
      <c r="U82" s="26">
        <v>81</v>
      </c>
    </row>
    <row r="83" spans="1:21">
      <c r="A83" s="3" t="s">
        <v>251</v>
      </c>
      <c r="B83" s="3" t="str">
        <f t="shared" si="2"/>
        <v>1998 Boys Outdoor Class MM Championship Discus Throw</v>
      </c>
      <c r="C83" s="3" t="s">
        <v>26</v>
      </c>
      <c r="D83" s="4" t="s">
        <v>776</v>
      </c>
      <c r="F83" s="4" t="s">
        <v>702</v>
      </c>
      <c r="G83" s="4" t="str">
        <f t="shared" si="3"/>
        <v>Boys</v>
      </c>
      <c r="H83" s="4" t="s">
        <v>716</v>
      </c>
      <c r="I83" s="3">
        <v>1998</v>
      </c>
      <c r="J83" s="3" t="s">
        <v>296</v>
      </c>
      <c r="K83" s="4" t="s">
        <v>58</v>
      </c>
      <c r="L83" s="20" t="str">
        <f>VLOOKUP(H83,Events!$A$2:$E$27,2,FALSE)</f>
        <v>Field</v>
      </c>
      <c r="M83" s="20" t="str">
        <f>VLOOKUP(H83,Events!$A$2:$E$27,3,FALSE)</f>
        <v>Throws</v>
      </c>
      <c r="N83" s="6">
        <v>35947</v>
      </c>
      <c r="O83" s="4" t="str">
        <f>IF(VLOOKUP(H83,Events!$A$2:$D$27,2,FALSE)="Field",CONCATENATE(R83,"-",S83),IF(VLOOKUP(H83,Events!$A$2:$D$27,2,FALSE)="Multi",R83,CONCATENATE(R83,":",S83)))</f>
        <v>163-11</v>
      </c>
      <c r="P83" s="4" t="s">
        <v>697</v>
      </c>
      <c r="Q83" s="4" t="str">
        <f>VLOOKUP(J83,School!$A$2:$D$100,3,FALSE)</f>
        <v>06281</v>
      </c>
      <c r="R83" s="18" t="s">
        <v>319</v>
      </c>
      <c r="S83" s="18" t="s">
        <v>320</v>
      </c>
      <c r="T83" s="4">
        <f>VLOOKUP(H83,Display_Order!$A$1:$B$26,2,FALSE)</f>
        <v>18</v>
      </c>
      <c r="U83" s="26">
        <v>82</v>
      </c>
    </row>
    <row r="84" spans="1:21" ht="24">
      <c r="A84" s="3" t="s">
        <v>238</v>
      </c>
      <c r="B84" s="3" t="str">
        <f t="shared" si="2"/>
        <v>2014 Boys Outdoor Class MM Championship Javelin Throw 2002</v>
      </c>
      <c r="C84" s="3" t="s">
        <v>26</v>
      </c>
      <c r="D84" s="4" t="s">
        <v>776</v>
      </c>
      <c r="F84" s="4" t="s">
        <v>702</v>
      </c>
      <c r="G84" s="4" t="str">
        <f t="shared" si="3"/>
        <v>Boys</v>
      </c>
      <c r="H84" s="4" t="s">
        <v>717</v>
      </c>
      <c r="I84" s="3">
        <v>2014</v>
      </c>
      <c r="J84" s="3" t="s">
        <v>106</v>
      </c>
      <c r="K84" s="4" t="s">
        <v>57</v>
      </c>
      <c r="L84" s="20" t="str">
        <f>VLOOKUP(H84,Events!$A$2:$E$27,2,FALSE)</f>
        <v>Field</v>
      </c>
      <c r="M84" s="20" t="str">
        <f>VLOOKUP(H84,Events!$A$2:$E$27,3,FALSE)</f>
        <v>Throws</v>
      </c>
      <c r="N84" s="6">
        <v>41793</v>
      </c>
      <c r="O84" s="4" t="str">
        <f>IF(VLOOKUP(H84,Events!$A$2:$D$27,2,FALSE)="Field",CONCATENATE(R84,"-",S84),IF(VLOOKUP(H84,Events!$A$2:$D$27,2,FALSE)="Multi",R84,CONCATENATE(R84,":",S84)))</f>
        <v>194-05</v>
      </c>
      <c r="P84" s="4" t="s">
        <v>697</v>
      </c>
      <c r="Q84" s="4" t="str">
        <f>VLOOKUP(J84,School!$A$2:$D$100,3,FALSE)</f>
        <v>06340</v>
      </c>
      <c r="R84" s="18" t="s">
        <v>321</v>
      </c>
      <c r="S84" s="18" t="s">
        <v>207</v>
      </c>
      <c r="T84" s="4">
        <f>VLOOKUP(H84,Display_Order!$A$1:$B$26,2,FALSE)</f>
        <v>19</v>
      </c>
      <c r="U84" s="26">
        <v>83</v>
      </c>
    </row>
    <row r="85" spans="1:21">
      <c r="A85" s="3" t="s">
        <v>253</v>
      </c>
      <c r="B85" s="3" t="str">
        <f t="shared" si="2"/>
        <v>1990 Boys Outdoor Class MM Championship Javelin Throw</v>
      </c>
      <c r="C85" s="3" t="s">
        <v>26</v>
      </c>
      <c r="D85" s="4" t="s">
        <v>776</v>
      </c>
      <c r="F85" s="4" t="s">
        <v>702</v>
      </c>
      <c r="G85" s="4" t="str">
        <f t="shared" si="3"/>
        <v>Boys</v>
      </c>
      <c r="H85" s="4" t="s">
        <v>715</v>
      </c>
      <c r="I85" s="3">
        <v>1990</v>
      </c>
      <c r="J85" s="3" t="s">
        <v>250</v>
      </c>
      <c r="K85" s="4" t="s">
        <v>56</v>
      </c>
      <c r="L85" s="20" t="str">
        <f>VLOOKUP(H85,Events!$A$2:$E$27,2,FALSE)</f>
        <v>Field</v>
      </c>
      <c r="M85" s="20" t="str">
        <f>VLOOKUP(H85,Events!$A$2:$E$27,3,FALSE)</f>
        <v>Throws</v>
      </c>
      <c r="N85" s="6"/>
      <c r="O85" s="4" t="str">
        <f>IF(VLOOKUP(H85,Events!$A$2:$D$27,2,FALSE)="Field",CONCATENATE(R85,"-",S85),IF(VLOOKUP(H85,Events!$A$2:$D$27,2,FALSE)="Multi",R85,CONCATENATE(R85,":",S85)))</f>
        <v>195-04</v>
      </c>
      <c r="P85" s="4" t="s">
        <v>697</v>
      </c>
      <c r="Q85" s="4" t="str">
        <f>VLOOKUP(J85,School!$A$2:$D$100,3,FALSE)</f>
        <v>06473</v>
      </c>
      <c r="R85" s="18" t="s">
        <v>322</v>
      </c>
      <c r="S85" s="18" t="s">
        <v>318</v>
      </c>
      <c r="T85" s="4">
        <f>VLOOKUP(H85,Display_Order!$A$1:$B$26,2,FALSE)</f>
        <v>20</v>
      </c>
      <c r="U85" s="26">
        <v>84</v>
      </c>
    </row>
    <row r="86" spans="1:21">
      <c r="A86" s="3" t="s">
        <v>324</v>
      </c>
      <c r="B86" s="3" t="str">
        <f t="shared" si="2"/>
        <v>2017 Boys Outdoor Class S Championship 100m</v>
      </c>
      <c r="C86" s="3" t="s">
        <v>26</v>
      </c>
      <c r="D86" s="4" t="s">
        <v>777</v>
      </c>
      <c r="F86" s="4" t="s">
        <v>702</v>
      </c>
      <c r="G86" s="4" t="str">
        <f t="shared" si="3"/>
        <v>Boys</v>
      </c>
      <c r="H86" s="4" t="s">
        <v>1</v>
      </c>
      <c r="I86" s="3">
        <v>2017</v>
      </c>
      <c r="J86" s="3" t="s">
        <v>291</v>
      </c>
      <c r="K86" s="4" t="s">
        <v>58</v>
      </c>
      <c r="L86" s="20" t="str">
        <f>VLOOKUP(H86,Events!$A$2:$E$27,2,FALSE)</f>
        <v>Track</v>
      </c>
      <c r="M86" s="20" t="str">
        <f>VLOOKUP(H86,Events!$A$2:$E$27,3,FALSE)</f>
        <v>Sprint</v>
      </c>
      <c r="N86" s="6">
        <v>42887</v>
      </c>
      <c r="O86" s="4" t="str">
        <f>IF(VLOOKUP(H86,Events!$A$2:$D$27,2,FALSE)="Field",CONCATENATE(R86,"-",S86),IF(VLOOKUP(H86,Events!$A$2:$D$27,2,FALSE)="Multi",R86,CONCATENATE(R86,":",S86)))</f>
        <v>0:10.58</v>
      </c>
      <c r="P86" s="4" t="s">
        <v>697</v>
      </c>
      <c r="Q86" s="4" t="str">
        <f>VLOOKUP(J86,School!$A$2:$D$100,3,FALSE)</f>
        <v>06112</v>
      </c>
      <c r="R86" s="18" t="s">
        <v>254</v>
      </c>
      <c r="S86" s="18" t="s">
        <v>374</v>
      </c>
      <c r="T86" s="4">
        <f>VLOOKUP(H86,Display_Order!$A$1:$B$26,2,FALSE)</f>
        <v>1</v>
      </c>
      <c r="U86" s="26">
        <v>85</v>
      </c>
    </row>
    <row r="87" spans="1:21">
      <c r="A87" s="3" t="s">
        <v>324</v>
      </c>
      <c r="B87" s="3" t="str">
        <f t="shared" si="2"/>
        <v>2017 Boys Outdoor Class S Championship 200m</v>
      </c>
      <c r="C87" s="3" t="s">
        <v>26</v>
      </c>
      <c r="D87" s="4" t="s">
        <v>777</v>
      </c>
      <c r="F87" s="4" t="s">
        <v>702</v>
      </c>
      <c r="G87" s="4" t="str">
        <f t="shared" si="3"/>
        <v>Boys</v>
      </c>
      <c r="H87" s="4" t="s">
        <v>2</v>
      </c>
      <c r="I87" s="3">
        <v>2017</v>
      </c>
      <c r="J87" s="3" t="s">
        <v>291</v>
      </c>
      <c r="K87" s="4" t="s">
        <v>58</v>
      </c>
      <c r="L87" s="20" t="str">
        <f>VLOOKUP(H87,Events!$A$2:$E$27,2,FALSE)</f>
        <v>Track</v>
      </c>
      <c r="M87" s="20" t="str">
        <f>VLOOKUP(H87,Events!$A$2:$E$27,3,FALSE)</f>
        <v>Sprint</v>
      </c>
      <c r="N87" s="6">
        <v>42887</v>
      </c>
      <c r="O87" s="4" t="str">
        <f>IF(VLOOKUP(H87,Events!$A$2:$D$27,2,FALSE)="Field",CONCATENATE(R87,"-",S87),IF(VLOOKUP(H87,Events!$A$2:$D$27,2,FALSE)="Multi",R87,CONCATENATE(R87,":",S87)))</f>
        <v>0:21.31</v>
      </c>
      <c r="P87" s="4" t="s">
        <v>697</v>
      </c>
      <c r="Q87" s="4" t="str">
        <f>VLOOKUP(J87,School!$A$2:$D$100,3,FALSE)</f>
        <v>06112</v>
      </c>
      <c r="R87" s="18" t="s">
        <v>254</v>
      </c>
      <c r="S87" s="18" t="s">
        <v>375</v>
      </c>
      <c r="T87" s="4">
        <f>VLOOKUP(H87,Display_Order!$A$1:$B$26,2,FALSE)</f>
        <v>2</v>
      </c>
      <c r="U87" s="26">
        <v>86</v>
      </c>
    </row>
    <row r="88" spans="1:21">
      <c r="A88" s="3" t="s">
        <v>325</v>
      </c>
      <c r="B88" s="3" t="str">
        <f t="shared" si="2"/>
        <v>2010 Boys Outdoor Class S Championship 400m</v>
      </c>
      <c r="C88" s="3" t="s">
        <v>26</v>
      </c>
      <c r="D88" s="4" t="s">
        <v>777</v>
      </c>
      <c r="F88" s="4" t="s">
        <v>702</v>
      </c>
      <c r="G88" s="4" t="str">
        <f t="shared" si="3"/>
        <v>Boys</v>
      </c>
      <c r="H88" s="4" t="s">
        <v>3</v>
      </c>
      <c r="I88" s="3">
        <v>2010</v>
      </c>
      <c r="J88" s="3" t="s">
        <v>353</v>
      </c>
      <c r="K88" s="4" t="s">
        <v>58</v>
      </c>
      <c r="L88" s="20" t="str">
        <f>VLOOKUP(H88,Events!$A$2:$E$27,2,FALSE)</f>
        <v>Track</v>
      </c>
      <c r="M88" s="20" t="str">
        <f>VLOOKUP(H88,Events!$A$2:$E$27,3,FALSE)</f>
        <v>Sprint</v>
      </c>
      <c r="N88" s="6">
        <v>40332</v>
      </c>
      <c r="O88" s="4" t="str">
        <f>IF(VLOOKUP(H88,Events!$A$2:$D$27,2,FALSE)="Field",CONCATENATE(R88,"-",S88),IF(VLOOKUP(H88,Events!$A$2:$D$27,2,FALSE)="Multi",R88,CONCATENATE(R88,":",S88)))</f>
        <v>0:47.83</v>
      </c>
      <c r="P88" s="4" t="s">
        <v>697</v>
      </c>
      <c r="Q88" s="4" t="str">
        <f>VLOOKUP(J88,School!$A$2:$D$100,3,FALSE)</f>
        <v>06105</v>
      </c>
      <c r="R88" s="18" t="s">
        <v>254</v>
      </c>
      <c r="S88" s="18" t="s">
        <v>376</v>
      </c>
      <c r="T88" s="4">
        <f>VLOOKUP(H88,Display_Order!$A$1:$B$26,2,FALSE)</f>
        <v>3</v>
      </c>
      <c r="U88" s="26">
        <v>87</v>
      </c>
    </row>
    <row r="89" spans="1:21">
      <c r="A89" s="3" t="s">
        <v>326</v>
      </c>
      <c r="B89" s="3" t="str">
        <f t="shared" si="2"/>
        <v>2015 Boys Outdoor Class S Championship 800m</v>
      </c>
      <c r="C89" s="3" t="s">
        <v>26</v>
      </c>
      <c r="D89" s="4" t="s">
        <v>777</v>
      </c>
      <c r="F89" s="4" t="s">
        <v>702</v>
      </c>
      <c r="G89" s="4" t="str">
        <f t="shared" si="3"/>
        <v>Boys</v>
      </c>
      <c r="H89" s="4" t="s">
        <v>4</v>
      </c>
      <c r="I89" s="3">
        <v>2015</v>
      </c>
      <c r="J89" s="3" t="s">
        <v>767</v>
      </c>
      <c r="K89" s="4" t="s">
        <v>58</v>
      </c>
      <c r="L89" s="20" t="str">
        <f>VLOOKUP(H89,Events!$A$2:$E$27,2,FALSE)</f>
        <v>Track</v>
      </c>
      <c r="M89" s="20" t="str">
        <f>VLOOKUP(H89,Events!$A$2:$E$27,3,FALSE)</f>
        <v>Distance</v>
      </c>
      <c r="N89" s="6">
        <v>42156</v>
      </c>
      <c r="O89" s="4" t="str">
        <f>IF(VLOOKUP(H89,Events!$A$2:$D$27,2,FALSE)="Field",CONCATENATE(R89,"-",S89),IF(VLOOKUP(H89,Events!$A$2:$D$27,2,FALSE)="Multi",R89,CONCATENATE(R89,":",S89)))</f>
        <v>1:55.57</v>
      </c>
      <c r="P89" s="4" t="s">
        <v>699</v>
      </c>
      <c r="Q89" s="4" t="str">
        <f>VLOOKUP(J89,School!$A$2:$D$100,3,FALSE)</f>
        <v>06413</v>
      </c>
      <c r="R89" s="18" t="s">
        <v>258</v>
      </c>
      <c r="S89" s="18" t="s">
        <v>377</v>
      </c>
      <c r="T89" s="4">
        <f>VLOOKUP(H89,Display_Order!$A$1:$B$26,2,FALSE)</f>
        <v>4</v>
      </c>
      <c r="U89" s="26">
        <v>88</v>
      </c>
    </row>
    <row r="90" spans="1:21">
      <c r="A90" s="3" t="s">
        <v>328</v>
      </c>
      <c r="B90" s="3" t="str">
        <f t="shared" si="2"/>
        <v>2013 Boys Outdoor Class S Championship 1600m</v>
      </c>
      <c r="C90" s="3" t="s">
        <v>26</v>
      </c>
      <c r="D90" s="4" t="s">
        <v>777</v>
      </c>
      <c r="F90" s="4" t="s">
        <v>702</v>
      </c>
      <c r="G90" s="4" t="str">
        <f t="shared" si="3"/>
        <v>Boys</v>
      </c>
      <c r="H90" s="4" t="s">
        <v>5</v>
      </c>
      <c r="I90" s="3">
        <v>2013</v>
      </c>
      <c r="J90" s="3" t="s">
        <v>329</v>
      </c>
      <c r="K90" s="4" t="s">
        <v>58</v>
      </c>
      <c r="L90" s="20" t="str">
        <f>VLOOKUP(H90,Events!$A$2:$E$27,2,FALSE)</f>
        <v>Track</v>
      </c>
      <c r="M90" s="20" t="str">
        <f>VLOOKUP(H90,Events!$A$2:$E$27,3,FALSE)</f>
        <v>Distance</v>
      </c>
      <c r="N90" s="6">
        <v>41422</v>
      </c>
      <c r="O90" s="4" t="str">
        <f>IF(VLOOKUP(H90,Events!$A$2:$D$27,2,FALSE)="Field",CONCATENATE(R90,"-",S90),IF(VLOOKUP(H90,Events!$A$2:$D$27,2,FALSE)="Multi",R90,CONCATENATE(R90,":",S90)))</f>
        <v>4:16.60</v>
      </c>
      <c r="P90" s="4" t="s">
        <v>697</v>
      </c>
      <c r="Q90" s="4" t="str">
        <f>VLOOKUP(J90,School!$A$2:$D$100,3,FALSE)</f>
        <v>06478</v>
      </c>
      <c r="R90" s="18" t="s">
        <v>260</v>
      </c>
      <c r="S90" s="18" t="s">
        <v>378</v>
      </c>
      <c r="T90" s="4">
        <f>VLOOKUP(H90,Display_Order!$A$1:$B$26,2,FALSE)</f>
        <v>5</v>
      </c>
      <c r="U90" s="26">
        <v>89</v>
      </c>
    </row>
    <row r="91" spans="1:21">
      <c r="A91" s="3" t="s">
        <v>330</v>
      </c>
      <c r="B91" s="3" t="str">
        <f t="shared" si="2"/>
        <v>2017 Boys Outdoor Class S Championship 3200m</v>
      </c>
      <c r="C91" s="3" t="s">
        <v>26</v>
      </c>
      <c r="D91" s="4" t="s">
        <v>777</v>
      </c>
      <c r="F91" s="4" t="s">
        <v>702</v>
      </c>
      <c r="G91" s="4" t="str">
        <f t="shared" si="3"/>
        <v>Boys</v>
      </c>
      <c r="H91" s="4" t="s">
        <v>6</v>
      </c>
      <c r="I91" s="3">
        <v>2017</v>
      </c>
      <c r="J91" s="3" t="s">
        <v>355</v>
      </c>
      <c r="K91" s="4" t="s">
        <v>58</v>
      </c>
      <c r="L91" s="20" t="str">
        <f>VLOOKUP(H91,Events!$A$2:$E$27,2,FALSE)</f>
        <v>Track</v>
      </c>
      <c r="M91" s="20" t="str">
        <f>VLOOKUP(H91,Events!$A$2:$E$27,3,FALSE)</f>
        <v>Distance</v>
      </c>
      <c r="N91" s="6">
        <v>42887</v>
      </c>
      <c r="O91" s="4" t="str">
        <f>IF(VLOOKUP(H91,Events!$A$2:$D$27,2,FALSE)="Field",CONCATENATE(R91,"-",S91),IF(VLOOKUP(H91,Events!$A$2:$D$27,2,FALSE)="Multi",R91,CONCATENATE(R91,":",S91)))</f>
        <v>9:24.68</v>
      </c>
      <c r="P91" s="4" t="s">
        <v>697</v>
      </c>
      <c r="Q91" s="4" t="str">
        <f>VLOOKUP(J91,School!$A$2:$D$100,3,FALSE)</f>
        <v>06793</v>
      </c>
      <c r="R91" s="18" t="s">
        <v>262</v>
      </c>
      <c r="S91" s="18" t="s">
        <v>379</v>
      </c>
      <c r="T91" s="4">
        <f>VLOOKUP(H91,Display_Order!$A$1:$B$26,2,FALSE)</f>
        <v>6</v>
      </c>
      <c r="U91" s="26">
        <v>90</v>
      </c>
    </row>
    <row r="92" spans="1:21">
      <c r="A92" s="3" t="s">
        <v>331</v>
      </c>
      <c r="B92" s="3" t="str">
        <f t="shared" si="2"/>
        <v>1994 Boys Outdoor Class S Championship 5000m</v>
      </c>
      <c r="C92" s="3" t="s">
        <v>26</v>
      </c>
      <c r="D92" s="4" t="s">
        <v>777</v>
      </c>
      <c r="F92" s="4" t="s">
        <v>702</v>
      </c>
      <c r="G92" s="4" t="str">
        <f t="shared" si="3"/>
        <v>Boys</v>
      </c>
      <c r="H92" s="4" t="s">
        <v>7</v>
      </c>
      <c r="I92" s="3">
        <v>1994</v>
      </c>
      <c r="J92" s="3" t="s">
        <v>173</v>
      </c>
      <c r="K92" s="4" t="s">
        <v>56</v>
      </c>
      <c r="L92" s="20" t="str">
        <f>VLOOKUP(H92,Events!$A$2:$E$27,2,FALSE)</f>
        <v>Track</v>
      </c>
      <c r="M92" s="20" t="str">
        <f>VLOOKUP(H92,Events!$A$2:$E$27,3,FALSE)</f>
        <v>Distance</v>
      </c>
      <c r="O92" s="4" t="str">
        <f>IF(VLOOKUP(H92,Events!$A$2:$D$27,2,FALSE)="Field",CONCATENATE(R92,"-",S92),IF(VLOOKUP(H92,Events!$A$2:$D$27,2,FALSE)="Multi",R92,CONCATENATE(R92,":",S92)))</f>
        <v>15:31.66</v>
      </c>
      <c r="P92" s="4" t="s">
        <v>697</v>
      </c>
      <c r="Q92" s="4" t="str">
        <f>VLOOKUP(J92,School!$A$2:$D$100,3,FALSE)</f>
        <v>06351</v>
      </c>
      <c r="R92" s="18" t="s">
        <v>264</v>
      </c>
      <c r="S92" s="18" t="s">
        <v>380</v>
      </c>
      <c r="T92" s="4">
        <f>VLOOKUP(H92,Display_Order!$A$1:$B$26,2,FALSE)</f>
        <v>7</v>
      </c>
      <c r="U92" s="26">
        <v>91</v>
      </c>
    </row>
    <row r="93" spans="1:21">
      <c r="A93" s="3" t="s">
        <v>332</v>
      </c>
      <c r="B93" s="3" t="str">
        <f t="shared" si="2"/>
        <v>2009 Boys Outdoor Class S Championship 110mH</v>
      </c>
      <c r="C93" s="3" t="s">
        <v>26</v>
      </c>
      <c r="D93" s="4" t="s">
        <v>777</v>
      </c>
      <c r="F93" s="4" t="s">
        <v>702</v>
      </c>
      <c r="G93" s="4" t="str">
        <f t="shared" si="3"/>
        <v>Boys</v>
      </c>
      <c r="H93" s="4" t="s">
        <v>710</v>
      </c>
      <c r="I93" s="3">
        <v>2009</v>
      </c>
      <c r="J93" s="3" t="s">
        <v>333</v>
      </c>
      <c r="K93" s="4" t="s">
        <v>61</v>
      </c>
      <c r="L93" s="20" t="str">
        <f>VLOOKUP(H93,Events!$A$2:$E$27,2,FALSE)</f>
        <v>Track</v>
      </c>
      <c r="M93" s="20" t="str">
        <f>VLOOKUP(H93,Events!$A$2:$E$27,3,FALSE)</f>
        <v>Hurdles</v>
      </c>
      <c r="N93" s="6">
        <v>39966</v>
      </c>
      <c r="O93" s="4" t="str">
        <f>IF(VLOOKUP(H93,Events!$A$2:$D$27,2,FALSE)="Field",CONCATENATE(R93,"-",S93),IF(VLOOKUP(H93,Events!$A$2:$D$27,2,FALSE)="Multi",R93,CONCATENATE(R93,":",S93)))</f>
        <v>0:14.54</v>
      </c>
      <c r="P93" s="4" t="s">
        <v>697</v>
      </c>
      <c r="Q93" s="4" t="str">
        <f>VLOOKUP(J93,School!$A$2:$D$100,3,FALSE)</f>
        <v>06475</v>
      </c>
      <c r="R93" s="18" t="s">
        <v>254</v>
      </c>
      <c r="S93" s="18" t="s">
        <v>381</v>
      </c>
      <c r="T93" s="4">
        <f>VLOOKUP(H93,Display_Order!$A$1:$B$26,2,FALSE)</f>
        <v>8</v>
      </c>
      <c r="U93" s="26">
        <v>92</v>
      </c>
    </row>
    <row r="94" spans="1:21">
      <c r="A94" s="3" t="s">
        <v>334</v>
      </c>
      <c r="B94" s="3" t="str">
        <f t="shared" si="2"/>
        <v>2014 Boys Outdoor Class S Championship 300mH</v>
      </c>
      <c r="C94" s="3" t="s">
        <v>26</v>
      </c>
      <c r="D94" s="4" t="s">
        <v>777</v>
      </c>
      <c r="F94" s="4" t="s">
        <v>702</v>
      </c>
      <c r="G94" s="4" t="str">
        <f t="shared" si="3"/>
        <v>Boys</v>
      </c>
      <c r="H94" s="4" t="s">
        <v>711</v>
      </c>
      <c r="I94" s="3">
        <v>2014</v>
      </c>
      <c r="J94" s="3" t="s">
        <v>335</v>
      </c>
      <c r="K94" s="4" t="s">
        <v>62</v>
      </c>
      <c r="L94" s="20" t="str">
        <f>VLOOKUP(H94,Events!$A$2:$E$27,2,FALSE)</f>
        <v>Track</v>
      </c>
      <c r="M94" s="20" t="str">
        <f>VLOOKUP(H94,Events!$A$2:$E$27,3,FALSE)</f>
        <v>Hurdles</v>
      </c>
      <c r="N94" s="6">
        <v>41794</v>
      </c>
      <c r="O94" s="4" t="str">
        <f>IF(VLOOKUP(H94,Events!$A$2:$D$27,2,FALSE)="Field",CONCATENATE(R94,"-",S94),IF(VLOOKUP(H94,Events!$A$2:$D$27,2,FALSE)="Multi",R94,CONCATENATE(R94,":",S94)))</f>
        <v>0:39.00</v>
      </c>
      <c r="P94" s="4" t="s">
        <v>697</v>
      </c>
      <c r="Q94" s="4" t="str">
        <f>VLOOKUP(J94,School!$A$2:$D$100,3,FALSE)</f>
        <v>06019</v>
      </c>
      <c r="R94" s="18" t="s">
        <v>254</v>
      </c>
      <c r="S94" s="18" t="s">
        <v>382</v>
      </c>
      <c r="T94" s="4">
        <f>VLOOKUP(H94,Display_Order!$A$1:$B$26,2,FALSE)</f>
        <v>9</v>
      </c>
      <c r="U94" s="26">
        <v>93</v>
      </c>
    </row>
    <row r="95" spans="1:21" ht="36">
      <c r="A95" s="3" t="s">
        <v>336</v>
      </c>
      <c r="B95" s="3" t="str">
        <f t="shared" si="2"/>
        <v>2016 Boys Outdoor Class S Championship 4x100m</v>
      </c>
      <c r="C95" s="3" t="s">
        <v>26</v>
      </c>
      <c r="D95" s="4" t="s">
        <v>777</v>
      </c>
      <c r="F95" s="4" t="s">
        <v>702</v>
      </c>
      <c r="G95" s="4" t="str">
        <f t="shared" si="3"/>
        <v>Boys</v>
      </c>
      <c r="H95" s="4" t="s">
        <v>8</v>
      </c>
      <c r="I95" s="3">
        <v>2016</v>
      </c>
      <c r="J95" s="3" t="s">
        <v>39</v>
      </c>
      <c r="K95" s="4" t="s">
        <v>58</v>
      </c>
      <c r="L95" s="20" t="str">
        <f>VLOOKUP(H95,Events!$A$2:$E$27,2,FALSE)</f>
        <v>Relay</v>
      </c>
      <c r="M95" s="20" t="str">
        <f>VLOOKUP(H95,Events!$A$2:$E$27,3,FALSE)</f>
        <v>Sprint</v>
      </c>
      <c r="N95" s="6">
        <v>42523</v>
      </c>
      <c r="O95" s="4" t="str">
        <f>IF(VLOOKUP(H95,Events!$A$2:$D$27,2,FALSE)="Field",CONCATENATE(R95,"-",S95),IF(VLOOKUP(H95,Events!$A$2:$D$27,2,FALSE)="Multi",R95,CONCATENATE(R95,":",S95)))</f>
        <v>0:41.74</v>
      </c>
      <c r="P95" s="4" t="s">
        <v>697</v>
      </c>
      <c r="Q95" s="4" t="str">
        <f>VLOOKUP(J95,School!$A$2:$D$100,3,FALSE)</f>
        <v>06002</v>
      </c>
      <c r="R95" s="18" t="s">
        <v>254</v>
      </c>
      <c r="S95" s="18" t="s">
        <v>383</v>
      </c>
      <c r="T95" s="4">
        <f>VLOOKUP(H95,Display_Order!$A$1:$B$26,2,FALSE)</f>
        <v>10</v>
      </c>
      <c r="U95" s="26">
        <v>94</v>
      </c>
    </row>
    <row r="96" spans="1:21" ht="24">
      <c r="A96" s="3" t="s">
        <v>337</v>
      </c>
      <c r="B96" s="3" t="str">
        <f t="shared" si="2"/>
        <v>1992 Boys Outdoor Class S Championship 4x400m</v>
      </c>
      <c r="C96" s="3" t="s">
        <v>26</v>
      </c>
      <c r="D96" s="4" t="s">
        <v>777</v>
      </c>
      <c r="F96" s="4" t="s">
        <v>702</v>
      </c>
      <c r="G96" s="4" t="str">
        <f t="shared" si="3"/>
        <v>Boys</v>
      </c>
      <c r="H96" s="4" t="s">
        <v>9</v>
      </c>
      <c r="I96" s="3">
        <v>1992</v>
      </c>
      <c r="J96" s="3" t="s">
        <v>198</v>
      </c>
      <c r="K96" s="4" t="s">
        <v>56</v>
      </c>
      <c r="L96" s="20" t="str">
        <f>VLOOKUP(H96,Events!$A$2:$E$27,2,FALSE)</f>
        <v>Relay</v>
      </c>
      <c r="M96" s="20" t="str">
        <f>VLOOKUP(H96,Events!$A$2:$E$27,3,FALSE)</f>
        <v>Sprint</v>
      </c>
      <c r="O96" s="4" t="str">
        <f>IF(VLOOKUP(H96,Events!$A$2:$D$27,2,FALSE)="Field",CONCATENATE(R96,"-",S96),IF(VLOOKUP(H96,Events!$A$2:$D$27,2,FALSE)="Multi",R96,CONCATENATE(R96,":",S96)))</f>
        <v>3:22.67</v>
      </c>
      <c r="P96" s="4" t="s">
        <v>697</v>
      </c>
      <c r="Q96" s="4" t="str">
        <f>VLOOKUP(J96,School!$A$2:$D$100,3,FALSE)</f>
        <v>06106</v>
      </c>
      <c r="R96" s="18" t="s">
        <v>275</v>
      </c>
      <c r="S96" s="18" t="s">
        <v>384</v>
      </c>
      <c r="T96" s="4">
        <f>VLOOKUP(H96,Display_Order!$A$1:$B$26,2,FALSE)</f>
        <v>11</v>
      </c>
      <c r="U96" s="26">
        <v>95</v>
      </c>
    </row>
    <row r="97" spans="1:21" ht="24">
      <c r="A97" s="3" t="s">
        <v>338</v>
      </c>
      <c r="B97" s="3" t="str">
        <f t="shared" si="2"/>
        <v>2012 Boys Outdoor Class S Championship 4x800m</v>
      </c>
      <c r="C97" s="3" t="s">
        <v>26</v>
      </c>
      <c r="D97" s="4" t="s">
        <v>777</v>
      </c>
      <c r="F97" s="4" t="s">
        <v>702</v>
      </c>
      <c r="G97" s="4" t="str">
        <f t="shared" si="3"/>
        <v>Boys</v>
      </c>
      <c r="H97" s="4" t="s">
        <v>10</v>
      </c>
      <c r="I97" s="3">
        <v>2012</v>
      </c>
      <c r="J97" s="3" t="s">
        <v>339</v>
      </c>
      <c r="K97" s="4" t="s">
        <v>58</v>
      </c>
      <c r="L97" s="20" t="str">
        <f>VLOOKUP(H97,Events!$A$2:$E$27,2,FALSE)</f>
        <v>Relay</v>
      </c>
      <c r="M97" s="20" t="str">
        <f>VLOOKUP(H97,Events!$A$2:$E$27,3,FALSE)</f>
        <v>Distance</v>
      </c>
      <c r="N97" s="6">
        <v>41059</v>
      </c>
      <c r="O97" s="4" t="str">
        <f>IF(VLOOKUP(H97,Events!$A$2:$D$27,2,FALSE)="Field",CONCATENATE(R97,"-",S97),IF(VLOOKUP(H97,Events!$A$2:$D$27,2,FALSE)="Multi",R97,CONCATENATE(R97,":",S97)))</f>
        <v>8:06.79</v>
      </c>
      <c r="P97" s="4" t="s">
        <v>697</v>
      </c>
      <c r="Q97" s="4" t="str">
        <f>VLOOKUP(J97,School!$A$2:$D$100,3,FALSE)</f>
        <v>06371</v>
      </c>
      <c r="R97" s="18" t="s">
        <v>277</v>
      </c>
      <c r="S97" s="18" t="s">
        <v>385</v>
      </c>
      <c r="T97" s="4">
        <f>VLOOKUP(H97,Display_Order!$A$1:$B$26,2,FALSE)</f>
        <v>12</v>
      </c>
      <c r="U97" s="26">
        <v>96</v>
      </c>
    </row>
    <row r="98" spans="1:21">
      <c r="A98" s="3" t="s">
        <v>340</v>
      </c>
      <c r="B98" s="3" t="str">
        <f t="shared" si="2"/>
        <v>2016 Boys Outdoor Class S Championship Long Jump</v>
      </c>
      <c r="C98" s="3" t="s">
        <v>26</v>
      </c>
      <c r="D98" s="4" t="s">
        <v>777</v>
      </c>
      <c r="F98" s="4" t="s">
        <v>702</v>
      </c>
      <c r="G98" s="4" t="str">
        <f t="shared" si="3"/>
        <v>Boys</v>
      </c>
      <c r="H98" s="4" t="s">
        <v>11</v>
      </c>
      <c r="I98" s="3">
        <v>2016</v>
      </c>
      <c r="J98" s="3" t="s">
        <v>39</v>
      </c>
      <c r="K98" s="4" t="s">
        <v>58</v>
      </c>
      <c r="L98" s="20" t="str">
        <f>VLOOKUP(H98,Events!$A$2:$E$27,2,FALSE)</f>
        <v>Field</v>
      </c>
      <c r="M98" s="20" t="str">
        <f>VLOOKUP(H98,Events!$A$2:$E$27,3,FALSE)</f>
        <v>Jumps</v>
      </c>
      <c r="N98" s="6">
        <v>42523</v>
      </c>
      <c r="O98" s="4" t="str">
        <f>IF(VLOOKUP(H98,Events!$A$2:$D$27,2,FALSE)="Field",CONCATENATE(R98,"-",S98),IF(VLOOKUP(H98,Events!$A$2:$D$27,2,FALSE)="Multi",R98,CONCATENATE(R98,":",S98)))</f>
        <v>23-09.25</v>
      </c>
      <c r="P98" s="4" t="s">
        <v>697</v>
      </c>
      <c r="Q98" s="4" t="str">
        <f>VLOOKUP(J98,School!$A$2:$D$100,3,FALSE)</f>
        <v>06002</v>
      </c>
      <c r="R98" s="18" t="s">
        <v>280</v>
      </c>
      <c r="S98" s="18" t="s">
        <v>386</v>
      </c>
      <c r="T98" s="4">
        <f>VLOOKUP(H98,Display_Order!$A$1:$B$26,2,FALSE)</f>
        <v>13</v>
      </c>
      <c r="U98" s="26">
        <v>97</v>
      </c>
    </row>
    <row r="99" spans="1:21">
      <c r="A99" s="3" t="s">
        <v>341</v>
      </c>
      <c r="B99" s="3" t="str">
        <f t="shared" si="2"/>
        <v>1974 Boys Outdoor Class S Championship Triple Jump</v>
      </c>
      <c r="C99" s="3" t="s">
        <v>26</v>
      </c>
      <c r="D99" s="4" t="s">
        <v>777</v>
      </c>
      <c r="F99" s="4" t="s">
        <v>702</v>
      </c>
      <c r="G99" s="4" t="str">
        <f t="shared" si="3"/>
        <v>Boys</v>
      </c>
      <c r="H99" s="4" t="s">
        <v>12</v>
      </c>
      <c r="I99" s="3">
        <v>1974</v>
      </c>
      <c r="J99" s="3" t="s">
        <v>294</v>
      </c>
      <c r="K99" s="4" t="s">
        <v>56</v>
      </c>
      <c r="L99" s="20" t="str">
        <f>VLOOKUP(H99,Events!$A$2:$E$27,2,FALSE)</f>
        <v>Field</v>
      </c>
      <c r="M99" s="20" t="str">
        <f>VLOOKUP(H99,Events!$A$2:$E$27,3,FALSE)</f>
        <v>Jumps</v>
      </c>
      <c r="O99" s="4" t="str">
        <f>IF(VLOOKUP(H99,Events!$A$2:$D$27,2,FALSE)="Field",CONCATENATE(R99,"-",S99),IF(VLOOKUP(H99,Events!$A$2:$D$27,2,FALSE)="Multi",R99,CONCATENATE(R99,":",S99)))</f>
        <v>47-07.25</v>
      </c>
      <c r="P99" s="4" t="s">
        <v>697</v>
      </c>
      <c r="Q99" s="4" t="str">
        <f>VLOOKUP(J99,School!$A$2:$D$100,3,FALSE)</f>
        <v>06415</v>
      </c>
      <c r="R99" s="18" t="s">
        <v>282</v>
      </c>
      <c r="S99" s="18" t="s">
        <v>387</v>
      </c>
      <c r="T99" s="4">
        <f>VLOOKUP(H99,Display_Order!$A$1:$B$26,2,FALSE)</f>
        <v>14</v>
      </c>
      <c r="U99" s="26">
        <v>98</v>
      </c>
    </row>
    <row r="100" spans="1:21" ht="24">
      <c r="A100" s="3" t="s">
        <v>342</v>
      </c>
      <c r="B100" s="3" t="str">
        <f t="shared" si="2"/>
        <v>1995 Boys Outdoor Class S Championship High Jump</v>
      </c>
      <c r="C100" s="3" t="s">
        <v>26</v>
      </c>
      <c r="D100" s="4" t="s">
        <v>777</v>
      </c>
      <c r="F100" s="4" t="s">
        <v>702</v>
      </c>
      <c r="G100" s="4" t="str">
        <f t="shared" si="3"/>
        <v>Boys</v>
      </c>
      <c r="H100" s="4" t="s">
        <v>13</v>
      </c>
      <c r="I100" s="3">
        <v>1995</v>
      </c>
      <c r="J100" s="3" t="s">
        <v>769</v>
      </c>
      <c r="K100" s="4" t="s">
        <v>58</v>
      </c>
      <c r="L100" s="20" t="str">
        <f>VLOOKUP(H100,Events!$A$2:$E$27,2,FALSE)</f>
        <v>Field</v>
      </c>
      <c r="M100" s="20" t="str">
        <f>VLOOKUP(H100,Events!$A$2:$E$27,3,FALSE)</f>
        <v>Jumps</v>
      </c>
      <c r="N100" s="6">
        <v>34856</v>
      </c>
      <c r="O100" s="4" t="str">
        <f>IF(VLOOKUP(H100,Events!$A$2:$D$27,2,FALSE)="Field",CONCATENATE(R100,"-",S100),IF(VLOOKUP(H100,Events!$A$2:$D$27,2,FALSE)="Multi",R100,CONCATENATE(R100,":",S100)))</f>
        <v>6-08</v>
      </c>
      <c r="P100" s="4" t="s">
        <v>697</v>
      </c>
      <c r="Q100" s="4" t="str">
        <f>VLOOKUP(J100,School!$A$2:$D$100,3,FALSE)</f>
        <v>06255</v>
      </c>
      <c r="R100" s="18" t="s">
        <v>284</v>
      </c>
      <c r="S100" s="18" t="s">
        <v>202</v>
      </c>
      <c r="T100" s="4">
        <f>VLOOKUP(H100,Display_Order!$A$1:$B$26,2,FALSE)</f>
        <v>15</v>
      </c>
      <c r="U100" s="26">
        <v>99</v>
      </c>
    </row>
    <row r="101" spans="1:21">
      <c r="A101" s="3" t="s">
        <v>343</v>
      </c>
      <c r="B101" s="3" t="str">
        <f t="shared" si="2"/>
        <v>1980 Boys Outdoor Class S Championship High Jump</v>
      </c>
      <c r="C101" s="3" t="s">
        <v>26</v>
      </c>
      <c r="D101" s="4" t="s">
        <v>777</v>
      </c>
      <c r="F101" s="4" t="s">
        <v>702</v>
      </c>
      <c r="G101" s="4" t="str">
        <f t="shared" si="3"/>
        <v>Boys</v>
      </c>
      <c r="H101" s="4" t="s">
        <v>13</v>
      </c>
      <c r="I101" s="3">
        <v>1980</v>
      </c>
      <c r="J101" s="3" t="s">
        <v>296</v>
      </c>
      <c r="K101" s="4" t="s">
        <v>56</v>
      </c>
      <c r="L101" s="20" t="str">
        <f>VLOOKUP(H101,Events!$A$2:$E$27,2,FALSE)</f>
        <v>Field</v>
      </c>
      <c r="M101" s="20" t="str">
        <f>VLOOKUP(H101,Events!$A$2:$E$27,3,FALSE)</f>
        <v>Jumps</v>
      </c>
      <c r="O101" s="4" t="str">
        <f>IF(VLOOKUP(H101,Events!$A$2:$D$27,2,FALSE)="Field",CONCATENATE(R101,"-",S101),IF(VLOOKUP(H101,Events!$A$2:$D$27,2,FALSE)="Multi",R101,CONCATENATE(R101,":",S101)))</f>
        <v>6-08</v>
      </c>
      <c r="P101" s="4" t="s">
        <v>697</v>
      </c>
      <c r="Q101" s="4" t="str">
        <f>VLOOKUP(J101,School!$A$2:$D$100,3,FALSE)</f>
        <v>06281</v>
      </c>
      <c r="R101" s="18" t="s">
        <v>284</v>
      </c>
      <c r="S101" s="18" t="s">
        <v>202</v>
      </c>
      <c r="T101" s="4">
        <f>VLOOKUP(H101,Display_Order!$A$1:$B$26,2,FALSE)</f>
        <v>15</v>
      </c>
      <c r="U101" s="26">
        <v>100</v>
      </c>
    </row>
    <row r="102" spans="1:21">
      <c r="A102" s="3" t="s">
        <v>345</v>
      </c>
      <c r="B102" s="3" t="str">
        <f t="shared" si="2"/>
        <v>2007 Boys Outdoor Class S Championship Pole Vault</v>
      </c>
      <c r="C102" s="3" t="s">
        <v>26</v>
      </c>
      <c r="D102" s="4" t="s">
        <v>777</v>
      </c>
      <c r="F102" s="4" t="s">
        <v>702</v>
      </c>
      <c r="G102" s="4" t="str">
        <f t="shared" si="3"/>
        <v>Boys</v>
      </c>
      <c r="H102" s="4" t="s">
        <v>14</v>
      </c>
      <c r="I102" s="3">
        <v>2007</v>
      </c>
      <c r="J102" s="3" t="s">
        <v>346</v>
      </c>
      <c r="K102" s="4" t="s">
        <v>61</v>
      </c>
      <c r="L102" s="20" t="str">
        <f>VLOOKUP(H102,Events!$A$2:$E$27,2,FALSE)</f>
        <v>Field</v>
      </c>
      <c r="M102" s="20" t="str">
        <f>VLOOKUP(H102,Events!$A$2:$E$27,3,FALSE)</f>
        <v>Jumps</v>
      </c>
      <c r="N102" s="6">
        <v>39232</v>
      </c>
      <c r="O102" s="4" t="str">
        <f>IF(VLOOKUP(H102,Events!$A$2:$D$27,2,FALSE)="Field",CONCATENATE(R102,"-",S102),IF(VLOOKUP(H102,Events!$A$2:$D$27,2,FALSE)="Multi",R102,CONCATENATE(R102,":",S102)))</f>
        <v>14-10</v>
      </c>
      <c r="P102" s="4" t="s">
        <v>697</v>
      </c>
      <c r="Q102" s="4" t="str">
        <f>VLOOKUP(J102,School!$A$2:$D$100,3,FALSE)</f>
        <v>06226</v>
      </c>
      <c r="R102" s="18" t="s">
        <v>311</v>
      </c>
      <c r="S102" s="18" t="s">
        <v>285</v>
      </c>
      <c r="T102" s="4">
        <f>VLOOKUP(H102,Display_Order!$A$1:$B$26,2,FALSE)</f>
        <v>16</v>
      </c>
      <c r="U102" s="26">
        <v>101</v>
      </c>
    </row>
    <row r="103" spans="1:21">
      <c r="A103" s="3" t="s">
        <v>347</v>
      </c>
      <c r="B103" s="3" t="str">
        <f t="shared" si="2"/>
        <v>1984 Boys Outdoor Class S Championship Shot Put</v>
      </c>
      <c r="C103" s="3" t="s">
        <v>26</v>
      </c>
      <c r="D103" s="4" t="s">
        <v>777</v>
      </c>
      <c r="F103" s="4" t="s">
        <v>702</v>
      </c>
      <c r="G103" s="4" t="str">
        <f t="shared" si="3"/>
        <v>Boys</v>
      </c>
      <c r="H103" s="4" t="s">
        <v>15</v>
      </c>
      <c r="I103" s="3">
        <v>1984</v>
      </c>
      <c r="J103" s="3" t="s">
        <v>348</v>
      </c>
      <c r="K103" s="4" t="s">
        <v>56</v>
      </c>
      <c r="L103" s="20" t="str">
        <f>VLOOKUP(H103,Events!$A$2:$E$27,2,FALSE)</f>
        <v>Field</v>
      </c>
      <c r="M103" s="20" t="str">
        <f>VLOOKUP(H103,Events!$A$2:$E$27,3,FALSE)</f>
        <v>Throws</v>
      </c>
      <c r="O103" s="4" t="str">
        <f>IF(VLOOKUP(H103,Events!$A$2:$D$27,2,FALSE)="Field",CONCATENATE(R103,"-",S103),IF(VLOOKUP(H103,Events!$A$2:$D$27,2,FALSE)="Multi",R103,CONCATENATE(R103,":",S103)))</f>
        <v>63-01</v>
      </c>
      <c r="P103" s="4" t="s">
        <v>697</v>
      </c>
      <c r="Q103" s="4" t="str">
        <f>VLOOKUP(J103,School!$A$2:$D$100,3,FALSE)</f>
        <v>06035</v>
      </c>
      <c r="R103" s="18" t="s">
        <v>388</v>
      </c>
      <c r="S103" s="18" t="s">
        <v>205</v>
      </c>
      <c r="T103" s="4">
        <f>VLOOKUP(H103,Display_Order!$A$1:$B$26,2,FALSE)</f>
        <v>17</v>
      </c>
      <c r="U103" s="26">
        <v>102</v>
      </c>
    </row>
    <row r="104" spans="1:21">
      <c r="A104" s="3" t="s">
        <v>349</v>
      </c>
      <c r="B104" s="3" t="str">
        <f t="shared" si="2"/>
        <v>2007 Boys Outdoor Class S Championship Discus Throw</v>
      </c>
      <c r="C104" s="3" t="s">
        <v>26</v>
      </c>
      <c r="D104" s="4" t="s">
        <v>777</v>
      </c>
      <c r="F104" s="4" t="s">
        <v>702</v>
      </c>
      <c r="G104" s="4" t="str">
        <f t="shared" si="3"/>
        <v>Boys</v>
      </c>
      <c r="H104" s="4" t="s">
        <v>716</v>
      </c>
      <c r="I104" s="3">
        <v>2007</v>
      </c>
      <c r="J104" s="3" t="s">
        <v>350</v>
      </c>
      <c r="K104" s="4" t="s">
        <v>61</v>
      </c>
      <c r="L104" s="20" t="str">
        <f>VLOOKUP(H104,Events!$A$2:$E$27,2,FALSE)</f>
        <v>Field</v>
      </c>
      <c r="M104" s="20" t="str">
        <f>VLOOKUP(H104,Events!$A$2:$E$27,3,FALSE)</f>
        <v>Throws</v>
      </c>
      <c r="N104" s="6">
        <v>39232</v>
      </c>
      <c r="O104" s="4" t="str">
        <f>IF(VLOOKUP(H104,Events!$A$2:$D$27,2,FALSE)="Field",CONCATENATE(R104,"-",S104),IF(VLOOKUP(H104,Events!$A$2:$D$27,2,FALSE)="Multi",R104,CONCATENATE(R104,":",S104)))</f>
        <v>170-09</v>
      </c>
      <c r="P104" s="4" t="s">
        <v>697</v>
      </c>
      <c r="Q104" s="4" t="str">
        <f>VLOOKUP(J104,School!$A$2:$D$100,3,FALSE)</f>
        <v>06759</v>
      </c>
      <c r="R104" s="18" t="s">
        <v>389</v>
      </c>
      <c r="S104" s="18" t="s">
        <v>203</v>
      </c>
      <c r="T104" s="4">
        <f>VLOOKUP(H104,Display_Order!$A$1:$B$26,2,FALSE)</f>
        <v>18</v>
      </c>
      <c r="U104" s="26">
        <v>103</v>
      </c>
    </row>
    <row r="105" spans="1:21">
      <c r="A105" s="3" t="s">
        <v>351</v>
      </c>
      <c r="B105" s="3" t="str">
        <f t="shared" si="2"/>
        <v>2008 Boys Outdoor Class S Championship Javelin Throw 2002</v>
      </c>
      <c r="C105" s="3" t="s">
        <v>26</v>
      </c>
      <c r="D105" s="4" t="s">
        <v>777</v>
      </c>
      <c r="F105" s="4" t="s">
        <v>702</v>
      </c>
      <c r="G105" s="4" t="str">
        <f t="shared" si="3"/>
        <v>Boys</v>
      </c>
      <c r="H105" s="4" t="s">
        <v>717</v>
      </c>
      <c r="I105" s="3">
        <v>2008</v>
      </c>
      <c r="J105" s="3" t="s">
        <v>358</v>
      </c>
      <c r="K105" s="4" t="s">
        <v>61</v>
      </c>
      <c r="L105" s="20" t="str">
        <f>VLOOKUP(H105,Events!$A$2:$E$27,2,FALSE)</f>
        <v>Field</v>
      </c>
      <c r="M105" s="20" t="str">
        <f>VLOOKUP(H105,Events!$A$2:$E$27,3,FALSE)</f>
        <v>Throws</v>
      </c>
      <c r="N105" s="6">
        <v>39602</v>
      </c>
      <c r="O105" s="4" t="str">
        <f>IF(VLOOKUP(H105,Events!$A$2:$D$27,2,FALSE)="Field",CONCATENATE(R105,"-",S105),IF(VLOOKUP(H105,Events!$A$2:$D$27,2,FALSE)="Multi",R105,CONCATENATE(R105,":",S105)))</f>
        <v>199-04</v>
      </c>
      <c r="P105" s="4" t="s">
        <v>697</v>
      </c>
      <c r="Q105" s="4" t="str">
        <f>VLOOKUP(J105,School!$A$2:$D$100,3,FALSE)</f>
        <v>06249</v>
      </c>
      <c r="R105" s="18" t="s">
        <v>390</v>
      </c>
      <c r="S105" s="18" t="s">
        <v>318</v>
      </c>
      <c r="T105" s="4">
        <f>VLOOKUP(H105,Display_Order!$A$1:$B$26,2,FALSE)</f>
        <v>19</v>
      </c>
      <c r="U105" s="26">
        <v>104</v>
      </c>
    </row>
    <row r="106" spans="1:21">
      <c r="A106" s="3" t="s">
        <v>352</v>
      </c>
      <c r="B106" s="3" t="str">
        <f t="shared" si="2"/>
        <v>1972 Boys Outdoor Class S Championship Javelin Throw</v>
      </c>
      <c r="C106" s="3" t="s">
        <v>26</v>
      </c>
      <c r="D106" s="4" t="s">
        <v>777</v>
      </c>
      <c r="F106" s="4" t="s">
        <v>702</v>
      </c>
      <c r="G106" s="4" t="str">
        <f t="shared" si="3"/>
        <v>Boys</v>
      </c>
      <c r="H106" s="4" t="s">
        <v>715</v>
      </c>
      <c r="I106" s="3">
        <v>1972</v>
      </c>
      <c r="J106" s="3" t="s">
        <v>359</v>
      </c>
      <c r="K106" s="4" t="s">
        <v>56</v>
      </c>
      <c r="L106" s="20" t="str">
        <f>VLOOKUP(H106,Events!$A$2:$E$27,2,FALSE)</f>
        <v>Field</v>
      </c>
      <c r="M106" s="20" t="str">
        <f>VLOOKUP(H106,Events!$A$2:$E$27,3,FALSE)</f>
        <v>Throws</v>
      </c>
      <c r="N106" s="6"/>
      <c r="O106" s="4" t="str">
        <f>IF(VLOOKUP(H106,Events!$A$2:$D$27,2,FALSE)="Field",CONCATENATE(R106,"-",S106),IF(VLOOKUP(H106,Events!$A$2:$D$27,2,FALSE)="Multi",R106,CONCATENATE(R106,":",S106)))</f>
        <v>191-11</v>
      </c>
      <c r="P106" s="4" t="s">
        <v>697</v>
      </c>
      <c r="Q106" s="4" t="str">
        <f>VLOOKUP(J106,School!$A$2:$D$100,3,FALSE)</f>
        <v>06457</v>
      </c>
      <c r="R106" s="18" t="s">
        <v>391</v>
      </c>
      <c r="S106" s="18" t="s">
        <v>320</v>
      </c>
      <c r="T106" s="4">
        <f>VLOOKUP(H106,Display_Order!$A$1:$B$26,2,FALSE)</f>
        <v>20</v>
      </c>
      <c r="U106" s="26">
        <v>105</v>
      </c>
    </row>
    <row r="107" spans="1:21">
      <c r="A107" s="3" t="s">
        <v>393</v>
      </c>
      <c r="B107" s="3" t="str">
        <f t="shared" si="2"/>
        <v>1999 Boys Outdoor State Open 100m</v>
      </c>
      <c r="C107" s="3" t="s">
        <v>26</v>
      </c>
      <c r="D107" s="4" t="s">
        <v>778</v>
      </c>
      <c r="F107" s="4" t="s">
        <v>702</v>
      </c>
      <c r="G107" s="4" t="str">
        <f t="shared" si="3"/>
        <v>Boys</v>
      </c>
      <c r="H107" s="4" t="s">
        <v>1</v>
      </c>
      <c r="I107" s="3">
        <v>1999</v>
      </c>
      <c r="J107" s="3" t="s">
        <v>129</v>
      </c>
      <c r="K107" s="4" t="s">
        <v>58</v>
      </c>
      <c r="L107" s="20" t="str">
        <f>VLOOKUP(H107,Events!$A$2:$E$27,2,FALSE)</f>
        <v>Track</v>
      </c>
      <c r="M107" s="20" t="str">
        <f>VLOOKUP(H107,Events!$A$2:$E$27,3,FALSE)</f>
        <v>Sprint</v>
      </c>
      <c r="N107" s="6">
        <v>36319</v>
      </c>
      <c r="O107" s="4" t="str">
        <f>IF(VLOOKUP(H107,Events!$A$2:$D$27,2,FALSE)="Field",CONCATENATE(R107,"-",S107),IF(VLOOKUP(H107,Events!$A$2:$D$27,2,FALSE)="Multi",R107,CONCATENATE(R107,":",S107)))</f>
        <v>0:10.55</v>
      </c>
      <c r="P107" s="4" t="s">
        <v>697</v>
      </c>
      <c r="Q107" s="4" t="str">
        <f>VLOOKUP(J107,School!$A$2:$D$100,3,FALSE)</f>
        <v>06118</v>
      </c>
      <c r="R107" s="18" t="s">
        <v>254</v>
      </c>
      <c r="S107" s="18" t="s">
        <v>419</v>
      </c>
      <c r="T107" s="4">
        <f>VLOOKUP(H107,Display_Order!$A$1:$B$26,2,FALSE)</f>
        <v>1</v>
      </c>
      <c r="U107" s="26">
        <v>106</v>
      </c>
    </row>
    <row r="108" spans="1:21">
      <c r="A108" s="3" t="s">
        <v>394</v>
      </c>
      <c r="B108" s="3" t="str">
        <f t="shared" si="2"/>
        <v>2001 Boys Outdoor State Open 200m</v>
      </c>
      <c r="C108" s="3" t="s">
        <v>26</v>
      </c>
      <c r="D108" s="4" t="s">
        <v>778</v>
      </c>
      <c r="F108" s="4" t="s">
        <v>702</v>
      </c>
      <c r="G108" s="4" t="str">
        <f t="shared" si="3"/>
        <v>Boys</v>
      </c>
      <c r="H108" s="4" t="s">
        <v>2</v>
      </c>
      <c r="I108" s="3">
        <v>2001</v>
      </c>
      <c r="J108" s="3" t="s">
        <v>108</v>
      </c>
      <c r="K108" s="4" t="s">
        <v>58</v>
      </c>
      <c r="L108" s="20" t="str">
        <f>VLOOKUP(H108,Events!$A$2:$E$27,2,FALSE)</f>
        <v>Track</v>
      </c>
      <c r="M108" s="20" t="str">
        <f>VLOOKUP(H108,Events!$A$2:$E$27,3,FALSE)</f>
        <v>Sprint</v>
      </c>
      <c r="N108" s="6">
        <v>37047</v>
      </c>
      <c r="O108" s="4" t="str">
        <f>IF(VLOOKUP(H108,Events!$A$2:$D$27,2,FALSE)="Field",CONCATENATE(R108,"-",S108),IF(VLOOKUP(H108,Events!$A$2:$D$27,2,FALSE)="Multi",R108,CONCATENATE(R108,":",S108)))</f>
        <v>0:20.86</v>
      </c>
      <c r="P108" s="4" t="s">
        <v>697</v>
      </c>
      <c r="Q108" s="4" t="str">
        <f>VLOOKUP(J108,School!$A$2:$D$100,3,FALSE)</f>
        <v>06511</v>
      </c>
      <c r="R108" s="18" t="s">
        <v>254</v>
      </c>
      <c r="S108" s="18" t="s">
        <v>420</v>
      </c>
      <c r="T108" s="4">
        <f>VLOOKUP(H108,Display_Order!$A$1:$B$26,2,FALSE)</f>
        <v>2</v>
      </c>
      <c r="U108" s="26">
        <v>107</v>
      </c>
    </row>
    <row r="109" spans="1:21">
      <c r="A109" s="3" t="s">
        <v>170</v>
      </c>
      <c r="B109" s="3" t="str">
        <f t="shared" si="2"/>
        <v>1995 Boys Outdoor State Open 400m</v>
      </c>
      <c r="C109" s="3" t="s">
        <v>26</v>
      </c>
      <c r="D109" s="4" t="s">
        <v>778</v>
      </c>
      <c r="F109" s="4" t="s">
        <v>702</v>
      </c>
      <c r="G109" s="4" t="str">
        <f t="shared" si="3"/>
        <v>Boys</v>
      </c>
      <c r="H109" s="4" t="s">
        <v>3</v>
      </c>
      <c r="I109" s="3">
        <v>1995</v>
      </c>
      <c r="J109" s="3" t="s">
        <v>198</v>
      </c>
      <c r="K109" s="4" t="s">
        <v>58</v>
      </c>
      <c r="L109" s="20" t="str">
        <f>VLOOKUP(H109,Events!$A$2:$E$27,2,FALSE)</f>
        <v>Track</v>
      </c>
      <c r="M109" s="20" t="str">
        <f>VLOOKUP(H109,Events!$A$2:$E$27,3,FALSE)</f>
        <v>Sprint</v>
      </c>
      <c r="N109" s="6">
        <v>34856</v>
      </c>
      <c r="O109" s="4" t="str">
        <f>IF(VLOOKUP(H109,Events!$A$2:$D$27,2,FALSE)="Field",CONCATENATE(R109,"-",S109),IF(VLOOKUP(H109,Events!$A$2:$D$27,2,FALSE)="Multi",R109,CONCATENATE(R109,":",S109)))</f>
        <v>0:46.59</v>
      </c>
      <c r="P109" s="4" t="s">
        <v>697</v>
      </c>
      <c r="Q109" s="4" t="str">
        <f>VLOOKUP(J109,School!$A$2:$D$100,3,FALSE)</f>
        <v>06106</v>
      </c>
      <c r="R109" s="18" t="s">
        <v>254</v>
      </c>
      <c r="S109" s="18" t="s">
        <v>421</v>
      </c>
      <c r="T109" s="4">
        <f>VLOOKUP(H109,Display_Order!$A$1:$B$26,2,FALSE)</f>
        <v>3</v>
      </c>
      <c r="U109" s="26">
        <v>108</v>
      </c>
    </row>
    <row r="110" spans="1:21">
      <c r="A110" s="3" t="s">
        <v>392</v>
      </c>
      <c r="B110" s="3" t="str">
        <f t="shared" si="2"/>
        <v>2013 Boys Outdoor State Open 800m</v>
      </c>
      <c r="C110" s="3" t="s">
        <v>26</v>
      </c>
      <c r="D110" s="4" t="s">
        <v>778</v>
      </c>
      <c r="F110" s="4" t="s">
        <v>702</v>
      </c>
      <c r="G110" s="4" t="str">
        <f t="shared" si="3"/>
        <v>Boys</v>
      </c>
      <c r="H110" s="4" t="s">
        <v>4</v>
      </c>
      <c r="I110" s="3">
        <v>2013</v>
      </c>
      <c r="J110" s="3" t="s">
        <v>105</v>
      </c>
      <c r="K110" s="4" t="s">
        <v>58</v>
      </c>
      <c r="L110" s="20" t="str">
        <f>VLOOKUP(H110,Events!$A$2:$E$27,2,FALSE)</f>
        <v>Track</v>
      </c>
      <c r="M110" s="20" t="str">
        <f>VLOOKUP(H110,Events!$A$2:$E$27,3,FALSE)</f>
        <v>Distance</v>
      </c>
      <c r="N110" s="6">
        <v>41428</v>
      </c>
      <c r="O110" s="4" t="str">
        <f>IF(VLOOKUP(H110,Events!$A$2:$D$27,2,FALSE)="Field",CONCATENATE(R110,"-",S110),IF(VLOOKUP(H110,Events!$A$2:$D$27,2,FALSE)="Multi",R110,CONCATENATE(R110,":",S110)))</f>
        <v>1:50.63</v>
      </c>
      <c r="P110" s="4" t="s">
        <v>697</v>
      </c>
      <c r="Q110" s="4" t="str">
        <f>VLOOKUP(J110,School!$A$2:$D$100,3,FALSE)</f>
        <v>06880</v>
      </c>
      <c r="R110" s="18" t="s">
        <v>258</v>
      </c>
      <c r="S110" s="18" t="s">
        <v>422</v>
      </c>
      <c r="T110" s="4">
        <f>VLOOKUP(H110,Display_Order!$A$1:$B$26,2,FALSE)</f>
        <v>4</v>
      </c>
      <c r="U110" s="26">
        <v>109</v>
      </c>
    </row>
    <row r="111" spans="1:21">
      <c r="A111" s="3" t="s">
        <v>395</v>
      </c>
      <c r="B111" s="3" t="str">
        <f t="shared" si="2"/>
        <v>2016 Boys Outdoor State Open 1600m</v>
      </c>
      <c r="C111" s="3" t="s">
        <v>26</v>
      </c>
      <c r="D111" s="4" t="s">
        <v>778</v>
      </c>
      <c r="F111" s="4" t="s">
        <v>702</v>
      </c>
      <c r="G111" s="4" t="str">
        <f t="shared" si="3"/>
        <v>Boys</v>
      </c>
      <c r="H111" s="4" t="s">
        <v>5</v>
      </c>
      <c r="I111" s="3">
        <v>2016</v>
      </c>
      <c r="J111" s="3" t="s">
        <v>409</v>
      </c>
      <c r="K111" s="4" t="s">
        <v>58</v>
      </c>
      <c r="L111" s="20" t="str">
        <f>VLOOKUP(H111,Events!$A$2:$E$27,2,FALSE)</f>
        <v>Track</v>
      </c>
      <c r="M111" s="20" t="str">
        <f>VLOOKUP(H111,Events!$A$2:$E$27,3,FALSE)</f>
        <v>Distance</v>
      </c>
      <c r="N111" s="6">
        <v>42527</v>
      </c>
      <c r="O111" s="4" t="str">
        <f>IF(VLOOKUP(H111,Events!$A$2:$D$27,2,FALSE)="Field",CONCATENATE(R111,"-",S111),IF(VLOOKUP(H111,Events!$A$2:$D$27,2,FALSE)="Multi",R111,CONCATENATE(R111,":",S111)))</f>
        <v>4:08.42</v>
      </c>
      <c r="P111" s="4" t="s">
        <v>697</v>
      </c>
      <c r="Q111" s="4" t="str">
        <f>VLOOKUP(J111,School!$A$2:$D$100,3,FALSE)</f>
        <v>06854</v>
      </c>
      <c r="R111" s="18" t="s">
        <v>260</v>
      </c>
      <c r="S111" s="18" t="s">
        <v>423</v>
      </c>
      <c r="T111" s="4">
        <f>VLOOKUP(H111,Display_Order!$A$1:$B$26,2,FALSE)</f>
        <v>5</v>
      </c>
      <c r="U111" s="26">
        <v>110</v>
      </c>
    </row>
    <row r="112" spans="1:21">
      <c r="A112" s="3" t="s">
        <v>396</v>
      </c>
      <c r="B112" s="3" t="str">
        <f t="shared" si="2"/>
        <v>2008 Boys Outdoor State Open 3000m Steeplechase</v>
      </c>
      <c r="C112" s="3" t="s">
        <v>26</v>
      </c>
      <c r="D112" s="4" t="s">
        <v>778</v>
      </c>
      <c r="F112" s="4" t="s">
        <v>702</v>
      </c>
      <c r="G112" s="4" t="str">
        <f t="shared" si="3"/>
        <v>Boys</v>
      </c>
      <c r="H112" s="4" t="s">
        <v>712</v>
      </c>
      <c r="I112" s="3">
        <v>2008</v>
      </c>
      <c r="J112" s="3" t="s">
        <v>411</v>
      </c>
      <c r="K112" s="4" t="s">
        <v>58</v>
      </c>
      <c r="L112" s="20" t="str">
        <f>VLOOKUP(H112,Events!$A$2:$E$27,2,FALSE)</f>
        <v>Track</v>
      </c>
      <c r="M112" s="20" t="str">
        <f>VLOOKUP(H112,Events!$A$2:$E$27,3,FALSE)</f>
        <v>Hurdles</v>
      </c>
      <c r="N112" s="6">
        <v>39616</v>
      </c>
      <c r="O112" s="4" t="str">
        <f>IF(VLOOKUP(H112,Events!$A$2:$D$27,2,FALSE)="Field",CONCATENATE(R112,"-",S112),IF(VLOOKUP(H112,Events!$A$2:$D$27,2,FALSE)="Multi",R112,CONCATENATE(R112,":",S112)))</f>
        <v>9:25.64</v>
      </c>
      <c r="P112" s="4" t="s">
        <v>697</v>
      </c>
      <c r="Q112" s="4" t="str">
        <f>VLOOKUP(J112,School!$A$2:$D$100,3,FALSE)</f>
        <v>06117</v>
      </c>
      <c r="R112" s="18" t="s">
        <v>262</v>
      </c>
      <c r="S112" s="18" t="s">
        <v>424</v>
      </c>
      <c r="T112" s="4">
        <f>VLOOKUP(H112,Display_Order!$A$1:$B$26,2,FALSE)</f>
        <v>21</v>
      </c>
      <c r="U112" s="26">
        <v>111</v>
      </c>
    </row>
    <row r="113" spans="1:21">
      <c r="A113" s="3" t="s">
        <v>397</v>
      </c>
      <c r="B113" s="3" t="str">
        <f t="shared" si="2"/>
        <v>2007 Boys Outdoor State Open 3200m</v>
      </c>
      <c r="C113" s="3" t="s">
        <v>26</v>
      </c>
      <c r="D113" s="4" t="s">
        <v>778</v>
      </c>
      <c r="F113" s="4" t="s">
        <v>702</v>
      </c>
      <c r="G113" s="4" t="str">
        <f t="shared" si="3"/>
        <v>Boys</v>
      </c>
      <c r="H113" s="4" t="s">
        <v>6</v>
      </c>
      <c r="I113" s="3">
        <v>2007</v>
      </c>
      <c r="J113" s="3" t="s">
        <v>413</v>
      </c>
      <c r="K113" s="4" t="s">
        <v>58</v>
      </c>
      <c r="L113" s="20" t="str">
        <f>VLOOKUP(H113,Events!$A$2:$E$27,2,FALSE)</f>
        <v>Track</v>
      </c>
      <c r="M113" s="20" t="str">
        <f>VLOOKUP(H113,Events!$A$2:$E$27,3,FALSE)</f>
        <v>Distance</v>
      </c>
      <c r="N113" s="6">
        <v>39239</v>
      </c>
      <c r="O113" s="4" t="str">
        <f>IF(VLOOKUP(H113,Events!$A$2:$D$27,2,FALSE)="Field",CONCATENATE(R113,"-",S113),IF(VLOOKUP(H113,Events!$A$2:$D$27,2,FALSE)="Multi",R113,CONCATENATE(R113,":",S113)))</f>
        <v>9:00.20</v>
      </c>
      <c r="P113" s="4" t="s">
        <v>697</v>
      </c>
      <c r="Q113" s="4" t="str">
        <f>VLOOKUP(J113,School!$A$2:$D$100,3,FALSE)</f>
        <v>06457</v>
      </c>
      <c r="R113" s="18" t="s">
        <v>262</v>
      </c>
      <c r="S113" s="18" t="s">
        <v>425</v>
      </c>
      <c r="T113" s="4">
        <f>VLOOKUP(H113,Display_Order!$A$1:$B$26,2,FALSE)</f>
        <v>6</v>
      </c>
      <c r="U113" s="26">
        <v>112</v>
      </c>
    </row>
    <row r="114" spans="1:21">
      <c r="A114" s="3" t="s">
        <v>398</v>
      </c>
      <c r="B114" s="3" t="str">
        <f t="shared" si="2"/>
        <v>1983 Boys Outdoor State Open 5000m</v>
      </c>
      <c r="C114" s="3" t="s">
        <v>26</v>
      </c>
      <c r="D114" s="4" t="s">
        <v>778</v>
      </c>
      <c r="F114" s="4" t="s">
        <v>702</v>
      </c>
      <c r="G114" s="4" t="str">
        <f t="shared" si="3"/>
        <v>Boys</v>
      </c>
      <c r="H114" s="4" t="s">
        <v>7</v>
      </c>
      <c r="I114" s="3">
        <v>1983</v>
      </c>
      <c r="J114" s="3" t="s">
        <v>105</v>
      </c>
      <c r="K114" s="4" t="s">
        <v>58</v>
      </c>
      <c r="L114" s="20" t="str">
        <f>VLOOKUP(H114,Events!$A$2:$E$27,2,FALSE)</f>
        <v>Track</v>
      </c>
      <c r="M114" s="20" t="str">
        <f>VLOOKUP(H114,Events!$A$2:$E$27,3,FALSE)</f>
        <v>Distance</v>
      </c>
      <c r="N114" s="6">
        <v>30480</v>
      </c>
      <c r="O114" s="4" t="str">
        <f>IF(VLOOKUP(H114,Events!$A$2:$D$27,2,FALSE)="Field",CONCATENATE(R114,"-",S114),IF(VLOOKUP(H114,Events!$A$2:$D$27,2,FALSE)="Multi",R114,CONCATENATE(R114,":",S114)))</f>
        <v>14:58.05</v>
      </c>
      <c r="P114" s="4" t="s">
        <v>697</v>
      </c>
      <c r="Q114" s="4" t="str">
        <f>VLOOKUP(J114,School!$A$2:$D$100,3,FALSE)</f>
        <v>06880</v>
      </c>
      <c r="R114" s="18" t="s">
        <v>311</v>
      </c>
      <c r="S114" s="18" t="s">
        <v>426</v>
      </c>
      <c r="T114" s="4">
        <f>VLOOKUP(H114,Display_Order!$A$1:$B$26,2,FALSE)</f>
        <v>7</v>
      </c>
      <c r="U114" s="26">
        <v>113</v>
      </c>
    </row>
    <row r="115" spans="1:21">
      <c r="A115" s="3" t="s">
        <v>71</v>
      </c>
      <c r="B115" s="3" t="str">
        <f t="shared" si="2"/>
        <v>1995 Boys Outdoor State Open 110mH</v>
      </c>
      <c r="C115" s="3" t="s">
        <v>26</v>
      </c>
      <c r="D115" s="4" t="s">
        <v>778</v>
      </c>
      <c r="F115" s="4" t="s">
        <v>702</v>
      </c>
      <c r="G115" s="4" t="str">
        <f t="shared" si="3"/>
        <v>Boys</v>
      </c>
      <c r="H115" s="4" t="s">
        <v>710</v>
      </c>
      <c r="I115" s="3">
        <v>1995</v>
      </c>
      <c r="J115" s="3" t="s">
        <v>101</v>
      </c>
      <c r="K115" s="4" t="s">
        <v>58</v>
      </c>
      <c r="L115" s="20" t="str">
        <f>VLOOKUP(H115,Events!$A$2:$E$27,2,FALSE)</f>
        <v>Track</v>
      </c>
      <c r="M115" s="20" t="str">
        <f>VLOOKUP(H115,Events!$A$2:$E$27,3,FALSE)</f>
        <v>Hurdles</v>
      </c>
      <c r="N115" s="6">
        <v>34856</v>
      </c>
      <c r="O115" s="4" t="str">
        <f>IF(VLOOKUP(H115,Events!$A$2:$D$27,2,FALSE)="Field",CONCATENATE(R115,"-",S115),IF(VLOOKUP(H115,Events!$A$2:$D$27,2,FALSE)="Multi",R115,CONCATENATE(R115,":",S115)))</f>
        <v>0:14.15</v>
      </c>
      <c r="P115" s="4" t="s">
        <v>697</v>
      </c>
      <c r="Q115" s="4" t="str">
        <f>VLOOKUP(J115,School!$A$2:$D$100,3,FALSE)</f>
        <v>06705</v>
      </c>
      <c r="R115" s="18" t="s">
        <v>254</v>
      </c>
      <c r="S115" s="18" t="s">
        <v>427</v>
      </c>
      <c r="T115" s="4">
        <f>VLOOKUP(H115,Display_Order!$A$1:$B$26,2,FALSE)</f>
        <v>8</v>
      </c>
      <c r="U115" s="26">
        <v>114</v>
      </c>
    </row>
    <row r="116" spans="1:21">
      <c r="A116" s="3" t="s">
        <v>399</v>
      </c>
      <c r="B116" s="3" t="str">
        <f t="shared" si="2"/>
        <v>1994 Boys Outdoor State Open 300mH</v>
      </c>
      <c r="C116" s="3" t="s">
        <v>26</v>
      </c>
      <c r="D116" s="4" t="s">
        <v>778</v>
      </c>
      <c r="F116" s="4" t="s">
        <v>702</v>
      </c>
      <c r="G116" s="4" t="str">
        <f t="shared" si="3"/>
        <v>Boys</v>
      </c>
      <c r="H116" s="4" t="s">
        <v>711</v>
      </c>
      <c r="I116" s="3">
        <v>1994</v>
      </c>
      <c r="J116" s="3" t="s">
        <v>155</v>
      </c>
      <c r="K116" s="4" t="s">
        <v>58</v>
      </c>
      <c r="L116" s="20" t="str">
        <f>VLOOKUP(H116,Events!$A$2:$E$27,2,FALSE)</f>
        <v>Track</v>
      </c>
      <c r="M116" s="20" t="str">
        <f>VLOOKUP(H116,Events!$A$2:$E$27,3,FALSE)</f>
        <v>Hurdles</v>
      </c>
      <c r="N116" s="6">
        <v>34492</v>
      </c>
      <c r="O116" s="4" t="str">
        <f>IF(VLOOKUP(H116,Events!$A$2:$D$27,2,FALSE)="Field",CONCATENATE(R116,"-",S116),IF(VLOOKUP(H116,Events!$A$2:$D$27,2,FALSE)="Multi",R116,CONCATENATE(R116,":",S116)))</f>
        <v>0:37.63</v>
      </c>
      <c r="P116" s="4" t="s">
        <v>697</v>
      </c>
      <c r="Q116" s="4" t="str">
        <f>VLOOKUP(J116,School!$A$2:$D$100,3,FALSE)</f>
        <v>06511</v>
      </c>
      <c r="R116" s="18" t="s">
        <v>254</v>
      </c>
      <c r="S116" s="18" t="s">
        <v>428</v>
      </c>
      <c r="T116" s="4">
        <f>VLOOKUP(H116,Display_Order!$A$1:$B$26,2,FALSE)</f>
        <v>9</v>
      </c>
      <c r="U116" s="26">
        <v>115</v>
      </c>
    </row>
    <row r="117" spans="1:21" ht="24">
      <c r="A117" s="3" t="s">
        <v>400</v>
      </c>
      <c r="B117" s="3" t="str">
        <f t="shared" si="2"/>
        <v>2013 Boys Outdoor State Open 4x100m</v>
      </c>
      <c r="C117" s="3" t="s">
        <v>26</v>
      </c>
      <c r="D117" s="4" t="s">
        <v>778</v>
      </c>
      <c r="F117" s="4" t="s">
        <v>702</v>
      </c>
      <c r="G117" s="4" t="str">
        <f t="shared" si="3"/>
        <v>Boys</v>
      </c>
      <c r="H117" s="4" t="s">
        <v>8</v>
      </c>
      <c r="I117" s="3">
        <v>2013</v>
      </c>
      <c r="J117" s="3" t="s">
        <v>73</v>
      </c>
      <c r="K117" s="4" t="s">
        <v>58</v>
      </c>
      <c r="L117" s="20" t="str">
        <f>VLOOKUP(H117,Events!$A$2:$E$27,2,FALSE)</f>
        <v>Relay</v>
      </c>
      <c r="M117" s="20" t="str">
        <f>VLOOKUP(H117,Events!$A$2:$E$27,3,FALSE)</f>
        <v>Sprint</v>
      </c>
      <c r="N117" s="6">
        <v>41428</v>
      </c>
      <c r="O117" s="4" t="str">
        <f>IF(VLOOKUP(H117,Events!$A$2:$D$27,2,FALSE)="Field",CONCATENATE(R117,"-",S117),IF(VLOOKUP(H117,Events!$A$2:$D$27,2,FALSE)="Multi",R117,CONCATENATE(R117,":",S117)))</f>
        <v>0:41.62</v>
      </c>
      <c r="P117" s="4" t="s">
        <v>697</v>
      </c>
      <c r="Q117" s="4" t="str">
        <f>VLOOKUP(J117,School!$A$2:$D$100,3,FALSE)</f>
        <v>06095</v>
      </c>
      <c r="R117" s="18" t="s">
        <v>254</v>
      </c>
      <c r="S117" s="18" t="s">
        <v>429</v>
      </c>
      <c r="T117" s="4">
        <f>VLOOKUP(H117,Display_Order!$A$1:$B$26,2,FALSE)</f>
        <v>10</v>
      </c>
      <c r="U117" s="26">
        <v>116</v>
      </c>
    </row>
    <row r="118" spans="1:21" ht="24">
      <c r="A118" s="3" t="s">
        <v>337</v>
      </c>
      <c r="B118" s="3" t="str">
        <f t="shared" si="2"/>
        <v>1992 Boys Outdoor State Open 4x400m</v>
      </c>
      <c r="C118" s="3" t="s">
        <v>26</v>
      </c>
      <c r="D118" s="4" t="s">
        <v>778</v>
      </c>
      <c r="F118" s="4" t="s">
        <v>702</v>
      </c>
      <c r="G118" s="4" t="str">
        <f t="shared" si="3"/>
        <v>Boys</v>
      </c>
      <c r="H118" s="4" t="s">
        <v>9</v>
      </c>
      <c r="I118" s="3">
        <v>1992</v>
      </c>
      <c r="J118" s="3" t="s">
        <v>198</v>
      </c>
      <c r="K118" s="4" t="s">
        <v>56</v>
      </c>
      <c r="L118" s="20" t="str">
        <f>VLOOKUP(H118,Events!$A$2:$E$27,2,FALSE)</f>
        <v>Relay</v>
      </c>
      <c r="M118" s="20" t="str">
        <f>VLOOKUP(H118,Events!$A$2:$E$27,3,FALSE)</f>
        <v>Sprint</v>
      </c>
      <c r="O118" s="4" t="str">
        <f>IF(VLOOKUP(H118,Events!$A$2:$D$27,2,FALSE)="Field",CONCATENATE(R118,"-",S118),IF(VLOOKUP(H118,Events!$A$2:$D$27,2,FALSE)="Multi",R118,CONCATENATE(R118,":",S118)))</f>
        <v>3:17.30</v>
      </c>
      <c r="P118" s="4" t="s">
        <v>697</v>
      </c>
      <c r="Q118" s="4" t="str">
        <f>VLOOKUP(J118,School!$A$2:$D$100,3,FALSE)</f>
        <v>06106</v>
      </c>
      <c r="R118" s="18" t="s">
        <v>275</v>
      </c>
      <c r="S118" s="18" t="s">
        <v>430</v>
      </c>
      <c r="T118" s="4">
        <f>VLOOKUP(H118,Display_Order!$A$1:$B$26,2,FALSE)</f>
        <v>11</v>
      </c>
      <c r="U118" s="26">
        <v>117</v>
      </c>
    </row>
    <row r="119" spans="1:21" ht="24">
      <c r="A119" s="3" t="s">
        <v>144</v>
      </c>
      <c r="B119" s="3" t="str">
        <f t="shared" si="2"/>
        <v>2012 Boys Outdoor State Open 4x800m</v>
      </c>
      <c r="C119" s="3" t="s">
        <v>26</v>
      </c>
      <c r="D119" s="4" t="s">
        <v>778</v>
      </c>
      <c r="F119" s="4" t="s">
        <v>702</v>
      </c>
      <c r="G119" s="4" t="str">
        <f t="shared" si="3"/>
        <v>Boys</v>
      </c>
      <c r="H119" s="4" t="s">
        <v>10</v>
      </c>
      <c r="I119" s="3">
        <v>2012</v>
      </c>
      <c r="J119" s="3" t="s">
        <v>140</v>
      </c>
      <c r="K119" s="4" t="s">
        <v>58</v>
      </c>
      <c r="L119" s="20" t="str">
        <f>VLOOKUP(H119,Events!$A$2:$E$27,2,FALSE)</f>
        <v>Relay</v>
      </c>
      <c r="M119" s="20" t="str">
        <f>VLOOKUP(H119,Events!$A$2:$E$27,3,FALSE)</f>
        <v>Distance</v>
      </c>
      <c r="N119" s="6">
        <v>41064</v>
      </c>
      <c r="O119" s="4" t="str">
        <f>IF(VLOOKUP(H119,Events!$A$2:$D$27,2,FALSE)="Field",CONCATENATE(R119,"-",S119),IF(VLOOKUP(H119,Events!$A$2:$D$27,2,FALSE)="Multi",R119,CONCATENATE(R119,":",S119)))</f>
        <v>7:51.30</v>
      </c>
      <c r="P119" s="4" t="s">
        <v>697</v>
      </c>
      <c r="Q119" s="4" t="str">
        <f>VLOOKUP(J119,School!$A$2:$D$100,3,FALSE)</f>
        <v>06070</v>
      </c>
      <c r="R119" s="18" t="s">
        <v>431</v>
      </c>
      <c r="S119" s="18" t="s">
        <v>432</v>
      </c>
      <c r="T119" s="4">
        <f>VLOOKUP(H119,Display_Order!$A$1:$B$26,2,FALSE)</f>
        <v>12</v>
      </c>
      <c r="U119" s="26">
        <v>118</v>
      </c>
    </row>
    <row r="120" spans="1:21">
      <c r="A120" s="3" t="s">
        <v>401</v>
      </c>
      <c r="B120" s="3" t="str">
        <f t="shared" si="2"/>
        <v>1993 Boys Outdoor State Open Long Jump</v>
      </c>
      <c r="C120" s="3" t="s">
        <v>26</v>
      </c>
      <c r="D120" s="4" t="s">
        <v>778</v>
      </c>
      <c r="F120" s="4" t="s">
        <v>702</v>
      </c>
      <c r="G120" s="4" t="str">
        <f t="shared" si="3"/>
        <v>Boys</v>
      </c>
      <c r="H120" s="4" t="s">
        <v>11</v>
      </c>
      <c r="I120" s="3">
        <v>1993</v>
      </c>
      <c r="J120" s="3" t="s">
        <v>111</v>
      </c>
      <c r="K120" s="4" t="s">
        <v>56</v>
      </c>
      <c r="L120" s="20" t="str">
        <f>VLOOKUP(H120,Events!$A$2:$E$27,2,FALSE)</f>
        <v>Field</v>
      </c>
      <c r="M120" s="20" t="str">
        <f>VLOOKUP(H120,Events!$A$2:$E$27,3,FALSE)</f>
        <v>Jumps</v>
      </c>
      <c r="N120" s="6">
        <v>34128</v>
      </c>
      <c r="O120" s="4" t="str">
        <f>IF(VLOOKUP(H120,Events!$A$2:$D$27,2,FALSE)="Field",CONCATENATE(R120,"-",S120),IF(VLOOKUP(H120,Events!$A$2:$D$27,2,FALSE)="Multi",R120,CONCATENATE(R120,":",S120)))</f>
        <v>24-04.5</v>
      </c>
      <c r="P120" s="4" t="s">
        <v>697</v>
      </c>
      <c r="Q120" s="4" t="str">
        <f>VLOOKUP(J120,School!$A$2:$D$100,3,FALSE)</f>
        <v>06516</v>
      </c>
      <c r="R120" s="18" t="s">
        <v>433</v>
      </c>
      <c r="S120" s="18" t="s">
        <v>434</v>
      </c>
      <c r="T120" s="4">
        <f>VLOOKUP(H120,Display_Order!$A$1:$B$26,2,FALSE)</f>
        <v>13</v>
      </c>
      <c r="U120" s="26">
        <v>119</v>
      </c>
    </row>
    <row r="121" spans="1:21">
      <c r="A121" s="3" t="s">
        <v>402</v>
      </c>
      <c r="B121" s="3" t="str">
        <f t="shared" si="2"/>
        <v>1995 Boys Outdoor State Open Triple Jump</v>
      </c>
      <c r="C121" s="3" t="s">
        <v>26</v>
      </c>
      <c r="D121" s="4" t="s">
        <v>778</v>
      </c>
      <c r="F121" s="4" t="s">
        <v>702</v>
      </c>
      <c r="G121" s="4" t="str">
        <f t="shared" si="3"/>
        <v>Boys</v>
      </c>
      <c r="H121" s="4" t="s">
        <v>12</v>
      </c>
      <c r="I121" s="3">
        <v>1995</v>
      </c>
      <c r="J121" s="3" t="s">
        <v>148</v>
      </c>
      <c r="K121" s="4" t="s">
        <v>58</v>
      </c>
      <c r="L121" s="20" t="str">
        <f>VLOOKUP(H121,Events!$A$2:$E$27,2,FALSE)</f>
        <v>Field</v>
      </c>
      <c r="M121" s="20" t="str">
        <f>VLOOKUP(H121,Events!$A$2:$E$27,3,FALSE)</f>
        <v>Jumps</v>
      </c>
      <c r="N121" s="6">
        <v>34856</v>
      </c>
      <c r="O121" s="4" t="str">
        <f>IF(VLOOKUP(H121,Events!$A$2:$D$27,2,FALSE)="Field",CONCATENATE(R121,"-",S121),IF(VLOOKUP(H121,Events!$A$2:$D$27,2,FALSE)="Multi",R121,CONCATENATE(R121,":",S121)))</f>
        <v>50-04.5</v>
      </c>
      <c r="P121" s="4" t="s">
        <v>697</v>
      </c>
      <c r="Q121" s="4" t="str">
        <f>VLOOKUP(J121,School!$A$2:$D$100,3,FALSE)</f>
        <v>06105</v>
      </c>
      <c r="R121" s="18" t="s">
        <v>435</v>
      </c>
      <c r="S121" s="18" t="s">
        <v>434</v>
      </c>
      <c r="T121" s="4">
        <f>VLOOKUP(H121,Display_Order!$A$1:$B$26,2,FALSE)</f>
        <v>14</v>
      </c>
      <c r="U121" s="26">
        <v>120</v>
      </c>
    </row>
    <row r="122" spans="1:21">
      <c r="A122" s="3" t="s">
        <v>246</v>
      </c>
      <c r="B122" s="3" t="str">
        <f t="shared" si="2"/>
        <v>1994 Boys Outdoor State Open High Jump</v>
      </c>
      <c r="C122" s="3" t="s">
        <v>26</v>
      </c>
      <c r="D122" s="4" t="s">
        <v>778</v>
      </c>
      <c r="F122" s="4" t="s">
        <v>702</v>
      </c>
      <c r="G122" s="4" t="str">
        <f t="shared" si="3"/>
        <v>Boys</v>
      </c>
      <c r="H122" s="4" t="s">
        <v>13</v>
      </c>
      <c r="I122" s="3">
        <v>1994</v>
      </c>
      <c r="J122" s="3" t="s">
        <v>108</v>
      </c>
      <c r="K122" s="4" t="s">
        <v>58</v>
      </c>
      <c r="L122" s="20" t="str">
        <f>VLOOKUP(H122,Events!$A$2:$E$27,2,FALSE)</f>
        <v>Field</v>
      </c>
      <c r="M122" s="20" t="str">
        <f>VLOOKUP(H122,Events!$A$2:$E$27,3,FALSE)</f>
        <v>Jumps</v>
      </c>
      <c r="N122" s="6">
        <v>34492</v>
      </c>
      <c r="O122" s="4" t="str">
        <f>IF(VLOOKUP(H122,Events!$A$2:$D$27,2,FALSE)="Field",CONCATENATE(R122,"-",S122),IF(VLOOKUP(H122,Events!$A$2:$D$27,2,FALSE)="Multi",R122,CONCATENATE(R122,":",S122)))</f>
        <v>7-00.25</v>
      </c>
      <c r="P122" s="4" t="s">
        <v>697</v>
      </c>
      <c r="Q122" s="4" t="str">
        <f>VLOOKUP(J122,School!$A$2:$D$100,3,FALSE)</f>
        <v>06511</v>
      </c>
      <c r="R122" s="18" t="s">
        <v>431</v>
      </c>
      <c r="S122" s="18" t="s">
        <v>208</v>
      </c>
      <c r="T122" s="4">
        <f>VLOOKUP(H122,Display_Order!$A$1:$B$26,2,FALSE)</f>
        <v>15</v>
      </c>
      <c r="U122" s="26">
        <v>121</v>
      </c>
    </row>
    <row r="123" spans="1:21">
      <c r="A123" s="3" t="s">
        <v>402</v>
      </c>
      <c r="B123" s="3" t="str">
        <f t="shared" si="2"/>
        <v>1994 Boys Outdoor State Open High Jump</v>
      </c>
      <c r="C123" s="3" t="s">
        <v>26</v>
      </c>
      <c r="D123" s="4" t="s">
        <v>778</v>
      </c>
      <c r="F123" s="4" t="s">
        <v>702</v>
      </c>
      <c r="G123" s="4" t="str">
        <f t="shared" si="3"/>
        <v>Boys</v>
      </c>
      <c r="H123" s="4" t="s">
        <v>13</v>
      </c>
      <c r="I123" s="3">
        <v>1994</v>
      </c>
      <c r="J123" s="3" t="s">
        <v>148</v>
      </c>
      <c r="K123" s="4" t="s">
        <v>58</v>
      </c>
      <c r="L123" s="20" t="str">
        <f>VLOOKUP(H123,Events!$A$2:$E$27,2,FALSE)</f>
        <v>Field</v>
      </c>
      <c r="M123" s="20" t="str">
        <f>VLOOKUP(H123,Events!$A$2:$E$27,3,FALSE)</f>
        <v>Jumps</v>
      </c>
      <c r="N123" s="6">
        <v>34492</v>
      </c>
      <c r="O123" s="4" t="str">
        <f>IF(VLOOKUP(H123,Events!$A$2:$D$27,2,FALSE)="Field",CONCATENATE(R123,"-",S123),IF(VLOOKUP(H123,Events!$A$2:$D$27,2,FALSE)="Multi",R123,CONCATENATE(R123,":",S123)))</f>
        <v>7-00.25</v>
      </c>
      <c r="P123" s="4" t="s">
        <v>697</v>
      </c>
      <c r="Q123" s="4" t="str">
        <f>VLOOKUP(J123,School!$A$2:$D$100,3,FALSE)</f>
        <v>06105</v>
      </c>
      <c r="R123" s="18" t="s">
        <v>431</v>
      </c>
      <c r="S123" s="18" t="s">
        <v>208</v>
      </c>
      <c r="T123" s="4">
        <f>VLOOKUP(H123,Display_Order!$A$1:$B$26,2,FALSE)</f>
        <v>15</v>
      </c>
      <c r="U123" s="26">
        <v>122</v>
      </c>
    </row>
    <row r="124" spans="1:21">
      <c r="A124" s="3" t="s">
        <v>403</v>
      </c>
      <c r="B124" s="3" t="str">
        <f t="shared" si="2"/>
        <v>2015 Boys Outdoor State Open Pole Vault</v>
      </c>
      <c r="C124" s="3" t="s">
        <v>26</v>
      </c>
      <c r="D124" s="4" t="s">
        <v>778</v>
      </c>
      <c r="F124" s="4" t="s">
        <v>702</v>
      </c>
      <c r="G124" s="4" t="str">
        <f t="shared" si="3"/>
        <v>Boys</v>
      </c>
      <c r="H124" s="4" t="s">
        <v>14</v>
      </c>
      <c r="I124" s="3">
        <v>2015</v>
      </c>
      <c r="J124" s="3" t="s">
        <v>156</v>
      </c>
      <c r="K124" s="4" t="s">
        <v>58</v>
      </c>
      <c r="L124" s="20" t="str">
        <f>VLOOKUP(H124,Events!$A$2:$E$27,2,FALSE)</f>
        <v>Field</v>
      </c>
      <c r="M124" s="20" t="str">
        <f>VLOOKUP(H124,Events!$A$2:$E$27,3,FALSE)</f>
        <v>Jumps</v>
      </c>
      <c r="N124" s="6">
        <v>42163</v>
      </c>
      <c r="O124" s="4" t="str">
        <f>IF(VLOOKUP(H124,Events!$A$2:$D$27,2,FALSE)="Field",CONCATENATE(R124,"-",S124),IF(VLOOKUP(H124,Events!$A$2:$D$27,2,FALSE)="Multi",R124,CONCATENATE(R124,":",S124)))</f>
        <v>16-00</v>
      </c>
      <c r="P124" s="4" t="s">
        <v>697</v>
      </c>
      <c r="Q124" s="4" t="str">
        <f>VLOOKUP(J124,School!$A$2:$D$100,3,FALSE)</f>
        <v>06902</v>
      </c>
      <c r="R124" s="18" t="s">
        <v>436</v>
      </c>
      <c r="S124" s="18" t="s">
        <v>288</v>
      </c>
      <c r="T124" s="4">
        <f>VLOOKUP(H124,Display_Order!$A$1:$B$26,2,FALSE)</f>
        <v>16</v>
      </c>
      <c r="U124" s="26">
        <v>123</v>
      </c>
    </row>
    <row r="125" spans="1:21">
      <c r="A125" s="3" t="s">
        <v>95</v>
      </c>
      <c r="B125" s="3" t="str">
        <f t="shared" si="2"/>
        <v>2001 Boys Outdoor State Open Shot Put</v>
      </c>
      <c r="C125" s="3" t="s">
        <v>26</v>
      </c>
      <c r="D125" s="4" t="s">
        <v>778</v>
      </c>
      <c r="F125" s="4" t="s">
        <v>702</v>
      </c>
      <c r="G125" s="4" t="str">
        <f t="shared" si="3"/>
        <v>Boys</v>
      </c>
      <c r="H125" s="4" t="s">
        <v>15</v>
      </c>
      <c r="I125" s="3">
        <v>2001</v>
      </c>
      <c r="J125" s="3" t="s">
        <v>90</v>
      </c>
      <c r="K125" s="4" t="s">
        <v>58</v>
      </c>
      <c r="L125" s="20" t="str">
        <f>VLOOKUP(H125,Events!$A$2:$E$27,2,FALSE)</f>
        <v>Field</v>
      </c>
      <c r="M125" s="20" t="str">
        <f>VLOOKUP(H125,Events!$A$2:$E$27,3,FALSE)</f>
        <v>Throws</v>
      </c>
      <c r="N125" s="6">
        <v>37047</v>
      </c>
      <c r="O125" s="4" t="str">
        <f>IF(VLOOKUP(H125,Events!$A$2:$D$27,2,FALSE)="Field",CONCATENATE(R125,"-",S125),IF(VLOOKUP(H125,Events!$A$2:$D$27,2,FALSE)="Multi",R125,CONCATENATE(R125,":",S125)))</f>
        <v>61-01.5</v>
      </c>
      <c r="P125" s="4" t="s">
        <v>697</v>
      </c>
      <c r="Q125" s="4" t="str">
        <f>VLOOKUP(J125,School!$A$2:$D$100,3,FALSE)</f>
        <v>06074</v>
      </c>
      <c r="R125" s="18" t="s">
        <v>437</v>
      </c>
      <c r="S125" s="18" t="s">
        <v>209</v>
      </c>
      <c r="T125" s="4">
        <f>VLOOKUP(H125,Display_Order!$A$1:$B$26,2,FALSE)</f>
        <v>17</v>
      </c>
      <c r="U125" s="26">
        <v>124</v>
      </c>
    </row>
    <row r="126" spans="1:21">
      <c r="A126" s="3" t="s">
        <v>404</v>
      </c>
      <c r="B126" s="3" t="str">
        <f t="shared" si="2"/>
        <v>1969 Boys Outdoor State Open Discus Throw</v>
      </c>
      <c r="C126" s="3" t="s">
        <v>26</v>
      </c>
      <c r="D126" s="4" t="s">
        <v>778</v>
      </c>
      <c r="F126" s="4" t="s">
        <v>702</v>
      </c>
      <c r="G126" s="4" t="str">
        <f t="shared" si="3"/>
        <v>Boys</v>
      </c>
      <c r="H126" s="4" t="s">
        <v>716</v>
      </c>
      <c r="I126" s="3">
        <v>1969</v>
      </c>
      <c r="J126" s="3" t="s">
        <v>414</v>
      </c>
      <c r="K126" s="4" t="s">
        <v>56</v>
      </c>
      <c r="L126" s="20" t="str">
        <f>VLOOKUP(H126,Events!$A$2:$E$27,2,FALSE)</f>
        <v>Field</v>
      </c>
      <c r="M126" s="20" t="str">
        <f>VLOOKUP(H126,Events!$A$2:$E$27,3,FALSE)</f>
        <v>Throws</v>
      </c>
      <c r="O126" s="4" t="str">
        <f>IF(VLOOKUP(H126,Events!$A$2:$D$27,2,FALSE)="Field",CONCATENATE(R126,"-",S126),IF(VLOOKUP(H126,Events!$A$2:$D$27,2,FALSE)="Multi",R126,CONCATENATE(R126,":",S126)))</f>
        <v>182-11</v>
      </c>
      <c r="P126" s="4" t="s">
        <v>697</v>
      </c>
      <c r="Q126" s="4" t="str">
        <f>VLOOKUP(J126,School!$A$2:$D$100,3,FALSE)</f>
        <v>06525</v>
      </c>
      <c r="R126" s="18" t="s">
        <v>438</v>
      </c>
      <c r="S126" s="18" t="s">
        <v>320</v>
      </c>
      <c r="T126" s="4">
        <f>VLOOKUP(H126,Display_Order!$A$1:$B$26,2,FALSE)</f>
        <v>18</v>
      </c>
      <c r="U126" s="26">
        <v>125</v>
      </c>
    </row>
    <row r="127" spans="1:21">
      <c r="A127" s="3" t="s">
        <v>98</v>
      </c>
      <c r="B127" s="3" t="str">
        <f t="shared" si="2"/>
        <v>2008 Boys Outdoor State Open Javelin Throw 2002</v>
      </c>
      <c r="C127" s="3" t="s">
        <v>26</v>
      </c>
      <c r="D127" s="4" t="s">
        <v>778</v>
      </c>
      <c r="F127" s="4" t="s">
        <v>702</v>
      </c>
      <c r="G127" s="4" t="str">
        <f t="shared" si="3"/>
        <v>Boys</v>
      </c>
      <c r="H127" s="4" t="s">
        <v>717</v>
      </c>
      <c r="I127" s="3">
        <v>2008</v>
      </c>
      <c r="J127" s="3" t="s">
        <v>106</v>
      </c>
      <c r="K127" s="4" t="s">
        <v>58</v>
      </c>
      <c r="L127" s="20" t="str">
        <f>VLOOKUP(H127,Events!$A$2:$E$27,2,FALSE)</f>
        <v>Field</v>
      </c>
      <c r="M127" s="20" t="str">
        <f>VLOOKUP(H127,Events!$A$2:$E$27,3,FALSE)</f>
        <v>Throws</v>
      </c>
      <c r="N127" s="6">
        <v>39610</v>
      </c>
      <c r="O127" s="4" t="str">
        <f>IF(VLOOKUP(H127,Events!$A$2:$D$27,2,FALSE)="Field",CONCATENATE(R127,"-",S127),IF(VLOOKUP(H127,Events!$A$2:$D$27,2,FALSE)="Multi",R127,CONCATENATE(R127,":",S127)))</f>
        <v>204-05</v>
      </c>
      <c r="P127" s="4" t="s">
        <v>697</v>
      </c>
      <c r="Q127" s="4" t="str">
        <f>VLOOKUP(J127,School!$A$2:$D$100,3,FALSE)</f>
        <v>06340</v>
      </c>
      <c r="R127" s="18" t="s">
        <v>439</v>
      </c>
      <c r="S127" s="18" t="s">
        <v>207</v>
      </c>
      <c r="T127" s="4">
        <f>VLOOKUP(H127,Display_Order!$A$1:$B$26,2,FALSE)</f>
        <v>19</v>
      </c>
      <c r="U127" s="26">
        <v>126</v>
      </c>
    </row>
    <row r="128" spans="1:21">
      <c r="A128" s="3" t="s">
        <v>405</v>
      </c>
      <c r="B128" s="3" t="str">
        <f t="shared" si="2"/>
        <v>1970 Boys Outdoor State Open Javelin Throw</v>
      </c>
      <c r="C128" s="3" t="s">
        <v>26</v>
      </c>
      <c r="D128" s="4" t="s">
        <v>778</v>
      </c>
      <c r="F128" s="4" t="s">
        <v>702</v>
      </c>
      <c r="G128" s="4" t="str">
        <f t="shared" si="3"/>
        <v>Boys</v>
      </c>
      <c r="H128" s="4" t="s">
        <v>715</v>
      </c>
      <c r="I128" s="3">
        <v>1970</v>
      </c>
      <c r="J128" s="3" t="s">
        <v>159</v>
      </c>
      <c r="L128" s="20" t="str">
        <f>VLOOKUP(H128,Events!$A$2:$E$27,2,FALSE)</f>
        <v>Field</v>
      </c>
      <c r="M128" s="20" t="str">
        <f>VLOOKUP(H128,Events!$A$2:$E$27,3,FALSE)</f>
        <v>Throws</v>
      </c>
      <c r="N128" s="6"/>
      <c r="O128" s="4" t="str">
        <f>IF(VLOOKUP(H128,Events!$A$2:$D$27,2,FALSE)="Field",CONCATENATE(R128,"-",S128),IF(VLOOKUP(H128,Events!$A$2:$D$27,2,FALSE)="Multi",R128,CONCATENATE(R128,":",S128)))</f>
        <v>228-08</v>
      </c>
      <c r="P128" s="4" t="s">
        <v>697</v>
      </c>
      <c r="Q128" s="4" t="str">
        <f>VLOOKUP(J128,School!$A$2:$D$100,3,FALSE)</f>
        <v>06053</v>
      </c>
      <c r="R128" s="18" t="s">
        <v>440</v>
      </c>
      <c r="S128" s="18" t="s">
        <v>202</v>
      </c>
      <c r="T128" s="4">
        <f>VLOOKUP(H128,Display_Order!$A$1:$B$26,2,FALSE)</f>
        <v>20</v>
      </c>
      <c r="U128" s="26">
        <v>127</v>
      </c>
    </row>
    <row r="129" spans="1:21">
      <c r="A129" s="3" t="s">
        <v>406</v>
      </c>
      <c r="B129" s="3" t="str">
        <f t="shared" si="2"/>
        <v>2010 Boys Outdoor State Open Hammer Throw</v>
      </c>
      <c r="C129" s="3" t="s">
        <v>26</v>
      </c>
      <c r="D129" s="4" t="s">
        <v>778</v>
      </c>
      <c r="F129" s="4" t="s">
        <v>702</v>
      </c>
      <c r="G129" s="4" t="str">
        <f t="shared" si="3"/>
        <v>Boys</v>
      </c>
      <c r="H129" s="4" t="s">
        <v>67</v>
      </c>
      <c r="I129" s="3">
        <v>2010</v>
      </c>
      <c r="J129" s="3" t="s">
        <v>296</v>
      </c>
      <c r="K129" s="4" t="s">
        <v>58</v>
      </c>
      <c r="L129" s="20" t="str">
        <f>VLOOKUP(H129,Events!$A$2:$E$27,2,FALSE)</f>
        <v>Field</v>
      </c>
      <c r="M129" s="20" t="str">
        <f>VLOOKUP(H129,Events!$A$2:$E$27,3,FALSE)</f>
        <v>Throws</v>
      </c>
      <c r="N129" s="6">
        <v>40344</v>
      </c>
      <c r="O129" s="4" t="str">
        <f>IF(VLOOKUP(H129,Events!$A$2:$D$27,2,FALSE)="Field",CONCATENATE(R129,"-",S129),IF(VLOOKUP(H129,Events!$A$2:$D$27,2,FALSE)="Multi",R129,CONCATENATE(R129,":",S129)))</f>
        <v>201-04</v>
      </c>
      <c r="P129" s="4" t="s">
        <v>697</v>
      </c>
      <c r="Q129" s="4" t="str">
        <f>VLOOKUP(J129,School!$A$2:$D$100,3,FALSE)</f>
        <v>06281</v>
      </c>
      <c r="R129" s="18" t="s">
        <v>441</v>
      </c>
      <c r="S129" s="18" t="s">
        <v>318</v>
      </c>
      <c r="T129" s="4">
        <f>VLOOKUP(H129,Display_Order!$A$1:$B$26,2,FALSE)</f>
        <v>22</v>
      </c>
      <c r="U129" s="26">
        <v>128</v>
      </c>
    </row>
    <row r="130" spans="1:21">
      <c r="A130" s="3" t="s">
        <v>407</v>
      </c>
      <c r="B130" s="3" t="str">
        <f t="shared" si="2"/>
        <v>1979 Boys Outdoor State Open Decathalon</v>
      </c>
      <c r="C130" s="3" t="s">
        <v>26</v>
      </c>
      <c r="D130" s="4" t="s">
        <v>778</v>
      </c>
      <c r="F130" s="4" t="s">
        <v>702</v>
      </c>
      <c r="G130" s="4" t="str">
        <f t="shared" si="3"/>
        <v>Boys</v>
      </c>
      <c r="H130" s="4" t="s">
        <v>68</v>
      </c>
      <c r="I130" s="3">
        <v>1979</v>
      </c>
      <c r="J130" s="3" t="s">
        <v>199</v>
      </c>
      <c r="K130" s="4" t="s">
        <v>56</v>
      </c>
      <c r="L130" s="20" t="str">
        <f>VLOOKUP(H130,Events!$A$2:$E$27,2,FALSE)</f>
        <v>Multi</v>
      </c>
      <c r="M130" s="20" t="str">
        <f>VLOOKUP(H130,Events!$A$2:$E$27,3,FALSE)</f>
        <v>Multi</v>
      </c>
      <c r="O130" s="4" t="str">
        <f>IF(VLOOKUP(H130,Events!$A$2:$D$27,2,FALSE)="Field",CONCATENATE(R130,"-",S130),IF(VLOOKUP(H130,Events!$A$2:$D$27,2,FALSE)="Multi",R130,CONCATENATE(R130,":",S130)))</f>
        <v>7106</v>
      </c>
      <c r="P130" s="4" t="s">
        <v>697</v>
      </c>
      <c r="Q130" s="4" t="str">
        <f>VLOOKUP(J130,School!$A$2:$D$100,3,FALSE)</f>
        <v>06042</v>
      </c>
      <c r="R130" s="18" t="s">
        <v>442</v>
      </c>
      <c r="S130" s="18" t="s">
        <v>254</v>
      </c>
      <c r="T130" s="4">
        <f>VLOOKUP(H130,Display_Order!$A$1:$B$26,2,FALSE)</f>
        <v>23</v>
      </c>
      <c r="U130" s="26">
        <v>129</v>
      </c>
    </row>
    <row r="131" spans="1:21">
      <c r="A131" s="3" t="s">
        <v>443</v>
      </c>
      <c r="B131" s="3" t="str">
        <f t="shared" ref="B131:B194" si="4">CONCATENATE(I131," ",D131," ",H131)</f>
        <v>2016 Girls Outdoor Class L Championship 100m</v>
      </c>
      <c r="C131" s="3" t="s">
        <v>26</v>
      </c>
      <c r="D131" s="4" t="s">
        <v>779</v>
      </c>
      <c r="F131" s="4" t="s">
        <v>703</v>
      </c>
      <c r="G131" s="4" t="str">
        <f t="shared" si="3"/>
        <v>Girls</v>
      </c>
      <c r="H131" s="4" t="s">
        <v>1</v>
      </c>
      <c r="I131" s="3">
        <v>2016</v>
      </c>
      <c r="J131" s="3" t="s">
        <v>73</v>
      </c>
      <c r="K131" s="4" t="s">
        <v>57</v>
      </c>
      <c r="L131" s="20" t="str">
        <f>VLOOKUP(H131,Events!$A$2:$E$27,2,FALSE)</f>
        <v>Track</v>
      </c>
      <c r="M131" s="20" t="str">
        <f>VLOOKUP(H131,Events!$A$2:$E$27,3,FALSE)</f>
        <v>Sprint</v>
      </c>
      <c r="N131" s="6">
        <v>42521</v>
      </c>
      <c r="O131" s="4" t="str">
        <f>IF(VLOOKUP(H131,Events!$A$2:$D$27,2,FALSE)="Field",CONCATENATE(R131,"-",S131),IF(VLOOKUP(H131,Events!$A$2:$D$27,2,FALSE)="Multi",R131,CONCATENATE(R131,":",S131)))</f>
        <v>0:11.76</v>
      </c>
      <c r="P131" s="4" t="s">
        <v>697</v>
      </c>
      <c r="Q131" s="4" t="str">
        <f>VLOOKUP(J131,School!$A$2:$D$100,3,FALSE)</f>
        <v>06095</v>
      </c>
      <c r="R131" s="18" t="s">
        <v>254</v>
      </c>
      <c r="S131" s="18" t="s">
        <v>469</v>
      </c>
      <c r="T131" s="4">
        <f>VLOOKUP(H131,Display_Order!$A$1:$B$26,2,FALSE)</f>
        <v>1</v>
      </c>
      <c r="U131" s="26">
        <v>130</v>
      </c>
    </row>
    <row r="132" spans="1:21">
      <c r="A132" s="3" t="s">
        <v>444</v>
      </c>
      <c r="B132" s="3" t="str">
        <f t="shared" si="4"/>
        <v>1976 Girls Outdoor Class L Championship 200m</v>
      </c>
      <c r="C132" s="3" t="s">
        <v>26</v>
      </c>
      <c r="D132" s="4" t="s">
        <v>779</v>
      </c>
      <c r="F132" s="4" t="s">
        <v>703</v>
      </c>
      <c r="G132" s="4" t="str">
        <f t="shared" ref="G132:G195" si="5">IF(F132="Male","Boys","Girls")</f>
        <v>Girls</v>
      </c>
      <c r="H132" s="4" t="s">
        <v>2</v>
      </c>
      <c r="I132" s="3">
        <v>1976</v>
      </c>
      <c r="J132" s="3" t="s">
        <v>445</v>
      </c>
      <c r="K132" s="4" t="s">
        <v>56</v>
      </c>
      <c r="L132" s="20" t="str">
        <f>VLOOKUP(H132,Events!$A$2:$E$27,2,FALSE)</f>
        <v>Track</v>
      </c>
      <c r="M132" s="20" t="str">
        <f>VLOOKUP(H132,Events!$A$2:$E$27,3,FALSE)</f>
        <v>Sprint</v>
      </c>
      <c r="O132" s="4" t="str">
        <f>IF(VLOOKUP(H132,Events!$A$2:$D$27,2,FALSE)="Field",CONCATENATE(R132,"-",S132),IF(VLOOKUP(H132,Events!$A$2:$D$27,2,FALSE)="Multi",R132,CONCATENATE(R132,":",S132)))</f>
        <v>0:24.1</v>
      </c>
      <c r="P132" s="4" t="s">
        <v>697</v>
      </c>
      <c r="Q132" s="4" t="str">
        <f>VLOOKUP(J132,School!$A$2:$D$100,3,FALSE)</f>
        <v>06514</v>
      </c>
      <c r="R132" s="18" t="s">
        <v>254</v>
      </c>
      <c r="S132" s="18" t="s">
        <v>470</v>
      </c>
      <c r="T132" s="4">
        <f>VLOOKUP(H132,Display_Order!$A$1:$B$26,2,FALSE)</f>
        <v>2</v>
      </c>
      <c r="U132" s="26">
        <v>131</v>
      </c>
    </row>
    <row r="133" spans="1:21">
      <c r="A133" s="3" t="s">
        <v>446</v>
      </c>
      <c r="B133" s="3" t="str">
        <f t="shared" si="4"/>
        <v>1979 Girls Outdoor Class L Championship 400m</v>
      </c>
      <c r="C133" s="3" t="s">
        <v>26</v>
      </c>
      <c r="D133" s="4" t="s">
        <v>779</v>
      </c>
      <c r="F133" s="4" t="s">
        <v>703</v>
      </c>
      <c r="G133" s="4" t="str">
        <f t="shared" si="5"/>
        <v>Girls</v>
      </c>
      <c r="H133" s="4" t="s">
        <v>3</v>
      </c>
      <c r="I133" s="3">
        <v>1979</v>
      </c>
      <c r="J133" s="3" t="s">
        <v>447</v>
      </c>
      <c r="K133" s="4" t="s">
        <v>56</v>
      </c>
      <c r="L133" s="20" t="str">
        <f>VLOOKUP(H133,Events!$A$2:$E$27,2,FALSE)</f>
        <v>Track</v>
      </c>
      <c r="M133" s="20" t="str">
        <f>VLOOKUP(H133,Events!$A$2:$E$27,3,FALSE)</f>
        <v>Sprint</v>
      </c>
      <c r="O133" s="4" t="str">
        <f>IF(VLOOKUP(H133,Events!$A$2:$D$27,2,FALSE)="Field",CONCATENATE(R133,"-",S133),IF(VLOOKUP(H133,Events!$A$2:$D$27,2,FALSE)="Multi",R133,CONCATENATE(R133,":",S133)))</f>
        <v>0:55.0</v>
      </c>
      <c r="P133" s="4" t="s">
        <v>697</v>
      </c>
      <c r="Q133" s="4" t="str">
        <f>VLOOKUP(J133,School!$A$2:$D$100,3,FALSE)</f>
        <v>06033</v>
      </c>
      <c r="R133" s="18" t="s">
        <v>254</v>
      </c>
      <c r="S133" s="18" t="s">
        <v>471</v>
      </c>
      <c r="T133" s="4">
        <f>VLOOKUP(H133,Display_Order!$A$1:$B$26,2,FALSE)</f>
        <v>3</v>
      </c>
      <c r="U133" s="26">
        <v>132</v>
      </c>
    </row>
    <row r="134" spans="1:21">
      <c r="A134" s="3" t="s">
        <v>448</v>
      </c>
      <c r="B134" s="3" t="str">
        <f t="shared" si="4"/>
        <v>2015 Girls Outdoor Class L Championship 800m</v>
      </c>
      <c r="C134" s="3" t="s">
        <v>26</v>
      </c>
      <c r="D134" s="4" t="s">
        <v>779</v>
      </c>
      <c r="F134" s="4" t="s">
        <v>703</v>
      </c>
      <c r="G134" s="4" t="str">
        <f t="shared" si="5"/>
        <v>Girls</v>
      </c>
      <c r="H134" s="4" t="s">
        <v>4</v>
      </c>
      <c r="I134" s="3">
        <v>2015</v>
      </c>
      <c r="J134" s="3" t="s">
        <v>155</v>
      </c>
      <c r="K134" s="4" t="s">
        <v>57</v>
      </c>
      <c r="L134" s="20" t="str">
        <f>VLOOKUP(H134,Events!$A$2:$E$27,2,FALSE)</f>
        <v>Track</v>
      </c>
      <c r="M134" s="20" t="str">
        <f>VLOOKUP(H134,Events!$A$2:$E$27,3,FALSE)</f>
        <v>Distance</v>
      </c>
      <c r="N134" s="6">
        <v>42156</v>
      </c>
      <c r="O134" s="4" t="str">
        <f>IF(VLOOKUP(H134,Events!$A$2:$D$27,2,FALSE)="Field",CONCATENATE(R134,"-",S134),IF(VLOOKUP(H134,Events!$A$2:$D$27,2,FALSE)="Multi",R134,CONCATENATE(R134,":",S134)))</f>
        <v>2:08.66</v>
      </c>
      <c r="P134" s="4" t="s">
        <v>697</v>
      </c>
      <c r="Q134" s="4" t="str">
        <f>VLOOKUP(J134,School!$A$2:$D$100,3,FALSE)</f>
        <v>06511</v>
      </c>
      <c r="R134" s="18" t="s">
        <v>472</v>
      </c>
      <c r="S134" s="18" t="s">
        <v>473</v>
      </c>
      <c r="T134" s="4">
        <f>VLOOKUP(H134,Display_Order!$A$1:$B$26,2,FALSE)</f>
        <v>4</v>
      </c>
      <c r="U134" s="26">
        <v>133</v>
      </c>
    </row>
    <row r="135" spans="1:21">
      <c r="A135" s="3" t="s">
        <v>449</v>
      </c>
      <c r="B135" s="3" t="str">
        <f t="shared" si="4"/>
        <v>2010 Girls Outdoor Class L Championship 1600m</v>
      </c>
      <c r="C135" s="3" t="s">
        <v>26</v>
      </c>
      <c r="D135" s="4" t="s">
        <v>779</v>
      </c>
      <c r="F135" s="4" t="s">
        <v>703</v>
      </c>
      <c r="G135" s="4" t="str">
        <f t="shared" si="5"/>
        <v>Girls</v>
      </c>
      <c r="H135" s="4" t="s">
        <v>5</v>
      </c>
      <c r="I135" s="3">
        <v>2010</v>
      </c>
      <c r="J135" s="3" t="s">
        <v>450</v>
      </c>
      <c r="K135" s="4" t="s">
        <v>58</v>
      </c>
      <c r="L135" s="20" t="str">
        <f>VLOOKUP(H135,Events!$A$2:$E$27,2,FALSE)</f>
        <v>Track</v>
      </c>
      <c r="M135" s="20" t="str">
        <f>VLOOKUP(H135,Events!$A$2:$E$27,3,FALSE)</f>
        <v>Distance</v>
      </c>
      <c r="N135" s="6">
        <v>40331</v>
      </c>
      <c r="O135" s="4" t="str">
        <f>IF(VLOOKUP(H135,Events!$A$2:$D$27,2,FALSE)="Field",CONCATENATE(R135,"-",S135),IF(VLOOKUP(H135,Events!$A$2:$D$27,2,FALSE)="Multi",R135,CONCATENATE(R135,":",S135)))</f>
        <v>4:51.76</v>
      </c>
      <c r="P135" s="4" t="s">
        <v>697</v>
      </c>
      <c r="Q135" s="4" t="str">
        <f>VLOOKUP(J135,School!$A$2:$D$100,3,FALSE)</f>
        <v>06825</v>
      </c>
      <c r="R135" s="18" t="s">
        <v>260</v>
      </c>
      <c r="S135" s="18" t="s">
        <v>474</v>
      </c>
      <c r="T135" s="4">
        <f>VLOOKUP(H135,Display_Order!$A$1:$B$26,2,FALSE)</f>
        <v>5</v>
      </c>
      <c r="U135" s="26">
        <v>134</v>
      </c>
    </row>
    <row r="136" spans="1:21">
      <c r="A136" s="3" t="s">
        <v>451</v>
      </c>
      <c r="B136" s="3" t="str">
        <f t="shared" si="4"/>
        <v>2014 Girls Outdoor Class L Championship 3200m</v>
      </c>
      <c r="C136" s="3" t="s">
        <v>26</v>
      </c>
      <c r="D136" s="4" t="s">
        <v>779</v>
      </c>
      <c r="F136" s="4" t="s">
        <v>703</v>
      </c>
      <c r="G136" s="4" t="str">
        <f t="shared" si="5"/>
        <v>Girls</v>
      </c>
      <c r="H136" s="4" t="s">
        <v>6</v>
      </c>
      <c r="I136" s="3">
        <v>2014</v>
      </c>
      <c r="J136" s="3" t="s">
        <v>140</v>
      </c>
      <c r="K136" s="4" t="s">
        <v>57</v>
      </c>
      <c r="L136" s="20" t="str">
        <f>VLOOKUP(H136,Events!$A$2:$E$27,2,FALSE)</f>
        <v>Track</v>
      </c>
      <c r="M136" s="20" t="str">
        <f>VLOOKUP(H136,Events!$A$2:$E$27,3,FALSE)</f>
        <v>Distance</v>
      </c>
      <c r="N136" s="6">
        <v>41792</v>
      </c>
      <c r="O136" s="4" t="str">
        <f>IF(VLOOKUP(H136,Events!$A$2:$D$27,2,FALSE)="Field",CONCATENATE(R136,"-",S136),IF(VLOOKUP(H136,Events!$A$2:$D$27,2,FALSE)="Multi",R136,CONCATENATE(R136,":",S136)))</f>
        <v>10:45.92</v>
      </c>
      <c r="P136" s="4" t="s">
        <v>699</v>
      </c>
      <c r="Q136" s="4" t="str">
        <f>VLOOKUP(J136,School!$A$2:$D$100,3,FALSE)</f>
        <v>06070</v>
      </c>
      <c r="R136" s="18" t="s">
        <v>285</v>
      </c>
      <c r="S136" s="18" t="s">
        <v>475</v>
      </c>
      <c r="T136" s="4">
        <f>VLOOKUP(H136,Display_Order!$A$1:$B$26,2,FALSE)</f>
        <v>6</v>
      </c>
      <c r="U136" s="26">
        <v>135</v>
      </c>
    </row>
    <row r="137" spans="1:21">
      <c r="A137" s="3" t="s">
        <v>452</v>
      </c>
      <c r="B137" s="3" t="str">
        <f t="shared" si="4"/>
        <v>2016 Girls Outdoor Class L Championship 100mH</v>
      </c>
      <c r="C137" s="3" t="s">
        <v>26</v>
      </c>
      <c r="D137" s="4" t="s">
        <v>779</v>
      </c>
      <c r="F137" s="4" t="s">
        <v>703</v>
      </c>
      <c r="G137" s="4" t="str">
        <f t="shared" si="5"/>
        <v>Girls</v>
      </c>
      <c r="H137" s="4" t="s">
        <v>713</v>
      </c>
      <c r="I137" s="3">
        <v>2016</v>
      </c>
      <c r="J137" s="3" t="s">
        <v>155</v>
      </c>
      <c r="K137" s="4" t="s">
        <v>57</v>
      </c>
      <c r="L137" s="20" t="str">
        <f>VLOOKUP(H137,Events!$A$2:$E$27,2,FALSE)</f>
        <v>Track</v>
      </c>
      <c r="M137" s="20" t="str">
        <f>VLOOKUP(H137,Events!$A$2:$E$27,3,FALSE)</f>
        <v>Hurdles</v>
      </c>
      <c r="N137" s="6">
        <v>42521</v>
      </c>
      <c r="O137" s="4" t="str">
        <f>IF(VLOOKUP(H137,Events!$A$2:$D$27,2,FALSE)="Field",CONCATENATE(R137,"-",S137),IF(VLOOKUP(H137,Events!$A$2:$D$27,2,FALSE)="Multi",R137,CONCATENATE(R137,":",S137)))</f>
        <v>0:14.23</v>
      </c>
      <c r="P137" s="4" t="s">
        <v>697</v>
      </c>
      <c r="Q137" s="4" t="str">
        <f>VLOOKUP(J137,School!$A$2:$D$100,3,FALSE)</f>
        <v>06511</v>
      </c>
      <c r="R137" s="18" t="s">
        <v>254</v>
      </c>
      <c r="S137" s="18" t="s">
        <v>476</v>
      </c>
      <c r="T137" s="4">
        <f>VLOOKUP(H137,Display_Order!$A$1:$B$26,2,FALSE)</f>
        <v>8</v>
      </c>
      <c r="U137" s="26">
        <v>136</v>
      </c>
    </row>
    <row r="138" spans="1:21">
      <c r="A138" s="3" t="s">
        <v>452</v>
      </c>
      <c r="B138" s="3" t="str">
        <f t="shared" si="4"/>
        <v>2016 Girls Outdoor Class L Championship 300mH</v>
      </c>
      <c r="C138" s="3" t="s">
        <v>26</v>
      </c>
      <c r="D138" s="4" t="s">
        <v>779</v>
      </c>
      <c r="F138" s="4" t="s">
        <v>703</v>
      </c>
      <c r="G138" s="4" t="str">
        <f t="shared" si="5"/>
        <v>Girls</v>
      </c>
      <c r="H138" s="4" t="s">
        <v>711</v>
      </c>
      <c r="I138" s="3">
        <v>2016</v>
      </c>
      <c r="J138" s="3" t="s">
        <v>155</v>
      </c>
      <c r="K138" s="4" t="s">
        <v>57</v>
      </c>
      <c r="L138" s="20" t="str">
        <f>VLOOKUP(H138,Events!$A$2:$E$27,2,FALSE)</f>
        <v>Track</v>
      </c>
      <c r="M138" s="20" t="str">
        <f>VLOOKUP(H138,Events!$A$2:$E$27,3,FALSE)</f>
        <v>Hurdles</v>
      </c>
      <c r="N138" s="6">
        <v>42521</v>
      </c>
      <c r="O138" s="4" t="str">
        <f>IF(VLOOKUP(H138,Events!$A$2:$D$27,2,FALSE)="Field",CONCATENATE(R138,"-",S138),IF(VLOOKUP(H138,Events!$A$2:$D$27,2,FALSE)="Multi",R138,CONCATENATE(R138,":",S138)))</f>
        <v>0:43.34</v>
      </c>
      <c r="P138" s="4" t="s">
        <v>697</v>
      </c>
      <c r="Q138" s="4" t="str">
        <f>VLOOKUP(J138,School!$A$2:$D$100,3,FALSE)</f>
        <v>06511</v>
      </c>
      <c r="R138" s="18" t="s">
        <v>254</v>
      </c>
      <c r="S138" s="18" t="s">
        <v>477</v>
      </c>
      <c r="T138" s="4">
        <f>VLOOKUP(H138,Display_Order!$A$1:$B$26,2,FALSE)</f>
        <v>9</v>
      </c>
      <c r="U138" s="26">
        <v>137</v>
      </c>
    </row>
    <row r="139" spans="1:21" ht="24">
      <c r="A139" s="3" t="s">
        <v>453</v>
      </c>
      <c r="B139" s="3" t="str">
        <f t="shared" si="4"/>
        <v>2016 Girls Outdoor Class L Championship 4x100m</v>
      </c>
      <c r="C139" s="3" t="s">
        <v>26</v>
      </c>
      <c r="D139" s="4" t="s">
        <v>779</v>
      </c>
      <c r="F139" s="4" t="s">
        <v>703</v>
      </c>
      <c r="G139" s="4" t="str">
        <f t="shared" si="5"/>
        <v>Girls</v>
      </c>
      <c r="H139" s="4" t="s">
        <v>8</v>
      </c>
      <c r="I139" s="3">
        <v>2016</v>
      </c>
      <c r="J139" s="3" t="s">
        <v>73</v>
      </c>
      <c r="K139" s="4" t="s">
        <v>57</v>
      </c>
      <c r="L139" s="20" t="str">
        <f>VLOOKUP(H139,Events!$A$2:$E$27,2,FALSE)</f>
        <v>Relay</v>
      </c>
      <c r="M139" s="20" t="str">
        <f>VLOOKUP(H139,Events!$A$2:$E$27,3,FALSE)</f>
        <v>Sprint</v>
      </c>
      <c r="N139" s="6">
        <v>42521</v>
      </c>
      <c r="O139" s="4" t="str">
        <f>IF(VLOOKUP(H139,Events!$A$2:$D$27,2,FALSE)="Field",CONCATENATE(R139,"-",S139),IF(VLOOKUP(H139,Events!$A$2:$D$27,2,FALSE)="Multi",R139,CONCATENATE(R139,":",S139)))</f>
        <v>0:47.88</v>
      </c>
      <c r="P139" s="4" t="s">
        <v>697</v>
      </c>
      <c r="Q139" s="4" t="str">
        <f>VLOOKUP(J139,School!$A$2:$D$100,3,FALSE)</f>
        <v>06095</v>
      </c>
      <c r="R139" s="18" t="s">
        <v>254</v>
      </c>
      <c r="S139" s="18" t="s">
        <v>478</v>
      </c>
      <c r="T139" s="4">
        <f>VLOOKUP(H139,Display_Order!$A$1:$B$26,2,FALSE)</f>
        <v>10</v>
      </c>
      <c r="U139" s="26">
        <v>138</v>
      </c>
    </row>
    <row r="140" spans="1:21" ht="24">
      <c r="A140" s="3" t="s">
        <v>454</v>
      </c>
      <c r="B140" s="3" t="str">
        <f t="shared" si="4"/>
        <v>2010 Girls Outdoor Class L Championship 4x400m</v>
      </c>
      <c r="C140" s="3" t="s">
        <v>26</v>
      </c>
      <c r="D140" s="4" t="s">
        <v>779</v>
      </c>
      <c r="F140" s="4" t="s">
        <v>703</v>
      </c>
      <c r="G140" s="4" t="str">
        <f t="shared" si="5"/>
        <v>Girls</v>
      </c>
      <c r="H140" s="4" t="s">
        <v>9</v>
      </c>
      <c r="I140" s="3">
        <v>2010</v>
      </c>
      <c r="J140" s="3" t="s">
        <v>73</v>
      </c>
      <c r="K140" s="4" t="s">
        <v>58</v>
      </c>
      <c r="L140" s="20" t="str">
        <f>VLOOKUP(H140,Events!$A$2:$E$27,2,FALSE)</f>
        <v>Relay</v>
      </c>
      <c r="M140" s="20" t="str">
        <f>VLOOKUP(H140,Events!$A$2:$E$27,3,FALSE)</f>
        <v>Sprint</v>
      </c>
      <c r="N140" s="6">
        <v>40331</v>
      </c>
      <c r="O140" s="4" t="str">
        <f>IF(VLOOKUP(H140,Events!$A$2:$D$27,2,FALSE)="Field",CONCATENATE(R140,"-",S140),IF(VLOOKUP(H140,Events!$A$2:$D$27,2,FALSE)="Multi",R140,CONCATENATE(R140,":",S140)))</f>
        <v>3:54.33</v>
      </c>
      <c r="P140" s="4" t="s">
        <v>697</v>
      </c>
      <c r="Q140" s="4" t="str">
        <f>VLOOKUP(J140,School!$A$2:$D$100,3,FALSE)</f>
        <v>06095</v>
      </c>
      <c r="R140" s="18" t="s">
        <v>275</v>
      </c>
      <c r="S140" s="18" t="s">
        <v>479</v>
      </c>
      <c r="T140" s="4">
        <f>VLOOKUP(H140,Display_Order!$A$1:$B$26,2,FALSE)</f>
        <v>11</v>
      </c>
      <c r="U140" s="26">
        <v>139</v>
      </c>
    </row>
    <row r="141" spans="1:21" ht="24">
      <c r="A141" s="3" t="s">
        <v>455</v>
      </c>
      <c r="B141" s="3" t="str">
        <f t="shared" si="4"/>
        <v>2005 Girls Outdoor Class L Championship 4x800m</v>
      </c>
      <c r="C141" s="3" t="s">
        <v>26</v>
      </c>
      <c r="D141" s="4" t="s">
        <v>779</v>
      </c>
      <c r="F141" s="4" t="s">
        <v>703</v>
      </c>
      <c r="G141" s="4" t="str">
        <f t="shared" si="5"/>
        <v>Girls</v>
      </c>
      <c r="H141" s="4" t="s">
        <v>10</v>
      </c>
      <c r="I141" s="3">
        <v>2005</v>
      </c>
      <c r="J141" s="3" t="s">
        <v>84</v>
      </c>
      <c r="K141" s="4" t="s">
        <v>58</v>
      </c>
      <c r="L141" s="20" t="str">
        <f>VLOOKUP(H141,Events!$A$2:$E$27,2,FALSE)</f>
        <v>Relay</v>
      </c>
      <c r="M141" s="20" t="str">
        <f>VLOOKUP(H141,Events!$A$2:$E$27,3,FALSE)</f>
        <v>Distance</v>
      </c>
      <c r="N141" s="6">
        <v>38503</v>
      </c>
      <c r="O141" s="4" t="str">
        <f>IF(VLOOKUP(H141,Events!$A$2:$D$27,2,FALSE)="Field",CONCATENATE(R141,"-",S141),IF(VLOOKUP(H141,Events!$A$2:$D$27,2,FALSE)="Multi",R141,CONCATENATE(R141,":",S141)))</f>
        <v>9:19.87</v>
      </c>
      <c r="P141" s="4" t="s">
        <v>697</v>
      </c>
      <c r="Q141" s="4" t="str">
        <f>VLOOKUP(J141,School!$A$2:$D$100,3,FALSE)</f>
        <v>06877</v>
      </c>
      <c r="R141" s="18" t="s">
        <v>262</v>
      </c>
      <c r="S141" s="18" t="s">
        <v>480</v>
      </c>
      <c r="T141" s="4">
        <f>VLOOKUP(H141,Display_Order!$A$1:$B$26,2,FALSE)</f>
        <v>12</v>
      </c>
      <c r="U141" s="26">
        <v>140</v>
      </c>
    </row>
    <row r="142" spans="1:21">
      <c r="A142" s="3" t="s">
        <v>456</v>
      </c>
      <c r="B142" s="3" t="str">
        <f t="shared" si="4"/>
        <v>1994 Girls Outdoor Class L Championship Long Jump</v>
      </c>
      <c r="C142" s="3" t="s">
        <v>26</v>
      </c>
      <c r="D142" s="4" t="s">
        <v>779</v>
      </c>
      <c r="F142" s="4" t="s">
        <v>703</v>
      </c>
      <c r="G142" s="4" t="str">
        <f t="shared" si="5"/>
        <v>Girls</v>
      </c>
      <c r="H142" s="4" t="s">
        <v>11</v>
      </c>
      <c r="I142" s="3">
        <v>1994</v>
      </c>
      <c r="J142" s="3" t="s">
        <v>108</v>
      </c>
      <c r="K142" s="4" t="s">
        <v>56</v>
      </c>
      <c r="L142" s="20" t="str">
        <f>VLOOKUP(H142,Events!$A$2:$E$27,2,FALSE)</f>
        <v>Field</v>
      </c>
      <c r="M142" s="20" t="str">
        <f>VLOOKUP(H142,Events!$A$2:$E$27,3,FALSE)</f>
        <v>Jumps</v>
      </c>
      <c r="O142" s="4" t="str">
        <f>IF(VLOOKUP(H142,Events!$A$2:$D$27,2,FALSE)="Field",CONCATENATE(R142,"-",S142),IF(VLOOKUP(H142,Events!$A$2:$D$27,2,FALSE)="Multi",R142,CONCATENATE(R142,":",S142)))</f>
        <v>19-02.25</v>
      </c>
      <c r="P142" s="4" t="s">
        <v>697</v>
      </c>
      <c r="Q142" s="4" t="str">
        <f>VLOOKUP(J142,School!$A$2:$D$100,3,FALSE)</f>
        <v>06511</v>
      </c>
      <c r="R142" s="18" t="s">
        <v>481</v>
      </c>
      <c r="S142" s="18" t="s">
        <v>482</v>
      </c>
      <c r="T142" s="4">
        <f>VLOOKUP(H142,Display_Order!$A$1:$B$26,2,FALSE)</f>
        <v>13</v>
      </c>
      <c r="U142" s="26">
        <v>141</v>
      </c>
    </row>
    <row r="143" spans="1:21">
      <c r="A143" s="3" t="s">
        <v>457</v>
      </c>
      <c r="B143" s="3" t="str">
        <f t="shared" si="4"/>
        <v>2004 Girls Outdoor Class L Championship Triple Jump</v>
      </c>
      <c r="C143" s="3" t="s">
        <v>26</v>
      </c>
      <c r="D143" s="4" t="s">
        <v>779</v>
      </c>
      <c r="F143" s="4" t="s">
        <v>703</v>
      </c>
      <c r="G143" s="4" t="str">
        <f t="shared" si="5"/>
        <v>Girls</v>
      </c>
      <c r="H143" s="4" t="s">
        <v>12</v>
      </c>
      <c r="I143" s="3">
        <v>2004</v>
      </c>
      <c r="J143" s="3" t="s">
        <v>100</v>
      </c>
      <c r="K143" s="4" t="s">
        <v>58</v>
      </c>
      <c r="L143" s="20" t="str">
        <f>VLOOKUP(H143,Events!$A$2:$E$27,2,FALSE)</f>
        <v>Field</v>
      </c>
      <c r="M143" s="20" t="str">
        <f>VLOOKUP(H143,Events!$A$2:$E$27,3,FALSE)</f>
        <v>Jumps</v>
      </c>
      <c r="N143" s="6">
        <v>38140</v>
      </c>
      <c r="O143" s="4" t="str">
        <f>IF(VLOOKUP(H143,Events!$A$2:$D$27,2,FALSE)="Field",CONCATENATE(R143,"-",S143),IF(VLOOKUP(H143,Events!$A$2:$D$27,2,FALSE)="Multi",R143,CONCATENATE(R143,":",S143)))</f>
        <v>38-05.5</v>
      </c>
      <c r="P143" s="4" t="s">
        <v>697</v>
      </c>
      <c r="Q143" s="4" t="str">
        <f>VLOOKUP(J143,School!$A$2:$D$100,3,FALSE)</f>
        <v>06513</v>
      </c>
      <c r="R143" s="18" t="s">
        <v>483</v>
      </c>
      <c r="S143" s="18" t="s">
        <v>484</v>
      </c>
      <c r="T143" s="4">
        <f>VLOOKUP(H143,Display_Order!$A$1:$B$26,2,FALSE)</f>
        <v>14</v>
      </c>
      <c r="U143" s="26">
        <v>142</v>
      </c>
    </row>
    <row r="144" spans="1:21">
      <c r="A144" s="3" t="s">
        <v>458</v>
      </c>
      <c r="B144" s="3" t="str">
        <f t="shared" si="4"/>
        <v>2011 Girls Outdoor Class L Championship High Jump</v>
      </c>
      <c r="C144" s="3" t="s">
        <v>26</v>
      </c>
      <c r="D144" s="4" t="s">
        <v>779</v>
      </c>
      <c r="F144" s="4" t="s">
        <v>703</v>
      </c>
      <c r="G144" s="4" t="str">
        <f t="shared" si="5"/>
        <v>Girls</v>
      </c>
      <c r="H144" s="4" t="s">
        <v>13</v>
      </c>
      <c r="I144" s="3">
        <v>2011</v>
      </c>
      <c r="J144" s="3" t="s">
        <v>243</v>
      </c>
      <c r="K144" s="4" t="s">
        <v>57</v>
      </c>
      <c r="L144" s="20" t="str">
        <f>VLOOKUP(H144,Events!$A$2:$E$27,2,FALSE)</f>
        <v>Field</v>
      </c>
      <c r="M144" s="20" t="str">
        <f>VLOOKUP(H144,Events!$A$2:$E$27,3,FALSE)</f>
        <v>Jumps</v>
      </c>
      <c r="N144" s="6">
        <v>40696</v>
      </c>
      <c r="O144" s="4" t="str">
        <f>IF(VLOOKUP(H144,Events!$A$2:$D$27,2,FALSE)="Field",CONCATENATE(R144,"-",S144),IF(VLOOKUP(H144,Events!$A$2:$D$27,2,FALSE)="Multi",R144,CONCATENATE(R144,":",S144)))</f>
        <v>5-09</v>
      </c>
      <c r="P144" s="4" t="s">
        <v>697</v>
      </c>
      <c r="Q144" s="4" t="str">
        <f>VLOOKUP(J144,School!$A$2:$D$100,3,FALSE)</f>
        <v>06492</v>
      </c>
      <c r="R144" s="18" t="s">
        <v>485</v>
      </c>
      <c r="S144" s="18" t="s">
        <v>203</v>
      </c>
      <c r="T144" s="4">
        <f>VLOOKUP(H144,Display_Order!$A$1:$B$26,2,FALSE)</f>
        <v>15</v>
      </c>
      <c r="U144" s="26">
        <v>143</v>
      </c>
    </row>
    <row r="145" spans="1:21">
      <c r="A145" s="3" t="s">
        <v>459</v>
      </c>
      <c r="B145" s="3" t="str">
        <f t="shared" si="4"/>
        <v>2014 Girls Outdoor Class L Championship Pole Vault</v>
      </c>
      <c r="C145" s="3" t="s">
        <v>26</v>
      </c>
      <c r="D145" s="4" t="s">
        <v>779</v>
      </c>
      <c r="F145" s="4" t="s">
        <v>703</v>
      </c>
      <c r="G145" s="4" t="str">
        <f t="shared" si="5"/>
        <v>Girls</v>
      </c>
      <c r="H145" s="4" t="s">
        <v>14</v>
      </c>
      <c r="I145" s="3">
        <v>2014</v>
      </c>
      <c r="J145" s="3" t="s">
        <v>79</v>
      </c>
      <c r="K145" s="4" t="s">
        <v>57</v>
      </c>
      <c r="L145" s="20" t="str">
        <f>VLOOKUP(H145,Events!$A$2:$E$27,2,FALSE)</f>
        <v>Field</v>
      </c>
      <c r="M145" s="20" t="str">
        <f>VLOOKUP(H145,Events!$A$2:$E$27,3,FALSE)</f>
        <v>Jumps</v>
      </c>
      <c r="N145" s="6">
        <v>41792</v>
      </c>
      <c r="O145" s="4" t="str">
        <f>IF(VLOOKUP(H145,Events!$A$2:$D$27,2,FALSE)="Field",CONCATENATE(R145,"-",S145),IF(VLOOKUP(H145,Events!$A$2:$D$27,2,FALSE)="Multi",R145,CONCATENATE(R145,":",S145)))</f>
        <v>11-08</v>
      </c>
      <c r="P145" s="4" t="s">
        <v>697</v>
      </c>
      <c r="Q145" s="4" t="str">
        <f>VLOOKUP(J145,School!$A$2:$D$100,3,FALSE)</f>
        <v>06820</v>
      </c>
      <c r="R145" s="18" t="s">
        <v>320</v>
      </c>
      <c r="S145" s="18" t="s">
        <v>202</v>
      </c>
      <c r="T145" s="4">
        <f>VLOOKUP(H145,Display_Order!$A$1:$B$26,2,FALSE)</f>
        <v>16</v>
      </c>
      <c r="U145" s="26">
        <v>144</v>
      </c>
    </row>
    <row r="146" spans="1:21">
      <c r="A146" s="3" t="s">
        <v>460</v>
      </c>
      <c r="B146" s="3" t="str">
        <f t="shared" si="4"/>
        <v>1992 Girls Outdoor Class L Championship Shot Put</v>
      </c>
      <c r="C146" s="3" t="s">
        <v>26</v>
      </c>
      <c r="D146" s="4" t="s">
        <v>779</v>
      </c>
      <c r="F146" s="4" t="s">
        <v>703</v>
      </c>
      <c r="G146" s="4" t="str">
        <f t="shared" si="5"/>
        <v>Girls</v>
      </c>
      <c r="H146" s="4" t="s">
        <v>15</v>
      </c>
      <c r="I146" s="3">
        <v>1992</v>
      </c>
      <c r="J146" s="3" t="s">
        <v>73</v>
      </c>
      <c r="K146" s="4" t="s">
        <v>58</v>
      </c>
      <c r="L146" s="20" t="str">
        <f>VLOOKUP(H146,Events!$A$2:$E$27,2,FALSE)</f>
        <v>Field</v>
      </c>
      <c r="M146" s="20" t="str">
        <f>VLOOKUP(H146,Events!$A$2:$E$27,3,FALSE)</f>
        <v>Throws</v>
      </c>
      <c r="N146" s="6">
        <v>33756</v>
      </c>
      <c r="O146" s="4" t="str">
        <f>IF(VLOOKUP(H146,Events!$A$2:$D$27,2,FALSE)="Field",CONCATENATE(R146,"-",S146),IF(VLOOKUP(H146,Events!$A$2:$D$27,2,FALSE)="Multi",R146,CONCATENATE(R146,":",S146)))</f>
        <v>42-01.5</v>
      </c>
      <c r="P146" s="4" t="s">
        <v>697</v>
      </c>
      <c r="Q146" s="4" t="str">
        <f>VLOOKUP(J146,School!$A$2:$D$100,3,FALSE)</f>
        <v>06095</v>
      </c>
      <c r="R146" s="18" t="s">
        <v>486</v>
      </c>
      <c r="S146" s="18" t="s">
        <v>209</v>
      </c>
      <c r="T146" s="4">
        <f>VLOOKUP(H146,Display_Order!$A$1:$B$26,2,FALSE)</f>
        <v>17</v>
      </c>
      <c r="U146" s="26">
        <v>145</v>
      </c>
    </row>
    <row r="147" spans="1:21">
      <c r="A147" s="3" t="s">
        <v>461</v>
      </c>
      <c r="B147" s="3" t="str">
        <f t="shared" si="4"/>
        <v>1978 Girls Outdoor Class L Championship Discus Throw</v>
      </c>
      <c r="C147" s="3" t="s">
        <v>26</v>
      </c>
      <c r="D147" s="4" t="s">
        <v>779</v>
      </c>
      <c r="F147" s="4" t="s">
        <v>703</v>
      </c>
      <c r="G147" s="4" t="str">
        <f t="shared" si="5"/>
        <v>Girls</v>
      </c>
      <c r="H147" s="4" t="s">
        <v>716</v>
      </c>
      <c r="I147" s="3">
        <v>1978</v>
      </c>
      <c r="J147" s="3" t="s">
        <v>462</v>
      </c>
      <c r="K147" s="4" t="s">
        <v>56</v>
      </c>
      <c r="L147" s="20" t="str">
        <f>VLOOKUP(H147,Events!$A$2:$E$27,2,FALSE)</f>
        <v>Field</v>
      </c>
      <c r="M147" s="20" t="str">
        <f>VLOOKUP(H147,Events!$A$2:$E$27,3,FALSE)</f>
        <v>Throws</v>
      </c>
      <c r="O147" s="4" t="str">
        <f>IF(VLOOKUP(H147,Events!$A$2:$D$27,2,FALSE)="Field",CONCATENATE(R147,"-",S147),IF(VLOOKUP(H147,Events!$A$2:$D$27,2,FALSE)="Multi",R147,CONCATENATE(R147,":",S147)))</f>
        <v>132-00</v>
      </c>
      <c r="P147" s="4" t="s">
        <v>697</v>
      </c>
      <c r="Q147" s="4" t="str">
        <f>VLOOKUP(J147,School!$A$2:$D$100,3,FALSE)</f>
        <v>06111</v>
      </c>
      <c r="R147" s="18" t="s">
        <v>487</v>
      </c>
      <c r="S147" s="18" t="s">
        <v>288</v>
      </c>
      <c r="T147" s="4">
        <f>VLOOKUP(H147,Display_Order!$A$1:$B$26,2,FALSE)</f>
        <v>18</v>
      </c>
      <c r="U147" s="26">
        <v>146</v>
      </c>
    </row>
    <row r="148" spans="1:21">
      <c r="A148" s="3" t="s">
        <v>463</v>
      </c>
      <c r="B148" s="3" t="str">
        <f t="shared" si="4"/>
        <v>2008 Girls Outdoor Class L Championship Javelin Throw 2002</v>
      </c>
      <c r="C148" s="3" t="s">
        <v>26</v>
      </c>
      <c r="D148" s="4" t="s">
        <v>779</v>
      </c>
      <c r="F148" s="4" t="s">
        <v>703</v>
      </c>
      <c r="G148" s="4" t="str">
        <f t="shared" si="5"/>
        <v>Girls</v>
      </c>
      <c r="H148" s="4" t="s">
        <v>717</v>
      </c>
      <c r="I148" s="3">
        <v>2008</v>
      </c>
      <c r="J148" s="3" t="s">
        <v>450</v>
      </c>
      <c r="K148" s="4" t="s">
        <v>58</v>
      </c>
      <c r="L148" s="20" t="str">
        <f>VLOOKUP(H148,Events!$A$2:$E$27,2,FALSE)</f>
        <v>Field</v>
      </c>
      <c r="M148" s="20" t="str">
        <f>VLOOKUP(H148,Events!$A$2:$E$27,3,FALSE)</f>
        <v>Throws</v>
      </c>
      <c r="N148" s="6">
        <v>39601</v>
      </c>
      <c r="O148" s="4" t="str">
        <f>IF(VLOOKUP(H148,Events!$A$2:$D$27,2,FALSE)="Field",CONCATENATE(R148,"-",S148),IF(VLOOKUP(H148,Events!$A$2:$D$27,2,FALSE)="Multi",R148,CONCATENATE(R148,":",S148)))</f>
        <v>135-08</v>
      </c>
      <c r="P148" s="4" t="s">
        <v>697</v>
      </c>
      <c r="Q148" s="4" t="str">
        <f>VLOOKUP(J148,School!$A$2:$D$100,3,FALSE)</f>
        <v>06825</v>
      </c>
      <c r="R148" s="18" t="s">
        <v>488</v>
      </c>
      <c r="S148" s="18" t="s">
        <v>202</v>
      </c>
      <c r="T148" s="4">
        <f>VLOOKUP(H148,Display_Order!$A$1:$B$26,2,FALSE)</f>
        <v>19</v>
      </c>
      <c r="U148" s="26">
        <v>147</v>
      </c>
    </row>
    <row r="149" spans="1:21">
      <c r="A149" s="3" t="s">
        <v>464</v>
      </c>
      <c r="B149" s="3" t="str">
        <f t="shared" si="4"/>
        <v>1980 Girls Outdoor Class L Championship Javelin Throw</v>
      </c>
      <c r="C149" s="3" t="s">
        <v>26</v>
      </c>
      <c r="D149" s="4" t="s">
        <v>779</v>
      </c>
      <c r="F149" s="4" t="s">
        <v>703</v>
      </c>
      <c r="G149" s="4" t="str">
        <f t="shared" si="5"/>
        <v>Girls</v>
      </c>
      <c r="H149" s="4" t="s">
        <v>715</v>
      </c>
      <c r="I149" s="3">
        <v>1980</v>
      </c>
      <c r="J149" s="3" t="s">
        <v>250</v>
      </c>
      <c r="K149" s="4" t="s">
        <v>56</v>
      </c>
      <c r="L149" s="20" t="str">
        <f>VLOOKUP(H149,Events!$A$2:$E$27,2,FALSE)</f>
        <v>Field</v>
      </c>
      <c r="M149" s="20" t="str">
        <f>VLOOKUP(H149,Events!$A$2:$E$27,3,FALSE)</f>
        <v>Throws</v>
      </c>
      <c r="N149" s="6"/>
      <c r="O149" s="4" t="str">
        <f>IF(VLOOKUP(H149,Events!$A$2:$D$27,2,FALSE)="Field",CONCATENATE(R149,"-",S149),IF(VLOOKUP(H149,Events!$A$2:$D$27,2,FALSE)="Multi",R149,CONCATENATE(R149,":",S149)))</f>
        <v>146-07</v>
      </c>
      <c r="P149" s="4" t="s">
        <v>697</v>
      </c>
      <c r="Q149" s="4" t="str">
        <f>VLOOKUP(J149,School!$A$2:$D$100,3,FALSE)</f>
        <v>06473</v>
      </c>
      <c r="R149" s="18" t="s">
        <v>489</v>
      </c>
      <c r="S149" s="18" t="s">
        <v>490</v>
      </c>
      <c r="T149" s="4">
        <f>VLOOKUP(H149,Display_Order!$A$1:$B$26,2,FALSE)</f>
        <v>20</v>
      </c>
      <c r="U149" s="26">
        <v>148</v>
      </c>
    </row>
    <row r="150" spans="1:21">
      <c r="A150" s="3" t="s">
        <v>491</v>
      </c>
      <c r="B150" s="3" t="str">
        <f t="shared" si="4"/>
        <v>1987 Girls Outdoor Class LL Championship 100m</v>
      </c>
      <c r="C150" s="3" t="s">
        <v>26</v>
      </c>
      <c r="D150" s="4" t="s">
        <v>780</v>
      </c>
      <c r="F150" s="4" t="s">
        <v>703</v>
      </c>
      <c r="G150" s="4" t="str">
        <f t="shared" si="5"/>
        <v>Girls</v>
      </c>
      <c r="H150" s="4" t="s">
        <v>1</v>
      </c>
      <c r="I150" s="3">
        <v>1987</v>
      </c>
      <c r="J150" s="3" t="s">
        <v>142</v>
      </c>
      <c r="K150" s="4" t="s">
        <v>61</v>
      </c>
      <c r="L150" s="20" t="str">
        <f>VLOOKUP(H150,Events!$A$2:$E$27,2,FALSE)</f>
        <v>Track</v>
      </c>
      <c r="M150" s="20" t="str">
        <f>VLOOKUP(H150,Events!$A$2:$E$27,3,FALSE)</f>
        <v>Sprint</v>
      </c>
      <c r="N150" s="6">
        <v>31934</v>
      </c>
      <c r="O150" s="4" t="str">
        <f>IF(VLOOKUP(H150,Events!$A$2:$D$27,2,FALSE)="Field",CONCATENATE(R150,"-",S150),IF(VLOOKUP(H150,Events!$A$2:$D$27,2,FALSE)="Multi",R150,CONCATENATE(R150,":",S150)))</f>
        <v>0:12.05</v>
      </c>
      <c r="P150" s="4" t="s">
        <v>697</v>
      </c>
      <c r="Q150" s="4" t="str">
        <f>VLOOKUP(J150,School!$A$2:$D$100,3,FALSE)</f>
        <v>06051</v>
      </c>
      <c r="R150" s="18" t="s">
        <v>254</v>
      </c>
      <c r="S150" s="18" t="s">
        <v>520</v>
      </c>
      <c r="T150" s="4">
        <f>VLOOKUP(H150,Display_Order!$A$1:$B$26,2,FALSE)</f>
        <v>1</v>
      </c>
      <c r="U150" s="26">
        <v>149</v>
      </c>
    </row>
    <row r="151" spans="1:21">
      <c r="A151" s="3" t="s">
        <v>492</v>
      </c>
      <c r="B151" s="3" t="str">
        <f t="shared" si="4"/>
        <v>1995 Girls Outdoor Class LL Championship 200m</v>
      </c>
      <c r="C151" s="3" t="s">
        <v>26</v>
      </c>
      <c r="D151" s="4" t="s">
        <v>780</v>
      </c>
      <c r="F151" s="4" t="s">
        <v>703</v>
      </c>
      <c r="G151" s="4" t="str">
        <f t="shared" si="5"/>
        <v>Girls</v>
      </c>
      <c r="H151" s="4" t="s">
        <v>2</v>
      </c>
      <c r="I151" s="3">
        <v>1995</v>
      </c>
      <c r="J151" s="3" t="s">
        <v>512</v>
      </c>
      <c r="K151" s="4" t="s">
        <v>56</v>
      </c>
      <c r="L151" s="20" t="str">
        <f>VLOOKUP(H151,Events!$A$2:$E$27,2,FALSE)</f>
        <v>Track</v>
      </c>
      <c r="M151" s="20" t="str">
        <f>VLOOKUP(H151,Events!$A$2:$E$27,3,FALSE)</f>
        <v>Sprint</v>
      </c>
      <c r="O151" s="4" t="str">
        <f>IF(VLOOKUP(H151,Events!$A$2:$D$27,2,FALSE)="Field",CONCATENATE(R151,"-",S151),IF(VLOOKUP(H151,Events!$A$2:$D$27,2,FALSE)="Multi",R151,CONCATENATE(R151,":",S151)))</f>
        <v>0:24.87</v>
      </c>
      <c r="P151" s="4" t="s">
        <v>697</v>
      </c>
      <c r="Q151" s="4" t="str">
        <f>VLOOKUP(J151,School!$A$2:$D$100,3,FALSE)</f>
        <v>06114</v>
      </c>
      <c r="R151" s="18" t="s">
        <v>254</v>
      </c>
      <c r="S151" s="18" t="s">
        <v>521</v>
      </c>
      <c r="T151" s="4">
        <f>VLOOKUP(H151,Display_Order!$A$1:$B$26,2,FALSE)</f>
        <v>2</v>
      </c>
      <c r="U151" s="26">
        <v>150</v>
      </c>
    </row>
    <row r="152" spans="1:21">
      <c r="A152" s="3" t="s">
        <v>493</v>
      </c>
      <c r="B152" s="3" t="str">
        <f t="shared" si="4"/>
        <v>2017 Girls Outdoor Class LL Championship 400m</v>
      </c>
      <c r="C152" s="3" t="s">
        <v>26</v>
      </c>
      <c r="D152" s="4" t="s">
        <v>780</v>
      </c>
      <c r="F152" s="4" t="s">
        <v>703</v>
      </c>
      <c r="G152" s="4" t="str">
        <f t="shared" si="5"/>
        <v>Girls</v>
      </c>
      <c r="H152" s="4" t="s">
        <v>3</v>
      </c>
      <c r="I152" s="3">
        <v>2017</v>
      </c>
      <c r="J152" s="3" t="s">
        <v>445</v>
      </c>
      <c r="K152" s="4" t="s">
        <v>61</v>
      </c>
      <c r="L152" s="20" t="str">
        <f>VLOOKUP(H152,Events!$A$2:$E$27,2,FALSE)</f>
        <v>Track</v>
      </c>
      <c r="M152" s="20" t="str">
        <f>VLOOKUP(H152,Events!$A$2:$E$27,3,FALSE)</f>
        <v>Sprint</v>
      </c>
      <c r="N152" s="6">
        <v>42886</v>
      </c>
      <c r="O152" s="4" t="str">
        <f>IF(VLOOKUP(H152,Events!$A$2:$D$27,2,FALSE)="Field",CONCATENATE(R152,"-",S152),IF(VLOOKUP(H152,Events!$A$2:$D$27,2,FALSE)="Multi",R152,CONCATENATE(R152,":",S152)))</f>
        <v>0:56.00</v>
      </c>
      <c r="P152" s="4" t="s">
        <v>699</v>
      </c>
      <c r="Q152" s="4" t="str">
        <f>VLOOKUP(J152,School!$A$2:$D$100,3,FALSE)</f>
        <v>06514</v>
      </c>
      <c r="R152" s="18" t="s">
        <v>254</v>
      </c>
      <c r="S152" s="18" t="s">
        <v>522</v>
      </c>
      <c r="T152" s="4">
        <f>VLOOKUP(H152,Display_Order!$A$1:$B$26,2,FALSE)</f>
        <v>3</v>
      </c>
      <c r="U152" s="26">
        <v>151</v>
      </c>
    </row>
    <row r="153" spans="1:21">
      <c r="A153" s="3" t="s">
        <v>494</v>
      </c>
      <c r="B153" s="3" t="str">
        <f t="shared" si="4"/>
        <v>2014 Girls Outdoor Class LL Championship 800m</v>
      </c>
      <c r="C153" s="3" t="s">
        <v>26</v>
      </c>
      <c r="D153" s="4" t="s">
        <v>780</v>
      </c>
      <c r="F153" s="4" t="s">
        <v>703</v>
      </c>
      <c r="G153" s="4" t="str">
        <f t="shared" si="5"/>
        <v>Girls</v>
      </c>
      <c r="H153" s="4" t="s">
        <v>4</v>
      </c>
      <c r="I153" s="3">
        <v>2014</v>
      </c>
      <c r="J153" s="3" t="s">
        <v>495</v>
      </c>
      <c r="K153" s="4" t="s">
        <v>62</v>
      </c>
      <c r="L153" s="20" t="str">
        <f>VLOOKUP(H153,Events!$A$2:$E$27,2,FALSE)</f>
        <v>Track</v>
      </c>
      <c r="M153" s="20" t="str">
        <f>VLOOKUP(H153,Events!$A$2:$E$27,3,FALSE)</f>
        <v>Distance</v>
      </c>
      <c r="N153" s="6">
        <v>41795</v>
      </c>
      <c r="O153" s="4" t="str">
        <f>IF(VLOOKUP(H153,Events!$A$2:$D$27,2,FALSE)="Field",CONCATENATE(R153,"-",S153),IF(VLOOKUP(H153,Events!$A$2:$D$27,2,FALSE)="Multi",R153,CONCATENATE(R153,":",S153)))</f>
        <v>2:13.47</v>
      </c>
      <c r="P153" s="4" t="s">
        <v>699</v>
      </c>
      <c r="Q153" s="4" t="str">
        <f>VLOOKUP(J153,School!$A$2:$D$100,3,FALSE)</f>
        <v>06611</v>
      </c>
      <c r="R153" s="18" t="s">
        <v>472</v>
      </c>
      <c r="S153" s="18" t="s">
        <v>523</v>
      </c>
      <c r="T153" s="4">
        <f>VLOOKUP(H153,Display_Order!$A$1:$B$26,2,FALSE)</f>
        <v>4</v>
      </c>
      <c r="U153" s="26">
        <v>152</v>
      </c>
    </row>
    <row r="154" spans="1:21">
      <c r="A154" s="3" t="s">
        <v>496</v>
      </c>
      <c r="B154" s="3" t="str">
        <f t="shared" si="4"/>
        <v>2014 Girls Outdoor Class LL Championship 1600m</v>
      </c>
      <c r="C154" s="3" t="s">
        <v>26</v>
      </c>
      <c r="D154" s="4" t="s">
        <v>780</v>
      </c>
      <c r="F154" s="4" t="s">
        <v>703</v>
      </c>
      <c r="G154" s="4" t="str">
        <f t="shared" si="5"/>
        <v>Girls</v>
      </c>
      <c r="H154" s="4" t="s">
        <v>5</v>
      </c>
      <c r="I154" s="3">
        <v>2014</v>
      </c>
      <c r="J154" s="3" t="s">
        <v>105</v>
      </c>
      <c r="K154" s="4" t="s">
        <v>62</v>
      </c>
      <c r="L154" s="20" t="str">
        <f>VLOOKUP(H154,Events!$A$2:$E$27,2,FALSE)</f>
        <v>Track</v>
      </c>
      <c r="M154" s="20" t="str">
        <f>VLOOKUP(H154,Events!$A$2:$E$27,3,FALSE)</f>
        <v>Distance</v>
      </c>
      <c r="N154" s="6">
        <v>41795</v>
      </c>
      <c r="O154" s="4" t="str">
        <f>IF(VLOOKUP(H154,Events!$A$2:$D$27,2,FALSE)="Field",CONCATENATE(R154,"-",S154),IF(VLOOKUP(H154,Events!$A$2:$D$27,2,FALSE)="Multi",R154,CONCATENATE(R154,":",S154)))</f>
        <v>4:53.29</v>
      </c>
      <c r="P154" s="4" t="s">
        <v>697</v>
      </c>
      <c r="Q154" s="4" t="str">
        <f>VLOOKUP(J154,School!$A$2:$D$100,3,FALSE)</f>
        <v>06880</v>
      </c>
      <c r="R154" s="18" t="s">
        <v>260</v>
      </c>
      <c r="S154" s="18" t="s">
        <v>524</v>
      </c>
      <c r="T154" s="4">
        <f>VLOOKUP(H154,Display_Order!$A$1:$B$26,2,FALSE)</f>
        <v>5</v>
      </c>
      <c r="U154" s="26">
        <v>153</v>
      </c>
    </row>
    <row r="155" spans="1:21">
      <c r="A155" s="3" t="s">
        <v>496</v>
      </c>
      <c r="B155" s="3" t="str">
        <f t="shared" si="4"/>
        <v>2014 Girls Outdoor Class LL Championship 3200m</v>
      </c>
      <c r="C155" s="3" t="s">
        <v>26</v>
      </c>
      <c r="D155" s="4" t="s">
        <v>780</v>
      </c>
      <c r="F155" s="4" t="s">
        <v>703</v>
      </c>
      <c r="G155" s="4" t="str">
        <f t="shared" si="5"/>
        <v>Girls</v>
      </c>
      <c r="H155" s="4" t="s">
        <v>6</v>
      </c>
      <c r="I155" s="3">
        <v>2014</v>
      </c>
      <c r="J155" s="3" t="s">
        <v>105</v>
      </c>
      <c r="K155" s="4" t="s">
        <v>62</v>
      </c>
      <c r="L155" s="20" t="str">
        <f>VLOOKUP(H155,Events!$A$2:$E$27,2,FALSE)</f>
        <v>Track</v>
      </c>
      <c r="M155" s="20" t="str">
        <f>VLOOKUP(H155,Events!$A$2:$E$27,3,FALSE)</f>
        <v>Distance</v>
      </c>
      <c r="N155" s="6">
        <v>41795</v>
      </c>
      <c r="O155" s="4" t="str">
        <f>IF(VLOOKUP(H155,Events!$A$2:$D$27,2,FALSE)="Field",CONCATENATE(R155,"-",S155),IF(VLOOKUP(H155,Events!$A$2:$D$27,2,FALSE)="Multi",R155,CONCATENATE(R155,":",S155)))</f>
        <v>10:27.59</v>
      </c>
      <c r="P155" s="4" t="s">
        <v>697</v>
      </c>
      <c r="Q155" s="4" t="str">
        <f>VLOOKUP(J155,School!$A$2:$D$100,3,FALSE)</f>
        <v>06880</v>
      </c>
      <c r="R155" s="18" t="s">
        <v>285</v>
      </c>
      <c r="S155" s="18" t="s">
        <v>525</v>
      </c>
      <c r="T155" s="4">
        <f>VLOOKUP(H155,Display_Order!$A$1:$B$26,2,FALSE)</f>
        <v>6</v>
      </c>
      <c r="U155" s="26">
        <v>154</v>
      </c>
    </row>
    <row r="156" spans="1:21">
      <c r="A156" s="3" t="s">
        <v>497</v>
      </c>
      <c r="B156" s="3" t="str">
        <f t="shared" si="4"/>
        <v>1987 Girls Outdoor Class LL Championship 100mH</v>
      </c>
      <c r="C156" s="3" t="s">
        <v>26</v>
      </c>
      <c r="D156" s="4" t="s">
        <v>780</v>
      </c>
      <c r="F156" s="4" t="s">
        <v>703</v>
      </c>
      <c r="G156" s="4" t="str">
        <f t="shared" si="5"/>
        <v>Girls</v>
      </c>
      <c r="H156" s="4" t="s">
        <v>713</v>
      </c>
      <c r="I156" s="3">
        <v>1987</v>
      </c>
      <c r="J156" s="3" t="s">
        <v>129</v>
      </c>
      <c r="K156" s="4" t="s">
        <v>61</v>
      </c>
      <c r="L156" s="20" t="str">
        <f>VLOOKUP(H156,Events!$A$2:$E$27,2,FALSE)</f>
        <v>Track</v>
      </c>
      <c r="M156" s="20" t="str">
        <f>VLOOKUP(H156,Events!$A$2:$E$27,3,FALSE)</f>
        <v>Hurdles</v>
      </c>
      <c r="N156" s="6">
        <v>31934</v>
      </c>
      <c r="O156" s="4" t="str">
        <f>IF(VLOOKUP(H156,Events!$A$2:$D$27,2,FALSE)="Field",CONCATENATE(R156,"-",S156),IF(VLOOKUP(H156,Events!$A$2:$D$27,2,FALSE)="Multi",R156,CONCATENATE(R156,":",S156)))</f>
        <v>0:14.4</v>
      </c>
      <c r="P156" s="4" t="s">
        <v>697</v>
      </c>
      <c r="Q156" s="4" t="str">
        <f>VLOOKUP(J156,School!$A$2:$D$100,3,FALSE)</f>
        <v>06118</v>
      </c>
      <c r="R156" s="18" t="s">
        <v>254</v>
      </c>
      <c r="S156" s="18" t="s">
        <v>526</v>
      </c>
      <c r="T156" s="4">
        <f>VLOOKUP(H156,Display_Order!$A$1:$B$26,2,FALSE)</f>
        <v>8</v>
      </c>
      <c r="U156" s="26">
        <v>155</v>
      </c>
    </row>
    <row r="157" spans="1:21">
      <c r="A157" s="3" t="s">
        <v>498</v>
      </c>
      <c r="B157" s="3" t="str">
        <f t="shared" si="4"/>
        <v>2000 Girls Outdoor Class LL Championship 300mH</v>
      </c>
      <c r="C157" s="3" t="s">
        <v>26</v>
      </c>
      <c r="D157" s="4" t="s">
        <v>780</v>
      </c>
      <c r="F157" s="4" t="s">
        <v>703</v>
      </c>
      <c r="G157" s="4" t="str">
        <f t="shared" si="5"/>
        <v>Girls</v>
      </c>
      <c r="H157" s="4" t="s">
        <v>711</v>
      </c>
      <c r="I157" s="3">
        <v>2000</v>
      </c>
      <c r="J157" s="3" t="s">
        <v>513</v>
      </c>
      <c r="K157" s="4" t="s">
        <v>60</v>
      </c>
      <c r="L157" s="20" t="str">
        <f>VLOOKUP(H157,Events!$A$2:$E$27,2,FALSE)</f>
        <v>Track</v>
      </c>
      <c r="M157" s="20" t="str">
        <f>VLOOKUP(H157,Events!$A$2:$E$27,3,FALSE)</f>
        <v>Hurdles</v>
      </c>
      <c r="N157" s="6">
        <v>36676</v>
      </c>
      <c r="O157" s="4" t="str">
        <f>IF(VLOOKUP(H157,Events!$A$2:$D$27,2,FALSE)="Field",CONCATENATE(R157,"-",S157),IF(VLOOKUP(H157,Events!$A$2:$D$27,2,FALSE)="Multi",R157,CONCATENATE(R157,":",S157)))</f>
        <v>0:44.82</v>
      </c>
      <c r="P157" s="4" t="s">
        <v>697</v>
      </c>
      <c r="Q157" s="4" t="str">
        <f>VLOOKUP(J157,School!$A$2:$D$100,3,FALSE)</f>
        <v>06107</v>
      </c>
      <c r="R157" s="18" t="s">
        <v>254</v>
      </c>
      <c r="S157" s="18" t="s">
        <v>527</v>
      </c>
      <c r="T157" s="4">
        <f>VLOOKUP(H157,Display_Order!$A$1:$B$26,2,FALSE)</f>
        <v>9</v>
      </c>
      <c r="U157" s="26">
        <v>156</v>
      </c>
    </row>
    <row r="158" spans="1:21" ht="24">
      <c r="A158" s="3" t="s">
        <v>499</v>
      </c>
      <c r="B158" s="3" t="str">
        <f t="shared" si="4"/>
        <v>2008 Girls Outdoor Class LL Championship 4x100m</v>
      </c>
      <c r="C158" s="3" t="s">
        <v>26</v>
      </c>
      <c r="D158" s="4" t="s">
        <v>780</v>
      </c>
      <c r="F158" s="4" t="s">
        <v>703</v>
      </c>
      <c r="G158" s="4" t="str">
        <f t="shared" si="5"/>
        <v>Girls</v>
      </c>
      <c r="H158" s="4" t="s">
        <v>8</v>
      </c>
      <c r="I158" s="3">
        <v>2008</v>
      </c>
      <c r="J158" s="3" t="s">
        <v>131</v>
      </c>
      <c r="K158" s="4" t="s">
        <v>61</v>
      </c>
      <c r="L158" s="20" t="str">
        <f>VLOOKUP(H158,Events!$A$2:$E$27,2,FALSE)</f>
        <v>Relay</v>
      </c>
      <c r="M158" s="20" t="str">
        <f>VLOOKUP(H158,Events!$A$2:$E$27,3,FALSE)</f>
        <v>Sprint</v>
      </c>
      <c r="N158" s="6">
        <v>39601</v>
      </c>
      <c r="O158" s="4" t="str">
        <f>IF(VLOOKUP(H158,Events!$A$2:$D$27,2,FALSE)="Field",CONCATENATE(R158,"-",S158),IF(VLOOKUP(H158,Events!$A$2:$D$27,2,FALSE)="Multi",R158,CONCATENATE(R158,":",S158)))</f>
        <v>0:47.48</v>
      </c>
      <c r="P158" s="4" t="s">
        <v>697</v>
      </c>
      <c r="Q158" s="4" t="str">
        <f>VLOOKUP(J158,School!$A$2:$D$100,3,FALSE)</f>
        <v>06811</v>
      </c>
      <c r="R158" s="18" t="s">
        <v>254</v>
      </c>
      <c r="S158" s="18" t="s">
        <v>528</v>
      </c>
      <c r="T158" s="4">
        <f>VLOOKUP(H158,Display_Order!$A$1:$B$26,2,FALSE)</f>
        <v>10</v>
      </c>
      <c r="U158" s="26">
        <v>157</v>
      </c>
    </row>
    <row r="159" spans="1:21" ht="24">
      <c r="A159" s="3" t="s">
        <v>500</v>
      </c>
      <c r="B159" s="3" t="str">
        <f t="shared" si="4"/>
        <v>2017 Girls Outdoor Class LL Championship 4x400m</v>
      </c>
      <c r="C159" s="3" t="s">
        <v>26</v>
      </c>
      <c r="D159" s="4" t="s">
        <v>780</v>
      </c>
      <c r="F159" s="4" t="s">
        <v>703</v>
      </c>
      <c r="G159" s="4" t="str">
        <f t="shared" si="5"/>
        <v>Girls</v>
      </c>
      <c r="H159" s="4" t="s">
        <v>9</v>
      </c>
      <c r="I159" s="3">
        <v>2017</v>
      </c>
      <c r="J159" s="3" t="s">
        <v>84</v>
      </c>
      <c r="K159" s="4" t="s">
        <v>61</v>
      </c>
      <c r="L159" s="20" t="str">
        <f>VLOOKUP(H159,Events!$A$2:$E$27,2,FALSE)</f>
        <v>Relay</v>
      </c>
      <c r="M159" s="20" t="str">
        <f>VLOOKUP(H159,Events!$A$2:$E$27,3,FALSE)</f>
        <v>Sprint</v>
      </c>
      <c r="N159" s="6">
        <v>42886</v>
      </c>
      <c r="O159" s="4" t="str">
        <f>IF(VLOOKUP(H159,Events!$A$2:$D$27,2,FALSE)="Field",CONCATENATE(R159,"-",S159),IF(VLOOKUP(H159,Events!$A$2:$D$27,2,FALSE)="Multi",R159,CONCATENATE(R159,":",S159)))</f>
        <v>3:55.27</v>
      </c>
      <c r="P159" s="4" t="s">
        <v>697</v>
      </c>
      <c r="Q159" s="4" t="str">
        <f>VLOOKUP(J159,School!$A$2:$D$100,3,FALSE)</f>
        <v>06877</v>
      </c>
      <c r="R159" s="18" t="s">
        <v>275</v>
      </c>
      <c r="S159" s="18" t="s">
        <v>529</v>
      </c>
      <c r="T159" s="4">
        <f>VLOOKUP(H159,Display_Order!$A$1:$B$26,2,FALSE)</f>
        <v>11</v>
      </c>
      <c r="U159" s="26">
        <v>158</v>
      </c>
    </row>
    <row r="160" spans="1:21" ht="24">
      <c r="A160" s="3" t="s">
        <v>501</v>
      </c>
      <c r="B160" s="3" t="str">
        <f t="shared" si="4"/>
        <v>2017 Girls Outdoor Class LL Championship 4x800m</v>
      </c>
      <c r="C160" s="3" t="s">
        <v>26</v>
      </c>
      <c r="D160" s="4" t="s">
        <v>780</v>
      </c>
      <c r="F160" s="4" t="s">
        <v>703</v>
      </c>
      <c r="G160" s="4" t="str">
        <f t="shared" si="5"/>
        <v>Girls</v>
      </c>
      <c r="H160" s="4" t="s">
        <v>10</v>
      </c>
      <c r="I160" s="3">
        <v>2017</v>
      </c>
      <c r="J160" s="3" t="s">
        <v>447</v>
      </c>
      <c r="K160" s="4" t="s">
        <v>61</v>
      </c>
      <c r="L160" s="20" t="str">
        <f>VLOOKUP(H160,Events!$A$2:$E$27,2,FALSE)</f>
        <v>Relay</v>
      </c>
      <c r="M160" s="20" t="str">
        <f>VLOOKUP(H160,Events!$A$2:$E$27,3,FALSE)</f>
        <v>Distance</v>
      </c>
      <c r="N160" s="6">
        <v>42886</v>
      </c>
      <c r="O160" s="4" t="str">
        <f>IF(VLOOKUP(H160,Events!$A$2:$D$27,2,FALSE)="Field",CONCATENATE(R160,"-",S160),IF(VLOOKUP(H160,Events!$A$2:$D$27,2,FALSE)="Multi",R160,CONCATENATE(R160,":",S160)))</f>
        <v>9:13.74</v>
      </c>
      <c r="P160" s="4" t="s">
        <v>697</v>
      </c>
      <c r="Q160" s="4" t="str">
        <f>VLOOKUP(J160,School!$A$2:$D$100,3,FALSE)</f>
        <v>06033</v>
      </c>
      <c r="R160" s="18" t="s">
        <v>262</v>
      </c>
      <c r="S160" s="18" t="s">
        <v>530</v>
      </c>
      <c r="T160" s="4">
        <f>VLOOKUP(H160,Display_Order!$A$1:$B$26,2,FALSE)</f>
        <v>12</v>
      </c>
      <c r="U160" s="26">
        <v>159</v>
      </c>
    </row>
    <row r="161" spans="1:21">
      <c r="A161" s="3" t="s">
        <v>502</v>
      </c>
      <c r="B161" s="3" t="str">
        <f t="shared" si="4"/>
        <v>2002 Girls Outdoor Class LL Championship Long Jump</v>
      </c>
      <c r="C161" s="3" t="s">
        <v>26</v>
      </c>
      <c r="D161" s="4" t="s">
        <v>780</v>
      </c>
      <c r="F161" s="4" t="s">
        <v>703</v>
      </c>
      <c r="G161" s="4" t="str">
        <f t="shared" si="5"/>
        <v>Girls</v>
      </c>
      <c r="H161" s="4" t="s">
        <v>11</v>
      </c>
      <c r="I161" s="3">
        <v>2002</v>
      </c>
      <c r="J161" s="3" t="s">
        <v>131</v>
      </c>
      <c r="K161" s="4" t="s">
        <v>60</v>
      </c>
      <c r="L161" s="20" t="str">
        <f>VLOOKUP(H161,Events!$A$2:$E$27,2,FALSE)</f>
        <v>Field</v>
      </c>
      <c r="M161" s="20" t="str">
        <f>VLOOKUP(H161,Events!$A$2:$E$27,3,FALSE)</f>
        <v>Jumps</v>
      </c>
      <c r="N161" s="6">
        <v>37404</v>
      </c>
      <c r="O161" s="4" t="str">
        <f>IF(VLOOKUP(H161,Events!$A$2:$D$27,2,FALSE)="Field",CONCATENATE(R161,"-",S161),IF(VLOOKUP(H161,Events!$A$2:$D$27,2,FALSE)="Multi",R161,CONCATENATE(R161,":",S161)))</f>
        <v>19-00.75</v>
      </c>
      <c r="P161" s="4" t="s">
        <v>697</v>
      </c>
      <c r="Q161" s="4" t="str">
        <f>VLOOKUP(J161,School!$A$2:$D$100,3,FALSE)</f>
        <v>06811</v>
      </c>
      <c r="R161" s="18" t="s">
        <v>481</v>
      </c>
      <c r="S161" s="18" t="s">
        <v>531</v>
      </c>
      <c r="T161" s="4">
        <f>VLOOKUP(H161,Display_Order!$A$1:$B$26,2,FALSE)</f>
        <v>13</v>
      </c>
      <c r="U161" s="26">
        <v>160</v>
      </c>
    </row>
    <row r="162" spans="1:21">
      <c r="A162" s="3" t="s">
        <v>503</v>
      </c>
      <c r="B162" s="3" t="str">
        <f t="shared" si="4"/>
        <v>2013 Girls Outdoor Class LL Championship Triple Jump</v>
      </c>
      <c r="C162" s="3" t="s">
        <v>26</v>
      </c>
      <c r="D162" s="4" t="s">
        <v>780</v>
      </c>
      <c r="F162" s="4" t="s">
        <v>703</v>
      </c>
      <c r="G162" s="4" t="str">
        <f t="shared" si="5"/>
        <v>Girls</v>
      </c>
      <c r="H162" s="4" t="s">
        <v>12</v>
      </c>
      <c r="I162" s="3">
        <v>2013</v>
      </c>
      <c r="J162" s="3" t="s">
        <v>129</v>
      </c>
      <c r="K162" s="4" t="s">
        <v>58</v>
      </c>
      <c r="L162" s="20" t="str">
        <f>VLOOKUP(H162,Events!$A$2:$E$27,2,FALSE)</f>
        <v>Field</v>
      </c>
      <c r="M162" s="20" t="str">
        <f>VLOOKUP(H162,Events!$A$2:$E$27,3,FALSE)</f>
        <v>Jumps</v>
      </c>
      <c r="N162" s="6">
        <v>41424</v>
      </c>
      <c r="O162" s="4" t="str">
        <f>IF(VLOOKUP(H162,Events!$A$2:$D$27,2,FALSE)="Field",CONCATENATE(R162,"-",S162),IF(VLOOKUP(H162,Events!$A$2:$D$27,2,FALSE)="Multi",R162,CONCATENATE(R162,":",S162)))</f>
        <v>38-08</v>
      </c>
      <c r="P162" s="4" t="s">
        <v>697</v>
      </c>
      <c r="Q162" s="4" t="str">
        <f>VLOOKUP(J162,School!$A$2:$D$100,3,FALSE)</f>
        <v>06118</v>
      </c>
      <c r="R162" s="18" t="s">
        <v>483</v>
      </c>
      <c r="S162" s="18" t="s">
        <v>202</v>
      </c>
      <c r="T162" s="4">
        <f>VLOOKUP(H162,Display_Order!$A$1:$B$26,2,FALSE)</f>
        <v>14</v>
      </c>
      <c r="U162" s="26">
        <v>161</v>
      </c>
    </row>
    <row r="163" spans="1:21">
      <c r="A163" s="3" t="s">
        <v>504</v>
      </c>
      <c r="B163" s="3" t="str">
        <f t="shared" si="4"/>
        <v>2017 Girls Outdoor Class LL Championship High Jump</v>
      </c>
      <c r="C163" s="3" t="s">
        <v>26</v>
      </c>
      <c r="D163" s="4" t="s">
        <v>780</v>
      </c>
      <c r="F163" s="4" t="s">
        <v>703</v>
      </c>
      <c r="G163" s="4" t="str">
        <f t="shared" si="5"/>
        <v>Girls</v>
      </c>
      <c r="H163" s="4" t="s">
        <v>13</v>
      </c>
      <c r="I163" s="3">
        <v>2017</v>
      </c>
      <c r="J163" s="3" t="s">
        <v>146</v>
      </c>
      <c r="K163" s="4" t="s">
        <v>61</v>
      </c>
      <c r="L163" s="20" t="str">
        <f>VLOOKUP(H163,Events!$A$2:$E$27,2,FALSE)</f>
        <v>Field</v>
      </c>
      <c r="M163" s="20" t="str">
        <f>VLOOKUP(H163,Events!$A$2:$E$27,3,FALSE)</f>
        <v>Jumps</v>
      </c>
      <c r="N163" s="6">
        <v>42886</v>
      </c>
      <c r="O163" s="4" t="str">
        <f>IF(VLOOKUP(H163,Events!$A$2:$D$27,2,FALSE)="Field",CONCATENATE(R163,"-",S163),IF(VLOOKUP(H163,Events!$A$2:$D$27,2,FALSE)="Multi",R163,CONCATENATE(R163,":",S163)))</f>
        <v>5-06.25</v>
      </c>
      <c r="P163" s="4" t="s">
        <v>699</v>
      </c>
      <c r="Q163" s="4" t="str">
        <f>VLOOKUP(J163,School!$A$2:$D$100,3,FALSE)</f>
        <v>06040</v>
      </c>
      <c r="R163" s="18" t="s">
        <v>485</v>
      </c>
      <c r="S163" s="18" t="s">
        <v>532</v>
      </c>
      <c r="T163" s="4">
        <f>VLOOKUP(H163,Display_Order!$A$1:$B$26,2,FALSE)</f>
        <v>15</v>
      </c>
      <c r="U163" s="26">
        <v>162</v>
      </c>
    </row>
    <row r="164" spans="1:21">
      <c r="A164" s="3" t="s">
        <v>505</v>
      </c>
      <c r="B164" s="3" t="str">
        <f t="shared" si="4"/>
        <v>2014 Girls Outdoor Class LL Championship Pole Vault</v>
      </c>
      <c r="C164" s="3" t="s">
        <v>26</v>
      </c>
      <c r="D164" s="4" t="s">
        <v>780</v>
      </c>
      <c r="F164" s="4" t="s">
        <v>703</v>
      </c>
      <c r="G164" s="4" t="str">
        <f t="shared" si="5"/>
        <v>Girls</v>
      </c>
      <c r="H164" s="4" t="s">
        <v>14</v>
      </c>
      <c r="I164" s="3">
        <v>2014</v>
      </c>
      <c r="J164" s="3" t="s">
        <v>506</v>
      </c>
      <c r="K164" s="4" t="s">
        <v>62</v>
      </c>
      <c r="L164" s="20" t="str">
        <f>VLOOKUP(H164,Events!$A$2:$E$27,2,FALSE)</f>
        <v>Field</v>
      </c>
      <c r="M164" s="20" t="str">
        <f>VLOOKUP(H164,Events!$A$2:$E$27,3,FALSE)</f>
        <v>Jumps</v>
      </c>
      <c r="N164" s="6">
        <v>41795</v>
      </c>
      <c r="O164" s="4" t="str">
        <f>IF(VLOOKUP(H164,Events!$A$2:$D$27,2,FALSE)="Field",CONCATENATE(R164,"-",S164),IF(VLOOKUP(H164,Events!$A$2:$D$27,2,FALSE)="Multi",R164,CONCATENATE(R164,":",S164)))</f>
        <v>12-01</v>
      </c>
      <c r="P164" s="4" t="s">
        <v>699</v>
      </c>
      <c r="Q164" s="4" t="str">
        <f>VLOOKUP(J164,School!$A$2:$D$100,3,FALSE)</f>
        <v>06482</v>
      </c>
      <c r="R164" s="18" t="s">
        <v>533</v>
      </c>
      <c r="S164" s="18" t="s">
        <v>205</v>
      </c>
      <c r="T164" s="4">
        <f>VLOOKUP(H164,Display_Order!$A$1:$B$26,2,FALSE)</f>
        <v>16</v>
      </c>
      <c r="U164" s="26">
        <v>163</v>
      </c>
    </row>
    <row r="165" spans="1:21">
      <c r="A165" s="3" t="s">
        <v>507</v>
      </c>
      <c r="B165" s="3" t="str">
        <f t="shared" si="4"/>
        <v>2006 Girls Outdoor Class LL Championship Shot Put</v>
      </c>
      <c r="C165" s="3" t="s">
        <v>26</v>
      </c>
      <c r="D165" s="4" t="s">
        <v>780</v>
      </c>
      <c r="F165" s="4" t="s">
        <v>703</v>
      </c>
      <c r="G165" s="4" t="str">
        <f t="shared" si="5"/>
        <v>Girls</v>
      </c>
      <c r="H165" s="4" t="s">
        <v>15</v>
      </c>
      <c r="I165" s="3">
        <v>2006</v>
      </c>
      <c r="J165" s="3" t="s">
        <v>110</v>
      </c>
      <c r="K165" s="4" t="s">
        <v>61</v>
      </c>
      <c r="L165" s="20" t="str">
        <f>VLOOKUP(H165,Events!$A$2:$E$27,2,FALSE)</f>
        <v>Field</v>
      </c>
      <c r="M165" s="20" t="str">
        <f>VLOOKUP(H165,Events!$A$2:$E$27,3,FALSE)</f>
        <v>Throws</v>
      </c>
      <c r="N165" s="6">
        <v>38868</v>
      </c>
      <c r="O165" s="4" t="str">
        <f>IF(VLOOKUP(H165,Events!$A$2:$D$27,2,FALSE)="Field",CONCATENATE(R165,"-",S165),IF(VLOOKUP(H165,Events!$A$2:$D$27,2,FALSE)="Multi",R165,CONCATENATE(R165,":",S165)))</f>
        <v>48-03</v>
      </c>
      <c r="P165" s="4" t="s">
        <v>697</v>
      </c>
      <c r="Q165" s="4" t="str">
        <f>VLOOKUP(J165,School!$A$2:$D$100,3,FALSE)</f>
        <v>06902</v>
      </c>
      <c r="R165" s="18" t="s">
        <v>534</v>
      </c>
      <c r="S165" s="18" t="s">
        <v>210</v>
      </c>
      <c r="T165" s="4">
        <f>VLOOKUP(H165,Display_Order!$A$1:$B$26,2,FALSE)</f>
        <v>17</v>
      </c>
      <c r="U165" s="26">
        <v>164</v>
      </c>
    </row>
    <row r="166" spans="1:21">
      <c r="A166" s="3" t="s">
        <v>507</v>
      </c>
      <c r="B166" s="3" t="str">
        <f t="shared" si="4"/>
        <v>2006 Girls Outdoor Class LL Championship Discus Throw</v>
      </c>
      <c r="C166" s="3" t="s">
        <v>26</v>
      </c>
      <c r="D166" s="4" t="s">
        <v>780</v>
      </c>
      <c r="F166" s="4" t="s">
        <v>703</v>
      </c>
      <c r="G166" s="4" t="str">
        <f t="shared" si="5"/>
        <v>Girls</v>
      </c>
      <c r="H166" s="4" t="s">
        <v>716</v>
      </c>
      <c r="I166" s="3">
        <v>2006</v>
      </c>
      <c r="J166" s="3" t="s">
        <v>110</v>
      </c>
      <c r="K166" s="4" t="s">
        <v>61</v>
      </c>
      <c r="L166" s="20" t="str">
        <f>VLOOKUP(H166,Events!$A$2:$E$27,2,FALSE)</f>
        <v>Field</v>
      </c>
      <c r="M166" s="20" t="str">
        <f>VLOOKUP(H166,Events!$A$2:$E$27,3,FALSE)</f>
        <v>Throws</v>
      </c>
      <c r="N166" s="6">
        <v>38868</v>
      </c>
      <c r="O166" s="4" t="str">
        <f>IF(VLOOKUP(H166,Events!$A$2:$D$27,2,FALSE)="Field",CONCATENATE(R166,"-",S166),IF(VLOOKUP(H166,Events!$A$2:$D$27,2,FALSE)="Multi",R166,CONCATENATE(R166,":",S166)))</f>
        <v>138-09</v>
      </c>
      <c r="P166" s="4" t="s">
        <v>697</v>
      </c>
      <c r="Q166" s="4" t="str">
        <f>VLOOKUP(J166,School!$A$2:$D$100,3,FALSE)</f>
        <v>06902</v>
      </c>
      <c r="R166" s="18" t="s">
        <v>535</v>
      </c>
      <c r="S166" s="18" t="s">
        <v>203</v>
      </c>
      <c r="T166" s="4">
        <f>VLOOKUP(H166,Display_Order!$A$1:$B$26,2,FALSE)</f>
        <v>18</v>
      </c>
      <c r="U166" s="26">
        <v>165</v>
      </c>
    </row>
    <row r="167" spans="1:21">
      <c r="A167" s="3" t="s">
        <v>508</v>
      </c>
      <c r="B167" s="3" t="str">
        <f t="shared" si="4"/>
        <v>2008 Girls Outdoor Class LL Championship Javelin Throw 2002</v>
      </c>
      <c r="C167" s="3" t="s">
        <v>26</v>
      </c>
      <c r="D167" s="4" t="s">
        <v>780</v>
      </c>
      <c r="F167" s="4" t="s">
        <v>703</v>
      </c>
      <c r="G167" s="4" t="str">
        <f t="shared" si="5"/>
        <v>Girls</v>
      </c>
      <c r="H167" s="4" t="s">
        <v>717</v>
      </c>
      <c r="I167" s="3">
        <v>2008</v>
      </c>
      <c r="J167" s="3" t="s">
        <v>509</v>
      </c>
      <c r="K167" s="4" t="s">
        <v>61</v>
      </c>
      <c r="L167" s="20" t="str">
        <f>VLOOKUP(H167,Events!$A$2:$E$27,2,FALSE)</f>
        <v>Field</v>
      </c>
      <c r="M167" s="20" t="str">
        <f>VLOOKUP(H167,Events!$A$2:$E$27,3,FALSE)</f>
        <v>Throws</v>
      </c>
      <c r="N167" s="6">
        <v>39601</v>
      </c>
      <c r="O167" s="4" t="str">
        <f>IF(VLOOKUP(H167,Events!$A$2:$D$27,2,FALSE)="Field",CONCATENATE(R167,"-",S167),IF(VLOOKUP(H167,Events!$A$2:$D$27,2,FALSE)="Multi",R167,CONCATENATE(R167,":",S167)))</f>
        <v>149-11</v>
      </c>
      <c r="P167" s="4" t="s">
        <v>697</v>
      </c>
      <c r="Q167" s="4" t="str">
        <f>VLOOKUP(J167,School!$A$2:$D$100,3,FALSE)</f>
        <v>06484</v>
      </c>
      <c r="R167" s="18" t="s">
        <v>536</v>
      </c>
      <c r="S167" s="18" t="s">
        <v>320</v>
      </c>
      <c r="T167" s="4">
        <f>VLOOKUP(H167,Display_Order!$A$1:$B$26,2,FALSE)</f>
        <v>19</v>
      </c>
      <c r="U167" s="26">
        <v>166</v>
      </c>
    </row>
    <row r="168" spans="1:21">
      <c r="A168" s="3" t="s">
        <v>510</v>
      </c>
      <c r="B168" s="3" t="str">
        <f t="shared" si="4"/>
        <v>2001 Girls Outdoor Class LL Championship Javelin Throw</v>
      </c>
      <c r="C168" s="3" t="s">
        <v>26</v>
      </c>
      <c r="D168" s="4" t="s">
        <v>780</v>
      </c>
      <c r="F168" s="4" t="s">
        <v>703</v>
      </c>
      <c r="G168" s="4" t="str">
        <f t="shared" si="5"/>
        <v>Girls</v>
      </c>
      <c r="H168" s="4" t="s">
        <v>715</v>
      </c>
      <c r="I168" s="3">
        <v>2001</v>
      </c>
      <c r="J168" s="3" t="s">
        <v>511</v>
      </c>
      <c r="K168" s="4" t="s">
        <v>56</v>
      </c>
      <c r="L168" s="20" t="str">
        <f>VLOOKUP(H168,Events!$A$2:$E$27,2,FALSE)</f>
        <v>Field</v>
      </c>
      <c r="M168" s="20" t="str">
        <f>VLOOKUP(H168,Events!$A$2:$E$27,3,FALSE)</f>
        <v>Throws</v>
      </c>
      <c r="N168" s="6"/>
      <c r="O168" s="4" t="str">
        <f>IF(VLOOKUP(H168,Events!$A$2:$D$27,2,FALSE)="Field",CONCATENATE(R168,"-",S168),IF(VLOOKUP(H168,Events!$A$2:$D$27,2,FALSE)="Multi",R168,CONCATENATE(R168,":",S168)))</f>
        <v>136-07</v>
      </c>
      <c r="P168" s="4" t="s">
        <v>697</v>
      </c>
      <c r="Q168" s="4" t="str">
        <f>VLOOKUP(J168,School!$A$2:$D$100,3,FALSE)</f>
        <v>06770</v>
      </c>
      <c r="R168" s="18" t="s">
        <v>537</v>
      </c>
      <c r="S168" s="18" t="s">
        <v>490</v>
      </c>
      <c r="T168" s="4">
        <f>VLOOKUP(H168,Display_Order!$A$1:$B$26,2,FALSE)</f>
        <v>20</v>
      </c>
      <c r="U168" s="26">
        <v>167</v>
      </c>
    </row>
    <row r="169" spans="1:21">
      <c r="A169" s="3" t="s">
        <v>538</v>
      </c>
      <c r="B169" s="3" t="str">
        <f t="shared" si="4"/>
        <v>1995 Girls Outdoor Class M Championship 100m</v>
      </c>
      <c r="C169" s="3" t="s">
        <v>26</v>
      </c>
      <c r="D169" s="4" t="s">
        <v>781</v>
      </c>
      <c r="F169" s="4" t="s">
        <v>703</v>
      </c>
      <c r="G169" s="4" t="str">
        <f t="shared" si="5"/>
        <v>Girls</v>
      </c>
      <c r="H169" s="4" t="s">
        <v>1</v>
      </c>
      <c r="I169" s="3">
        <v>1995</v>
      </c>
      <c r="J169" s="3" t="s">
        <v>39</v>
      </c>
      <c r="K169" s="4" t="s">
        <v>56</v>
      </c>
      <c r="L169" s="20" t="str">
        <f>VLOOKUP(H169,Events!$A$2:$E$27,2,FALSE)</f>
        <v>Track</v>
      </c>
      <c r="M169" s="20" t="str">
        <f>VLOOKUP(H169,Events!$A$2:$E$27,3,FALSE)</f>
        <v>Sprint</v>
      </c>
      <c r="O169" s="4" t="str">
        <f>IF(VLOOKUP(H169,Events!$A$2:$D$27,2,FALSE)="Field",CONCATENATE(R169,"-",S169),IF(VLOOKUP(H169,Events!$A$2:$D$27,2,FALSE)="Multi",R169,CONCATENATE(R169,":",S169)))</f>
        <v>0:12.16</v>
      </c>
      <c r="P169" s="4" t="s">
        <v>699</v>
      </c>
      <c r="Q169" s="4" t="str">
        <f>VLOOKUP(J169,School!$A$2:$D$100,3,FALSE)</f>
        <v>06002</v>
      </c>
      <c r="R169" s="18" t="s">
        <v>254</v>
      </c>
      <c r="S169" s="18" t="s">
        <v>569</v>
      </c>
      <c r="T169" s="4">
        <f>VLOOKUP(H169,Display_Order!$A$1:$B$26,2,FALSE)</f>
        <v>1</v>
      </c>
      <c r="U169" s="26">
        <v>168</v>
      </c>
    </row>
    <row r="170" spans="1:21">
      <c r="A170" s="3" t="s">
        <v>539</v>
      </c>
      <c r="B170" s="3" t="str">
        <f t="shared" si="4"/>
        <v>2011 Girls Outdoor Class M Championship 200m</v>
      </c>
      <c r="C170" s="3" t="s">
        <v>26</v>
      </c>
      <c r="D170" s="4" t="s">
        <v>781</v>
      </c>
      <c r="F170" s="4" t="s">
        <v>703</v>
      </c>
      <c r="G170" s="4" t="str">
        <f t="shared" si="5"/>
        <v>Girls</v>
      </c>
      <c r="H170" s="4" t="s">
        <v>2</v>
      </c>
      <c r="I170" s="3">
        <v>2011</v>
      </c>
      <c r="J170" s="3" t="s">
        <v>108</v>
      </c>
      <c r="K170" s="4" t="s">
        <v>58</v>
      </c>
      <c r="L170" s="20" t="str">
        <f>VLOOKUP(H170,Events!$A$2:$E$27,2,FALSE)</f>
        <v>Track</v>
      </c>
      <c r="M170" s="20" t="str">
        <f>VLOOKUP(H170,Events!$A$2:$E$27,3,FALSE)</f>
        <v>Sprint</v>
      </c>
      <c r="N170" s="6">
        <v>40695</v>
      </c>
      <c r="O170" s="4" t="str">
        <f>IF(VLOOKUP(H170,Events!$A$2:$D$27,2,FALSE)="Field",CONCATENATE(R170,"-",S170),IF(VLOOKUP(H170,Events!$A$2:$D$27,2,FALSE)="Multi",R170,CONCATENATE(R170,":",S170)))</f>
        <v>0:24.82</v>
      </c>
      <c r="P170" s="4" t="s">
        <v>697</v>
      </c>
      <c r="Q170" s="4" t="str">
        <f>VLOOKUP(J170,School!$A$2:$D$100,3,FALSE)</f>
        <v>06511</v>
      </c>
      <c r="R170" s="18" t="s">
        <v>254</v>
      </c>
      <c r="S170" s="18" t="s">
        <v>570</v>
      </c>
      <c r="T170" s="4">
        <f>VLOOKUP(H170,Display_Order!$A$1:$B$26,2,FALSE)</f>
        <v>2</v>
      </c>
      <c r="U170" s="26">
        <v>169</v>
      </c>
    </row>
    <row r="171" spans="1:21">
      <c r="A171" s="3" t="s">
        <v>539</v>
      </c>
      <c r="B171" s="3" t="str">
        <f t="shared" si="4"/>
        <v>2011 Girls Outdoor Class M Championship 400m</v>
      </c>
      <c r="C171" s="3" t="s">
        <v>26</v>
      </c>
      <c r="D171" s="4" t="s">
        <v>781</v>
      </c>
      <c r="F171" s="4" t="s">
        <v>703</v>
      </c>
      <c r="G171" s="4" t="str">
        <f t="shared" si="5"/>
        <v>Girls</v>
      </c>
      <c r="H171" s="4" t="s">
        <v>3</v>
      </c>
      <c r="I171" s="3">
        <v>2011</v>
      </c>
      <c r="J171" s="3" t="s">
        <v>108</v>
      </c>
      <c r="K171" s="4" t="s">
        <v>58</v>
      </c>
      <c r="L171" s="20" t="str">
        <f>VLOOKUP(H171,Events!$A$2:$E$27,2,FALSE)</f>
        <v>Track</v>
      </c>
      <c r="M171" s="20" t="str">
        <f>VLOOKUP(H171,Events!$A$2:$E$27,3,FALSE)</f>
        <v>Sprint</v>
      </c>
      <c r="N171" s="6">
        <v>40695</v>
      </c>
      <c r="O171" s="4" t="str">
        <f>IF(VLOOKUP(H171,Events!$A$2:$D$27,2,FALSE)="Field",CONCATENATE(R171,"-",S171),IF(VLOOKUP(H171,Events!$A$2:$D$27,2,FALSE)="Multi",R171,CONCATENATE(R171,":",S171)))</f>
        <v>0:54.75</v>
      </c>
      <c r="P171" s="4" t="s">
        <v>697</v>
      </c>
      <c r="Q171" s="4" t="str">
        <f>VLOOKUP(J171,School!$A$2:$D$100,3,FALSE)</f>
        <v>06511</v>
      </c>
      <c r="R171" s="18" t="s">
        <v>254</v>
      </c>
      <c r="S171" s="18" t="s">
        <v>571</v>
      </c>
      <c r="T171" s="4">
        <f>VLOOKUP(H171,Display_Order!$A$1:$B$26,2,FALSE)</f>
        <v>3</v>
      </c>
      <c r="U171" s="26">
        <v>170</v>
      </c>
    </row>
    <row r="172" spans="1:21">
      <c r="A172" s="3" t="s">
        <v>540</v>
      </c>
      <c r="B172" s="3" t="str">
        <f t="shared" si="4"/>
        <v>2012 Girls Outdoor Class M Championship 800m</v>
      </c>
      <c r="C172" s="3" t="s">
        <v>26</v>
      </c>
      <c r="D172" s="4" t="s">
        <v>781</v>
      </c>
      <c r="F172" s="4" t="s">
        <v>703</v>
      </c>
      <c r="G172" s="4" t="str">
        <f t="shared" si="5"/>
        <v>Girls</v>
      </c>
      <c r="H172" s="4" t="s">
        <v>4</v>
      </c>
      <c r="I172" s="3">
        <v>2012</v>
      </c>
      <c r="J172" s="3" t="s">
        <v>559</v>
      </c>
      <c r="K172" s="4" t="s">
        <v>58</v>
      </c>
      <c r="L172" s="20" t="str">
        <f>VLOOKUP(H172,Events!$A$2:$E$27,2,FALSE)</f>
        <v>Track</v>
      </c>
      <c r="M172" s="20" t="str">
        <f>VLOOKUP(H172,Events!$A$2:$E$27,3,FALSE)</f>
        <v>Distance</v>
      </c>
      <c r="N172" s="6">
        <v>41058</v>
      </c>
      <c r="O172" s="4" t="str">
        <f>IF(VLOOKUP(H172,Events!$A$2:$D$27,2,FALSE)="Field",CONCATENATE(R172,"-",S172),IF(VLOOKUP(H172,Events!$A$2:$D$27,2,FALSE)="Multi",R172,CONCATENATE(R172,":",S172)))</f>
        <v>2:11.06</v>
      </c>
      <c r="P172" s="4" t="s">
        <v>697</v>
      </c>
      <c r="Q172" s="4" t="str">
        <f>VLOOKUP(J172,School!$A$2:$D$100,3,FALSE)</f>
        <v>06117</v>
      </c>
      <c r="R172" s="18" t="s">
        <v>472</v>
      </c>
      <c r="S172" s="18" t="s">
        <v>572</v>
      </c>
      <c r="T172" s="4">
        <f>VLOOKUP(H172,Display_Order!$A$1:$B$26,2,FALSE)</f>
        <v>4</v>
      </c>
      <c r="U172" s="26">
        <v>171</v>
      </c>
    </row>
    <row r="173" spans="1:21">
      <c r="A173" s="3" t="s">
        <v>540</v>
      </c>
      <c r="B173" s="3" t="str">
        <f t="shared" si="4"/>
        <v>2012 Girls Outdoor Class M Championship 1600m</v>
      </c>
      <c r="C173" s="3" t="s">
        <v>26</v>
      </c>
      <c r="D173" s="4" t="s">
        <v>781</v>
      </c>
      <c r="F173" s="4" t="s">
        <v>703</v>
      </c>
      <c r="G173" s="4" t="str">
        <f t="shared" si="5"/>
        <v>Girls</v>
      </c>
      <c r="H173" s="4" t="s">
        <v>5</v>
      </c>
      <c r="I173" s="3">
        <v>2012</v>
      </c>
      <c r="J173" s="3" t="s">
        <v>559</v>
      </c>
      <c r="K173" s="4" t="s">
        <v>58</v>
      </c>
      <c r="L173" s="20" t="str">
        <f>VLOOKUP(H173,Events!$A$2:$E$27,2,FALSE)</f>
        <v>Track</v>
      </c>
      <c r="M173" s="20" t="str">
        <f>VLOOKUP(H173,Events!$A$2:$E$27,3,FALSE)</f>
        <v>Distance</v>
      </c>
      <c r="N173" s="6">
        <v>41058</v>
      </c>
      <c r="O173" s="4" t="str">
        <f>IF(VLOOKUP(H173,Events!$A$2:$D$27,2,FALSE)="Field",CONCATENATE(R173,"-",S173),IF(VLOOKUP(H173,Events!$A$2:$D$27,2,FALSE)="Multi",R173,CONCATENATE(R173,":",S173)))</f>
        <v>4:56.85</v>
      </c>
      <c r="P173" s="4" t="s">
        <v>699</v>
      </c>
      <c r="Q173" s="4" t="str">
        <f>VLOOKUP(J173,School!$A$2:$D$100,3,FALSE)</f>
        <v>06117</v>
      </c>
      <c r="R173" s="18" t="s">
        <v>260</v>
      </c>
      <c r="S173" s="18" t="s">
        <v>573</v>
      </c>
      <c r="T173" s="4">
        <f>VLOOKUP(H173,Display_Order!$A$1:$B$26,2,FALSE)</f>
        <v>5</v>
      </c>
      <c r="U173" s="26">
        <v>172</v>
      </c>
    </row>
    <row r="174" spans="1:21">
      <c r="A174" s="3" t="s">
        <v>541</v>
      </c>
      <c r="B174" s="3" t="str">
        <f t="shared" si="4"/>
        <v>2015 Girls Outdoor Class M Championship 3200m</v>
      </c>
      <c r="C174" s="3" t="s">
        <v>26</v>
      </c>
      <c r="D174" s="4" t="s">
        <v>781</v>
      </c>
      <c r="F174" s="4" t="s">
        <v>703</v>
      </c>
      <c r="G174" s="4" t="str">
        <f t="shared" si="5"/>
        <v>Girls</v>
      </c>
      <c r="H174" s="4" t="s">
        <v>6</v>
      </c>
      <c r="I174" s="3">
        <v>2015</v>
      </c>
      <c r="J174" s="3" t="s">
        <v>542</v>
      </c>
      <c r="K174" s="4" t="s">
        <v>58</v>
      </c>
      <c r="L174" s="20" t="str">
        <f>VLOOKUP(H174,Events!$A$2:$E$27,2,FALSE)</f>
        <v>Track</v>
      </c>
      <c r="M174" s="20" t="str">
        <f>VLOOKUP(H174,Events!$A$2:$E$27,3,FALSE)</f>
        <v>Distance</v>
      </c>
      <c r="N174" s="6">
        <v>42158</v>
      </c>
      <c r="O174" s="4" t="str">
        <f>IF(VLOOKUP(H174,Events!$A$2:$D$27,2,FALSE)="Field",CONCATENATE(R174,"-",S174),IF(VLOOKUP(H174,Events!$A$2:$D$27,2,FALSE)="Multi",R174,CONCATENATE(R174,":",S174)))</f>
        <v>10:48.96</v>
      </c>
      <c r="P174" s="4" t="s">
        <v>697</v>
      </c>
      <c r="Q174" s="4" t="str">
        <f>VLOOKUP(J174,School!$A$2:$D$100,3,FALSE)</f>
        <v>06084</v>
      </c>
      <c r="R174" s="18" t="s">
        <v>285</v>
      </c>
      <c r="S174" s="18" t="s">
        <v>574</v>
      </c>
      <c r="T174" s="4">
        <f>VLOOKUP(H174,Display_Order!$A$1:$B$26,2,FALSE)</f>
        <v>6</v>
      </c>
      <c r="U174" s="26">
        <v>173</v>
      </c>
    </row>
    <row r="175" spans="1:21">
      <c r="A175" s="3" t="s">
        <v>543</v>
      </c>
      <c r="B175" s="3" t="str">
        <f t="shared" si="4"/>
        <v>2004 Girls Outdoor Class M Championship 100mH</v>
      </c>
      <c r="C175" s="3" t="s">
        <v>26</v>
      </c>
      <c r="D175" s="4" t="s">
        <v>781</v>
      </c>
      <c r="F175" s="4" t="s">
        <v>703</v>
      </c>
      <c r="G175" s="4" t="str">
        <f t="shared" si="5"/>
        <v>Girls</v>
      </c>
      <c r="H175" s="4" t="s">
        <v>713</v>
      </c>
      <c r="I175" s="3">
        <v>2004</v>
      </c>
      <c r="J175" s="3" t="s">
        <v>560</v>
      </c>
      <c r="K175" s="4" t="s">
        <v>58</v>
      </c>
      <c r="L175" s="20" t="str">
        <f>VLOOKUP(H175,Events!$A$2:$E$27,2,FALSE)</f>
        <v>Track</v>
      </c>
      <c r="M175" s="20" t="str">
        <f>VLOOKUP(H175,Events!$A$2:$E$27,3,FALSE)</f>
        <v>Hurdles</v>
      </c>
      <c r="N175" s="6">
        <v>38142</v>
      </c>
      <c r="O175" s="4" t="str">
        <f>IF(VLOOKUP(H175,Events!$A$2:$D$27,2,FALSE)="Field",CONCATENATE(R175,"-",S175),IF(VLOOKUP(H175,Events!$A$2:$D$27,2,FALSE)="Multi",R175,CONCATENATE(R175,":",S175)))</f>
        <v>0:14.60</v>
      </c>
      <c r="P175" s="4" t="s">
        <v>699</v>
      </c>
      <c r="Q175" s="4" t="str">
        <f>VLOOKUP(J175,School!$A$2:$D$100,3,FALSE)</f>
        <v>06519</v>
      </c>
      <c r="R175" s="18" t="s">
        <v>254</v>
      </c>
      <c r="S175" s="18" t="s">
        <v>575</v>
      </c>
      <c r="T175" s="4">
        <f>VLOOKUP(H175,Display_Order!$A$1:$B$26,2,FALSE)</f>
        <v>8</v>
      </c>
      <c r="U175" s="26">
        <v>174</v>
      </c>
    </row>
    <row r="176" spans="1:21">
      <c r="A176" s="3" t="s">
        <v>544</v>
      </c>
      <c r="B176" s="3" t="str">
        <f t="shared" si="4"/>
        <v>2013 Girls Outdoor Class M Championship 300mH</v>
      </c>
      <c r="C176" s="3" t="s">
        <v>26</v>
      </c>
      <c r="D176" s="4" t="s">
        <v>781</v>
      </c>
      <c r="F176" s="4" t="s">
        <v>703</v>
      </c>
      <c r="G176" s="4" t="str">
        <f t="shared" si="5"/>
        <v>Girls</v>
      </c>
      <c r="H176" s="4" t="s">
        <v>711</v>
      </c>
      <c r="I176" s="3">
        <v>2013</v>
      </c>
      <c r="J176" s="3" t="s">
        <v>542</v>
      </c>
      <c r="K176" s="4" t="s">
        <v>58</v>
      </c>
      <c r="L176" s="20" t="str">
        <f>VLOOKUP(H176,Events!$A$2:$E$27,2,FALSE)</f>
        <v>Track</v>
      </c>
      <c r="M176" s="20" t="str">
        <f>VLOOKUP(H176,Events!$A$2:$E$27,3,FALSE)</f>
        <v>Hurdles</v>
      </c>
      <c r="N176" s="6">
        <v>41423</v>
      </c>
      <c r="O176" s="4" t="str">
        <f>IF(VLOOKUP(H176,Events!$A$2:$D$27,2,FALSE)="Field",CONCATENATE(R176,"-",S176),IF(VLOOKUP(H176,Events!$A$2:$D$27,2,FALSE)="Multi",R176,CONCATENATE(R176,":",S176)))</f>
        <v>0:44.12</v>
      </c>
      <c r="P176" s="4" t="s">
        <v>697</v>
      </c>
      <c r="Q176" s="4" t="str">
        <f>VLOOKUP(J176,School!$A$2:$D$100,3,FALSE)</f>
        <v>06084</v>
      </c>
      <c r="R176" s="18" t="s">
        <v>254</v>
      </c>
      <c r="S176" s="18" t="s">
        <v>576</v>
      </c>
      <c r="T176" s="4">
        <f>VLOOKUP(H176,Display_Order!$A$1:$B$26,2,FALSE)</f>
        <v>9</v>
      </c>
      <c r="U176" s="26">
        <v>175</v>
      </c>
    </row>
    <row r="177" spans="1:21">
      <c r="A177" s="3" t="s">
        <v>792</v>
      </c>
      <c r="B177" s="3" t="str">
        <f t="shared" si="4"/>
        <v>1995 Girls Outdoor Class M Championship 4x100m</v>
      </c>
      <c r="C177" s="3" t="s">
        <v>26</v>
      </c>
      <c r="D177" s="4" t="s">
        <v>781</v>
      </c>
      <c r="F177" s="4" t="s">
        <v>703</v>
      </c>
      <c r="G177" s="4" t="str">
        <f t="shared" si="5"/>
        <v>Girls</v>
      </c>
      <c r="H177" s="4" t="s">
        <v>8</v>
      </c>
      <c r="I177" s="3">
        <v>1995</v>
      </c>
      <c r="J177" s="3" t="s">
        <v>39</v>
      </c>
      <c r="K177" s="4" t="s">
        <v>56</v>
      </c>
      <c r="L177" s="20" t="str">
        <f>VLOOKUP(H177,Events!$A$2:$E$27,2,FALSE)</f>
        <v>Relay</v>
      </c>
      <c r="M177" s="20" t="str">
        <f>VLOOKUP(H177,Events!$A$2:$E$27,3,FALSE)</f>
        <v>Sprint</v>
      </c>
      <c r="O177" s="4" t="str">
        <f>IF(VLOOKUP(H177,Events!$A$2:$D$27,2,FALSE)="Field",CONCATENATE(R177,"-",S177),IF(VLOOKUP(H177,Events!$A$2:$D$27,2,FALSE)="Multi",R177,CONCATENATE(R177,":",S177)))</f>
        <v>0:48.41</v>
      </c>
      <c r="P177" s="4" t="s">
        <v>697</v>
      </c>
      <c r="Q177" s="4" t="str">
        <f>VLOOKUP(J177,School!$A$2:$D$100,3,FALSE)</f>
        <v>06002</v>
      </c>
      <c r="R177" s="18" t="s">
        <v>254</v>
      </c>
      <c r="S177" s="18" t="s">
        <v>577</v>
      </c>
      <c r="T177" s="4">
        <f>VLOOKUP(H177,Display_Order!$A$1:$B$26,2,FALSE)</f>
        <v>10</v>
      </c>
      <c r="U177" s="26">
        <v>176</v>
      </c>
    </row>
    <row r="178" spans="1:21" ht="24">
      <c r="A178" s="3" t="s">
        <v>545</v>
      </c>
      <c r="B178" s="3" t="str">
        <f t="shared" si="4"/>
        <v>2013 Girls Outdoor Class M Championship 4x400m</v>
      </c>
      <c r="C178" s="3" t="s">
        <v>26</v>
      </c>
      <c r="D178" s="4" t="s">
        <v>781</v>
      </c>
      <c r="F178" s="4" t="s">
        <v>703</v>
      </c>
      <c r="G178" s="4" t="str">
        <f t="shared" si="5"/>
        <v>Girls</v>
      </c>
      <c r="H178" s="4" t="s">
        <v>9</v>
      </c>
      <c r="I178" s="3">
        <v>2013</v>
      </c>
      <c r="J178" s="3" t="s">
        <v>542</v>
      </c>
      <c r="K178" s="4" t="s">
        <v>58</v>
      </c>
      <c r="L178" s="20" t="str">
        <f>VLOOKUP(H178,Events!$A$2:$E$27,2,FALSE)</f>
        <v>Relay</v>
      </c>
      <c r="M178" s="20" t="str">
        <f>VLOOKUP(H178,Events!$A$2:$E$27,3,FALSE)</f>
        <v>Sprint</v>
      </c>
      <c r="N178" s="6">
        <v>41423</v>
      </c>
      <c r="O178" s="4" t="str">
        <f>IF(VLOOKUP(H178,Events!$A$2:$D$27,2,FALSE)="Field",CONCATENATE(R178,"-",S178),IF(VLOOKUP(H178,Events!$A$2:$D$27,2,FALSE)="Multi",R178,CONCATENATE(R178,":",S178)))</f>
        <v>3:58.74</v>
      </c>
      <c r="P178" s="4" t="s">
        <v>699</v>
      </c>
      <c r="Q178" s="4" t="str">
        <f>VLOOKUP(J178,School!$A$2:$D$100,3,FALSE)</f>
        <v>06084</v>
      </c>
      <c r="R178" s="18" t="s">
        <v>275</v>
      </c>
      <c r="S178" s="18" t="s">
        <v>578</v>
      </c>
      <c r="T178" s="4">
        <f>VLOOKUP(H178,Display_Order!$A$1:$B$26,2,FALSE)</f>
        <v>11</v>
      </c>
      <c r="U178" s="26">
        <v>177</v>
      </c>
    </row>
    <row r="179" spans="1:21" ht="24">
      <c r="A179" s="3" t="s">
        <v>546</v>
      </c>
      <c r="B179" s="3" t="str">
        <f t="shared" si="4"/>
        <v>2015 Girls Outdoor Class M Championship 4x800m</v>
      </c>
      <c r="C179" s="3" t="s">
        <v>26</v>
      </c>
      <c r="D179" s="4" t="s">
        <v>781</v>
      </c>
      <c r="F179" s="4" t="s">
        <v>703</v>
      </c>
      <c r="G179" s="4" t="str">
        <f t="shared" si="5"/>
        <v>Girls</v>
      </c>
      <c r="H179" s="4" t="s">
        <v>10</v>
      </c>
      <c r="I179" s="3">
        <v>2015</v>
      </c>
      <c r="J179" s="3" t="s">
        <v>542</v>
      </c>
      <c r="K179" s="4" t="s">
        <v>58</v>
      </c>
      <c r="L179" s="20" t="str">
        <f>VLOOKUP(H179,Events!$A$2:$E$27,2,FALSE)</f>
        <v>Relay</v>
      </c>
      <c r="M179" s="20" t="str">
        <f>VLOOKUP(H179,Events!$A$2:$E$27,3,FALSE)</f>
        <v>Distance</v>
      </c>
      <c r="N179" s="6">
        <v>42158</v>
      </c>
      <c r="O179" s="4" t="str">
        <f>IF(VLOOKUP(H179,Events!$A$2:$D$27,2,FALSE)="Field",CONCATENATE(R179,"-",S179),IF(VLOOKUP(H179,Events!$A$2:$D$27,2,FALSE)="Multi",R179,CONCATENATE(R179,":",S179)))</f>
        <v>9:29.33</v>
      </c>
      <c r="P179" s="4" t="s">
        <v>697</v>
      </c>
      <c r="Q179" s="4" t="str">
        <f>VLOOKUP(J179,School!$A$2:$D$100,3,FALSE)</f>
        <v>06084</v>
      </c>
      <c r="R179" s="18" t="s">
        <v>262</v>
      </c>
      <c r="S179" s="18" t="s">
        <v>579</v>
      </c>
      <c r="T179" s="4">
        <f>VLOOKUP(H179,Display_Order!$A$1:$B$26,2,FALSE)</f>
        <v>12</v>
      </c>
      <c r="U179" s="26">
        <v>178</v>
      </c>
    </row>
    <row r="180" spans="1:21">
      <c r="A180" s="3" t="s">
        <v>547</v>
      </c>
      <c r="B180" s="3" t="str">
        <f t="shared" si="4"/>
        <v>1975 Girls Outdoor Class M Championship Long Jump</v>
      </c>
      <c r="C180" s="3" t="s">
        <v>26</v>
      </c>
      <c r="D180" s="4" t="s">
        <v>781</v>
      </c>
      <c r="F180" s="4" t="s">
        <v>703</v>
      </c>
      <c r="G180" s="4" t="str">
        <f t="shared" si="5"/>
        <v>Girls</v>
      </c>
      <c r="H180" s="4" t="s">
        <v>11</v>
      </c>
      <c r="I180" s="3">
        <v>1975</v>
      </c>
      <c r="J180" s="3" t="s">
        <v>294</v>
      </c>
      <c r="K180" s="4" t="s">
        <v>56</v>
      </c>
      <c r="L180" s="20" t="str">
        <f>VLOOKUP(H180,Events!$A$2:$E$27,2,FALSE)</f>
        <v>Field</v>
      </c>
      <c r="M180" s="20" t="str">
        <f>VLOOKUP(H180,Events!$A$2:$E$27,3,FALSE)</f>
        <v>Jumps</v>
      </c>
      <c r="O180" s="4" t="str">
        <f>IF(VLOOKUP(H180,Events!$A$2:$D$27,2,FALSE)="Field",CONCATENATE(R180,"-",S180),IF(VLOOKUP(H180,Events!$A$2:$D$27,2,FALSE)="Multi",R180,CONCATENATE(R180,":",S180)))</f>
        <v>18-11</v>
      </c>
      <c r="P180" s="4" t="s">
        <v>697</v>
      </c>
      <c r="Q180" s="4" t="str">
        <f>VLOOKUP(J180,School!$A$2:$D$100,3,FALSE)</f>
        <v>06415</v>
      </c>
      <c r="R180" s="18" t="s">
        <v>580</v>
      </c>
      <c r="S180" s="18" t="s">
        <v>320</v>
      </c>
      <c r="T180" s="4">
        <f>VLOOKUP(H180,Display_Order!$A$1:$B$26,2,FALSE)</f>
        <v>13</v>
      </c>
      <c r="U180" s="26">
        <v>179</v>
      </c>
    </row>
    <row r="181" spans="1:21">
      <c r="A181" s="3" t="s">
        <v>548</v>
      </c>
      <c r="B181" s="3" t="str">
        <f t="shared" si="4"/>
        <v>2005 Girls Outdoor Class M Championship Triple Jump</v>
      </c>
      <c r="C181" s="3" t="s">
        <v>26</v>
      </c>
      <c r="D181" s="4" t="s">
        <v>781</v>
      </c>
      <c r="F181" s="4" t="s">
        <v>703</v>
      </c>
      <c r="G181" s="4" t="str">
        <f t="shared" si="5"/>
        <v>Girls</v>
      </c>
      <c r="H181" s="4" t="s">
        <v>12</v>
      </c>
      <c r="I181" s="3">
        <v>2005</v>
      </c>
      <c r="J181" s="3" t="s">
        <v>549</v>
      </c>
      <c r="K181" s="4" t="s">
        <v>58</v>
      </c>
      <c r="L181" s="20" t="str">
        <f>VLOOKUP(H181,Events!$A$2:$E$27,2,FALSE)</f>
        <v>Field</v>
      </c>
      <c r="M181" s="20" t="str">
        <f>VLOOKUP(H181,Events!$A$2:$E$27,3,FALSE)</f>
        <v>Jumps</v>
      </c>
      <c r="N181" s="6">
        <v>38505</v>
      </c>
      <c r="O181" s="4" t="str">
        <f>IF(VLOOKUP(H181,Events!$A$2:$D$27,2,FALSE)="Field",CONCATENATE(R181,"-",S181),IF(VLOOKUP(H181,Events!$A$2:$D$27,2,FALSE)="Multi",R181,CONCATENATE(R181,":",S181)))</f>
        <v>37-07.25</v>
      </c>
      <c r="P181" s="4" t="s">
        <v>697</v>
      </c>
      <c r="Q181" s="4" t="str">
        <f>VLOOKUP(J181,School!$A$2:$D$100,3,FALSE)</f>
        <v>06029</v>
      </c>
      <c r="R181" s="18" t="s">
        <v>581</v>
      </c>
      <c r="S181" s="18" t="s">
        <v>387</v>
      </c>
      <c r="T181" s="4">
        <f>VLOOKUP(H181,Display_Order!$A$1:$B$26,2,FALSE)</f>
        <v>14</v>
      </c>
      <c r="U181" s="26">
        <v>180</v>
      </c>
    </row>
    <row r="182" spans="1:21">
      <c r="A182" s="3" t="s">
        <v>550</v>
      </c>
      <c r="B182" s="3" t="str">
        <f t="shared" si="4"/>
        <v>1981 Girls Outdoor Class M Championship High Jump</v>
      </c>
      <c r="C182" s="3" t="s">
        <v>26</v>
      </c>
      <c r="D182" s="4" t="s">
        <v>781</v>
      </c>
      <c r="F182" s="4" t="s">
        <v>703</v>
      </c>
      <c r="G182" s="4" t="str">
        <f t="shared" si="5"/>
        <v>Girls</v>
      </c>
      <c r="H182" s="4" t="s">
        <v>13</v>
      </c>
      <c r="I182" s="3">
        <v>1981</v>
      </c>
      <c r="J182" s="3" t="s">
        <v>552</v>
      </c>
      <c r="K182" s="4" t="s">
        <v>56</v>
      </c>
      <c r="L182" s="20" t="str">
        <f>VLOOKUP(H182,Events!$A$2:$E$27,2,FALSE)</f>
        <v>Field</v>
      </c>
      <c r="M182" s="20" t="str">
        <f>VLOOKUP(H182,Events!$A$2:$E$27,3,FALSE)</f>
        <v>Jumps</v>
      </c>
      <c r="N182" s="6"/>
      <c r="O182" s="4" t="str">
        <f>IF(VLOOKUP(H182,Events!$A$2:$D$27,2,FALSE)="Field",CONCATENATE(R182,"-",S182),IF(VLOOKUP(H182,Events!$A$2:$D$27,2,FALSE)="Multi",R182,CONCATENATE(R182,":",S182)))</f>
        <v>5-09.75</v>
      </c>
      <c r="P182" s="4" t="s">
        <v>697</v>
      </c>
      <c r="Q182" s="4" t="str">
        <f>VLOOKUP(J182,School!$A$2:$D$100,3,FALSE)</f>
        <v>06776</v>
      </c>
      <c r="R182" s="18" t="s">
        <v>485</v>
      </c>
      <c r="S182" s="18" t="s">
        <v>582</v>
      </c>
      <c r="T182" s="4">
        <f>VLOOKUP(H182,Display_Order!$A$1:$B$26,2,FALSE)</f>
        <v>15</v>
      </c>
      <c r="U182" s="26">
        <v>181</v>
      </c>
    </row>
    <row r="183" spans="1:21">
      <c r="A183" s="3" t="s">
        <v>551</v>
      </c>
      <c r="B183" s="3" t="str">
        <f t="shared" si="4"/>
        <v>1981 Girls Outdoor Class M Championship High Jump</v>
      </c>
      <c r="C183" s="3" t="s">
        <v>26</v>
      </c>
      <c r="D183" s="4" t="s">
        <v>781</v>
      </c>
      <c r="F183" s="4" t="s">
        <v>703</v>
      </c>
      <c r="G183" s="4" t="str">
        <f t="shared" si="5"/>
        <v>Girls</v>
      </c>
      <c r="H183" s="4" t="s">
        <v>13</v>
      </c>
      <c r="I183" s="3">
        <v>1981</v>
      </c>
      <c r="J183" s="3" t="s">
        <v>199</v>
      </c>
      <c r="K183" s="4" t="s">
        <v>56</v>
      </c>
      <c r="L183" s="20" t="str">
        <f>VLOOKUP(H183,Events!$A$2:$E$27,2,FALSE)</f>
        <v>Field</v>
      </c>
      <c r="M183" s="20" t="str">
        <f>VLOOKUP(H183,Events!$A$2:$E$27,3,FALSE)</f>
        <v>Jumps</v>
      </c>
      <c r="O183" s="4" t="str">
        <f>IF(VLOOKUP(H183,Events!$A$2:$D$27,2,FALSE)="Field",CONCATENATE(R183,"-",S183),IF(VLOOKUP(H183,Events!$A$2:$D$27,2,FALSE)="Multi",R183,CONCATENATE(R183,":",S183)))</f>
        <v>5-09.75</v>
      </c>
      <c r="P183" s="4" t="s">
        <v>697</v>
      </c>
      <c r="Q183" s="4" t="str">
        <f>VLOOKUP(J183,School!$A$2:$D$100,3,FALSE)</f>
        <v>06042</v>
      </c>
      <c r="R183" s="18" t="s">
        <v>485</v>
      </c>
      <c r="S183" s="18" t="s">
        <v>582</v>
      </c>
      <c r="T183" s="4">
        <f>VLOOKUP(H183,Display_Order!$A$1:$B$26,2,FALSE)</f>
        <v>15</v>
      </c>
      <c r="U183" s="26">
        <v>182</v>
      </c>
    </row>
    <row r="184" spans="1:21">
      <c r="A184" s="3" t="s">
        <v>553</v>
      </c>
      <c r="B184" s="3" t="str">
        <f t="shared" si="4"/>
        <v>2013 Girls Outdoor Class M Championship Pole Vault</v>
      </c>
      <c r="C184" s="3" t="s">
        <v>26</v>
      </c>
      <c r="D184" s="4" t="s">
        <v>781</v>
      </c>
      <c r="F184" s="4" t="s">
        <v>703</v>
      </c>
      <c r="G184" s="4" t="str">
        <f t="shared" si="5"/>
        <v>Girls</v>
      </c>
      <c r="H184" s="4" t="s">
        <v>14</v>
      </c>
      <c r="I184" s="3">
        <v>2013</v>
      </c>
      <c r="J184" s="3" t="s">
        <v>187</v>
      </c>
      <c r="K184" s="4" t="s">
        <v>58</v>
      </c>
      <c r="L184" s="20" t="str">
        <f>VLOOKUP(H184,Events!$A$2:$E$27,2,FALSE)</f>
        <v>Field</v>
      </c>
      <c r="M184" s="20" t="str">
        <f>VLOOKUP(H184,Events!$A$2:$E$27,3,FALSE)</f>
        <v>Jumps</v>
      </c>
      <c r="N184" s="6">
        <v>41423</v>
      </c>
      <c r="O184" s="4" t="str">
        <f>IF(VLOOKUP(H184,Events!$A$2:$D$27,2,FALSE)="Field",CONCATENATE(R184,"-",S184),IF(VLOOKUP(H184,Events!$A$2:$D$27,2,FALSE)="Multi",R184,CONCATENATE(R184,":",S184)))</f>
        <v>13-00</v>
      </c>
      <c r="P184" s="4" t="s">
        <v>697</v>
      </c>
      <c r="Q184" s="4" t="str">
        <f>VLOOKUP(J184,School!$A$2:$D$100,3,FALSE)</f>
        <v>06883</v>
      </c>
      <c r="R184" s="18" t="s">
        <v>583</v>
      </c>
      <c r="S184" s="18" t="s">
        <v>288</v>
      </c>
      <c r="T184" s="4">
        <f>VLOOKUP(H184,Display_Order!$A$1:$B$26,2,FALSE)</f>
        <v>16</v>
      </c>
      <c r="U184" s="26">
        <v>183</v>
      </c>
    </row>
    <row r="185" spans="1:21">
      <c r="A185" s="3" t="s">
        <v>554</v>
      </c>
      <c r="B185" s="3" t="str">
        <f t="shared" si="4"/>
        <v>1983 Girls Outdoor Class M Championship Shot Put</v>
      </c>
      <c r="C185" s="3" t="s">
        <v>26</v>
      </c>
      <c r="D185" s="4" t="s">
        <v>781</v>
      </c>
      <c r="F185" s="4" t="s">
        <v>703</v>
      </c>
      <c r="G185" s="4" t="str">
        <f t="shared" si="5"/>
        <v>Girls</v>
      </c>
      <c r="H185" s="4" t="s">
        <v>15</v>
      </c>
      <c r="I185" s="3">
        <v>1983</v>
      </c>
      <c r="J185" s="3" t="s">
        <v>108</v>
      </c>
      <c r="K185" s="4" t="s">
        <v>56</v>
      </c>
      <c r="L185" s="20" t="str">
        <f>VLOOKUP(H185,Events!$A$2:$E$27,2,FALSE)</f>
        <v>Field</v>
      </c>
      <c r="M185" s="20" t="str">
        <f>VLOOKUP(H185,Events!$A$2:$E$27,3,FALSE)</f>
        <v>Throws</v>
      </c>
      <c r="N185" s="6"/>
      <c r="O185" s="4" t="str">
        <f>IF(VLOOKUP(H185,Events!$A$2:$D$27,2,FALSE)="Field",CONCATENATE(R185,"-",S185),IF(VLOOKUP(H185,Events!$A$2:$D$27,2,FALSE)="Multi",R185,CONCATENATE(R185,":",S185)))</f>
        <v>42-09.25</v>
      </c>
      <c r="P185" s="4" t="s">
        <v>697</v>
      </c>
      <c r="Q185" s="4" t="str">
        <f>VLOOKUP(J185,School!$A$2:$D$100,3,FALSE)</f>
        <v>06511</v>
      </c>
      <c r="R185" s="18" t="s">
        <v>486</v>
      </c>
      <c r="S185" s="18" t="s">
        <v>386</v>
      </c>
      <c r="T185" s="4">
        <f>VLOOKUP(H185,Display_Order!$A$1:$B$26,2,FALSE)</f>
        <v>17</v>
      </c>
      <c r="U185" s="26">
        <v>184</v>
      </c>
    </row>
    <row r="186" spans="1:21">
      <c r="A186" s="3" t="s">
        <v>555</v>
      </c>
      <c r="B186" s="3" t="str">
        <f t="shared" si="4"/>
        <v>2011 Girls Outdoor Class M Championship Discus Throw</v>
      </c>
      <c r="C186" s="3" t="s">
        <v>26</v>
      </c>
      <c r="D186" s="4" t="s">
        <v>781</v>
      </c>
      <c r="F186" s="4" t="s">
        <v>703</v>
      </c>
      <c r="G186" s="4" t="str">
        <f t="shared" si="5"/>
        <v>Girls</v>
      </c>
      <c r="H186" s="4" t="s">
        <v>716</v>
      </c>
      <c r="I186" s="3">
        <v>2011</v>
      </c>
      <c r="J186" s="3" t="s">
        <v>556</v>
      </c>
      <c r="K186" s="4" t="s">
        <v>58</v>
      </c>
      <c r="L186" s="20" t="str">
        <f>VLOOKUP(H186,Events!$A$2:$E$27,2,FALSE)</f>
        <v>Field</v>
      </c>
      <c r="M186" s="20" t="str">
        <f>VLOOKUP(H186,Events!$A$2:$E$27,3,FALSE)</f>
        <v>Throws</v>
      </c>
      <c r="N186" s="6">
        <v>40695</v>
      </c>
      <c r="O186" s="4" t="str">
        <f>IF(VLOOKUP(H186,Events!$A$2:$D$27,2,FALSE)="Field",CONCATENATE(R186,"-",S186),IF(VLOOKUP(H186,Events!$A$2:$D$27,2,FALSE)="Multi",R186,CONCATENATE(R186,":",S186)))</f>
        <v>140-06</v>
      </c>
      <c r="P186" s="4" t="s">
        <v>697</v>
      </c>
      <c r="Q186" s="4" t="str">
        <f>VLOOKUP(J186,School!$A$2:$D$100,3,FALSE)</f>
        <v>06379</v>
      </c>
      <c r="R186" s="18" t="s">
        <v>584</v>
      </c>
      <c r="S186" s="18" t="s">
        <v>206</v>
      </c>
      <c r="T186" s="4">
        <f>VLOOKUP(H186,Display_Order!$A$1:$B$26,2,FALSE)</f>
        <v>18</v>
      </c>
      <c r="U186" s="26">
        <v>185</v>
      </c>
    </row>
    <row r="187" spans="1:21">
      <c r="A187" s="3" t="s">
        <v>557</v>
      </c>
      <c r="B187" s="3" t="str">
        <f t="shared" si="4"/>
        <v>2013 Girls Outdoor Class M Championship Javelin Throw 2002</v>
      </c>
      <c r="C187" s="3" t="s">
        <v>26</v>
      </c>
      <c r="D187" s="4" t="s">
        <v>781</v>
      </c>
      <c r="F187" s="4" t="s">
        <v>703</v>
      </c>
      <c r="G187" s="4" t="str">
        <f t="shared" si="5"/>
        <v>Girls</v>
      </c>
      <c r="H187" s="4" t="s">
        <v>717</v>
      </c>
      <c r="I187" s="3">
        <v>2013</v>
      </c>
      <c r="J187" s="3" t="s">
        <v>542</v>
      </c>
      <c r="K187" s="4" t="s">
        <v>58</v>
      </c>
      <c r="L187" s="20" t="str">
        <f>VLOOKUP(H187,Events!$A$2:$E$27,2,FALSE)</f>
        <v>Field</v>
      </c>
      <c r="M187" s="20" t="str">
        <f>VLOOKUP(H187,Events!$A$2:$E$27,3,FALSE)</f>
        <v>Throws</v>
      </c>
      <c r="N187" s="6">
        <v>41423</v>
      </c>
      <c r="O187" s="4" t="str">
        <f>IF(VLOOKUP(H187,Events!$A$2:$D$27,2,FALSE)="Field",CONCATENATE(R187,"-",S187),IF(VLOOKUP(H187,Events!$A$2:$D$27,2,FALSE)="Multi",R187,CONCATENATE(R187,":",S187)))</f>
        <v>140-03</v>
      </c>
      <c r="P187" s="4" t="s">
        <v>697</v>
      </c>
      <c r="Q187" s="4" t="str">
        <f>VLOOKUP(J187,School!$A$2:$D$100,3,FALSE)</f>
        <v>06084</v>
      </c>
      <c r="R187" s="18" t="s">
        <v>584</v>
      </c>
      <c r="S187" s="18" t="s">
        <v>210</v>
      </c>
      <c r="T187" s="4">
        <f>VLOOKUP(H187,Display_Order!$A$1:$B$26,2,FALSE)</f>
        <v>19</v>
      </c>
      <c r="U187" s="26">
        <v>186</v>
      </c>
    </row>
    <row r="188" spans="1:21">
      <c r="A188" s="3" t="s">
        <v>558</v>
      </c>
      <c r="B188" s="3" t="str">
        <f t="shared" si="4"/>
        <v>1981 Girls Outdoor Class M Championship Javelin Throw</v>
      </c>
      <c r="C188" s="3" t="s">
        <v>26</v>
      </c>
      <c r="D188" s="4" t="s">
        <v>781</v>
      </c>
      <c r="F188" s="4" t="s">
        <v>703</v>
      </c>
      <c r="G188" s="4" t="str">
        <f t="shared" si="5"/>
        <v>Girls</v>
      </c>
      <c r="H188" s="4" t="s">
        <v>715</v>
      </c>
      <c r="I188" s="3">
        <v>1981</v>
      </c>
      <c r="J188" s="3" t="s">
        <v>561</v>
      </c>
      <c r="K188" s="4" t="s">
        <v>56</v>
      </c>
      <c r="L188" s="20" t="str">
        <f>VLOOKUP(H188,Events!$A$2:$E$27,2,FALSE)</f>
        <v>Field</v>
      </c>
      <c r="M188" s="20" t="str">
        <f>VLOOKUP(H188,Events!$A$2:$E$27,3,FALSE)</f>
        <v>Throws</v>
      </c>
      <c r="O188" s="4" t="str">
        <f>IF(VLOOKUP(H188,Events!$A$2:$D$27,2,FALSE)="Field",CONCATENATE(R188,"-",S188),IF(VLOOKUP(H188,Events!$A$2:$D$27,2,FALSE)="Multi",R188,CONCATENATE(R188,":",S188)))</f>
        <v>147-05</v>
      </c>
      <c r="P188" s="4" t="s">
        <v>697</v>
      </c>
      <c r="Q188" s="4" t="str">
        <f>VLOOKUP(J188,School!$A$2:$D$100,3,FALSE)</f>
        <v>06382</v>
      </c>
      <c r="R188" s="18" t="s">
        <v>585</v>
      </c>
      <c r="S188" s="18" t="s">
        <v>207</v>
      </c>
      <c r="T188" s="4">
        <f>VLOOKUP(H188,Display_Order!$A$1:$B$26,2,FALSE)</f>
        <v>20</v>
      </c>
      <c r="U188" s="26">
        <v>187</v>
      </c>
    </row>
    <row r="189" spans="1:21">
      <c r="A189" s="3" t="s">
        <v>586</v>
      </c>
      <c r="B189" s="3" t="str">
        <f t="shared" si="4"/>
        <v>2013 Girls Outdoor Class MM Championship 100m</v>
      </c>
      <c r="C189" s="3" t="s">
        <v>26</v>
      </c>
      <c r="D189" s="4" t="s">
        <v>782</v>
      </c>
      <c r="F189" s="4" t="s">
        <v>703</v>
      </c>
      <c r="G189" s="4" t="str">
        <f t="shared" si="5"/>
        <v>Girls</v>
      </c>
      <c r="H189" s="4" t="s">
        <v>1</v>
      </c>
      <c r="I189" s="3">
        <v>2013</v>
      </c>
      <c r="J189" s="3" t="s">
        <v>587</v>
      </c>
      <c r="K189" s="4" t="s">
        <v>57</v>
      </c>
      <c r="L189" s="20" t="str">
        <f>VLOOKUP(H189,Events!$A$2:$E$27,2,FALSE)</f>
        <v>Track</v>
      </c>
      <c r="M189" s="20" t="str">
        <f>VLOOKUP(H189,Events!$A$2:$E$27,3,FALSE)</f>
        <v>Sprint</v>
      </c>
      <c r="N189" s="6">
        <v>41423</v>
      </c>
      <c r="O189" s="4" t="str">
        <f>IF(VLOOKUP(H189,Events!$A$2:$D$27,2,FALSE)="Field",CONCATENATE(R189,"-",S189),IF(VLOOKUP(H189,Events!$A$2:$D$27,2,FALSE)="Multi",R189,CONCATENATE(R189,":",S189)))</f>
        <v>0:12.00</v>
      </c>
      <c r="P189" s="4" t="s">
        <v>697</v>
      </c>
      <c r="Q189" s="4" t="str">
        <f>VLOOKUP(J189,School!$A$2:$D$100,3,FALSE)</f>
        <v>06798</v>
      </c>
      <c r="R189" s="18" t="s">
        <v>254</v>
      </c>
      <c r="S189" s="18" t="s">
        <v>611</v>
      </c>
      <c r="T189" s="4">
        <f>VLOOKUP(H189,Display_Order!$A$1:$B$26,2,FALSE)</f>
        <v>1</v>
      </c>
      <c r="U189" s="26">
        <v>188</v>
      </c>
    </row>
    <row r="190" spans="1:21">
      <c r="A190" s="3" t="s">
        <v>539</v>
      </c>
      <c r="B190" s="3" t="str">
        <f t="shared" si="4"/>
        <v>2012 Girls Outdoor Class MM Championship 200m</v>
      </c>
      <c r="C190" s="3" t="s">
        <v>26</v>
      </c>
      <c r="D190" s="4" t="s">
        <v>782</v>
      </c>
      <c r="F190" s="4" t="s">
        <v>703</v>
      </c>
      <c r="G190" s="4" t="str">
        <f t="shared" si="5"/>
        <v>Girls</v>
      </c>
      <c r="H190" s="4" t="s">
        <v>2</v>
      </c>
      <c r="I190" s="3">
        <v>2012</v>
      </c>
      <c r="J190" s="3" t="s">
        <v>108</v>
      </c>
      <c r="K190" s="4" t="s">
        <v>58</v>
      </c>
      <c r="L190" s="20" t="str">
        <f>VLOOKUP(H190,Events!$A$2:$E$27,2,FALSE)</f>
        <v>Track</v>
      </c>
      <c r="M190" s="20" t="str">
        <f>VLOOKUP(H190,Events!$A$2:$E$27,3,FALSE)</f>
        <v>Sprint</v>
      </c>
      <c r="N190" s="6">
        <v>41060</v>
      </c>
      <c r="O190" s="4" t="str">
        <f>IF(VLOOKUP(H190,Events!$A$2:$D$27,2,FALSE)="Field",CONCATENATE(R190,"-",S190),IF(VLOOKUP(H190,Events!$A$2:$D$27,2,FALSE)="Multi",R190,CONCATENATE(R190,":",S190)))</f>
        <v>0:24.04</v>
      </c>
      <c r="P190" s="4" t="s">
        <v>697</v>
      </c>
      <c r="Q190" s="4" t="str">
        <f>VLOOKUP(J190,School!$A$2:$D$100,3,FALSE)</f>
        <v>06511</v>
      </c>
      <c r="R190" s="18" t="s">
        <v>254</v>
      </c>
      <c r="S190" s="18" t="s">
        <v>612</v>
      </c>
      <c r="T190" s="4">
        <f>VLOOKUP(H190,Display_Order!$A$1:$B$26,2,FALSE)</f>
        <v>2</v>
      </c>
      <c r="U190" s="26">
        <v>189</v>
      </c>
    </row>
    <row r="191" spans="1:21">
      <c r="A191" s="3" t="s">
        <v>539</v>
      </c>
      <c r="B191" s="3" t="str">
        <f t="shared" si="4"/>
        <v>2012 Girls Outdoor Class MM Championship 400m</v>
      </c>
      <c r="C191" s="3" t="s">
        <v>26</v>
      </c>
      <c r="D191" s="4" t="s">
        <v>782</v>
      </c>
      <c r="F191" s="4" t="s">
        <v>703</v>
      </c>
      <c r="G191" s="4" t="str">
        <f t="shared" si="5"/>
        <v>Girls</v>
      </c>
      <c r="H191" s="4" t="s">
        <v>3</v>
      </c>
      <c r="I191" s="3">
        <v>2012</v>
      </c>
      <c r="J191" s="3" t="s">
        <v>108</v>
      </c>
      <c r="K191" s="4" t="s">
        <v>58</v>
      </c>
      <c r="L191" s="20" t="str">
        <f>VLOOKUP(H191,Events!$A$2:$E$27,2,FALSE)</f>
        <v>Track</v>
      </c>
      <c r="M191" s="20" t="str">
        <f>VLOOKUP(H191,Events!$A$2:$E$27,3,FALSE)</f>
        <v>Sprint</v>
      </c>
      <c r="N191" s="6">
        <v>41060</v>
      </c>
      <c r="O191" s="4" t="str">
        <f>IF(VLOOKUP(H191,Events!$A$2:$D$27,2,FALSE)="Field",CONCATENATE(R191,"-",S191),IF(VLOOKUP(H191,Events!$A$2:$D$27,2,FALSE)="Multi",R191,CONCATENATE(R191,":",S191)))</f>
        <v>0:54.42</v>
      </c>
      <c r="P191" s="4" t="s">
        <v>697</v>
      </c>
      <c r="Q191" s="4" t="str">
        <f>VLOOKUP(J191,School!$A$2:$D$100,3,FALSE)</f>
        <v>06511</v>
      </c>
      <c r="R191" s="18" t="s">
        <v>254</v>
      </c>
      <c r="S191" s="18" t="s">
        <v>613</v>
      </c>
      <c r="T191" s="4">
        <f>VLOOKUP(H191,Display_Order!$A$1:$B$26,2,FALSE)</f>
        <v>3</v>
      </c>
      <c r="U191" s="26">
        <v>190</v>
      </c>
    </row>
    <row r="192" spans="1:21">
      <c r="A192" s="3" t="s">
        <v>448</v>
      </c>
      <c r="B192" s="3" t="str">
        <f t="shared" si="4"/>
        <v>2014 Girls Outdoor Class MM Championship 800m</v>
      </c>
      <c r="C192" s="3" t="s">
        <v>26</v>
      </c>
      <c r="D192" s="4" t="s">
        <v>782</v>
      </c>
      <c r="F192" s="4" t="s">
        <v>703</v>
      </c>
      <c r="G192" s="4" t="str">
        <f t="shared" si="5"/>
        <v>Girls</v>
      </c>
      <c r="H192" s="4" t="s">
        <v>4</v>
      </c>
      <c r="I192" s="3">
        <v>2014</v>
      </c>
      <c r="J192" s="3" t="s">
        <v>155</v>
      </c>
      <c r="K192" s="4" t="s">
        <v>57</v>
      </c>
      <c r="L192" s="20" t="str">
        <f>VLOOKUP(H192,Events!$A$2:$E$27,2,FALSE)</f>
        <v>Track</v>
      </c>
      <c r="M192" s="20" t="str">
        <f>VLOOKUP(H192,Events!$A$2:$E$27,3,FALSE)</f>
        <v>Distance</v>
      </c>
      <c r="N192" s="6">
        <v>41793</v>
      </c>
      <c r="O192" s="4" t="str">
        <f>IF(VLOOKUP(H192,Events!$A$2:$D$27,2,FALSE)="Field",CONCATENATE(R192,"-",S192),IF(VLOOKUP(H192,Events!$A$2:$D$27,2,FALSE)="Multi",R192,CONCATENATE(R192,":",S192)))</f>
        <v>2:10.98</v>
      </c>
      <c r="P192" s="4" t="s">
        <v>697</v>
      </c>
      <c r="Q192" s="4" t="str">
        <f>VLOOKUP(J192,School!$A$2:$D$100,3,FALSE)</f>
        <v>06511</v>
      </c>
      <c r="R192" s="18" t="s">
        <v>472</v>
      </c>
      <c r="S192" s="18" t="s">
        <v>614</v>
      </c>
      <c r="T192" s="4">
        <f>VLOOKUP(H192,Display_Order!$A$1:$B$26,2,FALSE)</f>
        <v>4</v>
      </c>
      <c r="U192" s="26">
        <v>191</v>
      </c>
    </row>
    <row r="193" spans="1:21">
      <c r="A193" s="3" t="s">
        <v>448</v>
      </c>
      <c r="B193" s="3" t="str">
        <f t="shared" si="4"/>
        <v>2013 Girls Outdoor Class MM Championship 1600m</v>
      </c>
      <c r="C193" s="3" t="s">
        <v>26</v>
      </c>
      <c r="D193" s="4" t="s">
        <v>782</v>
      </c>
      <c r="F193" s="4" t="s">
        <v>703</v>
      </c>
      <c r="G193" s="4" t="str">
        <f t="shared" si="5"/>
        <v>Girls</v>
      </c>
      <c r="H193" s="4" t="s">
        <v>5</v>
      </c>
      <c r="I193" s="3">
        <v>2013</v>
      </c>
      <c r="J193" s="3" t="s">
        <v>155</v>
      </c>
      <c r="K193" s="4" t="s">
        <v>57</v>
      </c>
      <c r="L193" s="20" t="str">
        <f>VLOOKUP(H193,Events!$A$2:$E$27,2,FALSE)</f>
        <v>Track</v>
      </c>
      <c r="M193" s="20" t="str">
        <f>VLOOKUP(H193,Events!$A$2:$E$27,3,FALSE)</f>
        <v>Distance</v>
      </c>
      <c r="N193" s="6">
        <v>41423</v>
      </c>
      <c r="O193" s="4" t="str">
        <f>IF(VLOOKUP(H193,Events!$A$2:$D$27,2,FALSE)="Field",CONCATENATE(R193,"-",S193),IF(VLOOKUP(H193,Events!$A$2:$D$27,2,FALSE)="Multi",R193,CONCATENATE(R193,":",S193)))</f>
        <v>4:54.49</v>
      </c>
      <c r="P193" s="4" t="s">
        <v>697</v>
      </c>
      <c r="Q193" s="4" t="str">
        <f>VLOOKUP(J193,School!$A$2:$D$100,3,FALSE)</f>
        <v>06511</v>
      </c>
      <c r="R193" s="18" t="s">
        <v>260</v>
      </c>
      <c r="S193" s="18" t="s">
        <v>615</v>
      </c>
      <c r="T193" s="4">
        <f>VLOOKUP(H193,Display_Order!$A$1:$B$26,2,FALSE)</f>
        <v>5</v>
      </c>
      <c r="U193" s="26">
        <v>192</v>
      </c>
    </row>
    <row r="194" spans="1:21">
      <c r="A194" s="3" t="s">
        <v>588</v>
      </c>
      <c r="B194" s="3" t="str">
        <f t="shared" si="4"/>
        <v>2009 Girls Outdoor Class MM Championship 3200m</v>
      </c>
      <c r="C194" s="3" t="s">
        <v>26</v>
      </c>
      <c r="D194" s="4" t="s">
        <v>782</v>
      </c>
      <c r="F194" s="4" t="s">
        <v>703</v>
      </c>
      <c r="G194" s="4" t="str">
        <f t="shared" si="5"/>
        <v>Girls</v>
      </c>
      <c r="H194" s="4" t="s">
        <v>6</v>
      </c>
      <c r="I194" s="3">
        <v>2009</v>
      </c>
      <c r="J194" s="3" t="s">
        <v>79</v>
      </c>
      <c r="K194" s="4" t="s">
        <v>58</v>
      </c>
      <c r="L194" s="20" t="str">
        <f>VLOOKUP(H194,Events!$A$2:$E$27,2,FALSE)</f>
        <v>Track</v>
      </c>
      <c r="M194" s="20" t="str">
        <f>VLOOKUP(H194,Events!$A$2:$E$27,3,FALSE)</f>
        <v>Distance</v>
      </c>
      <c r="N194" s="6">
        <v>39965</v>
      </c>
      <c r="O194" s="4" t="str">
        <f>IF(VLOOKUP(H194,Events!$A$2:$D$27,2,FALSE)="Field",CONCATENATE(R194,"-",S194),IF(VLOOKUP(H194,Events!$A$2:$D$27,2,FALSE)="Multi",R194,CONCATENATE(R194,":",S194)))</f>
        <v>10:54.33</v>
      </c>
      <c r="P194" s="4" t="s">
        <v>697</v>
      </c>
      <c r="Q194" s="4" t="str">
        <f>VLOOKUP(J194,School!$A$2:$D$100,3,FALSE)</f>
        <v>06820</v>
      </c>
      <c r="R194" s="18" t="s">
        <v>285</v>
      </c>
      <c r="S194" s="18" t="s">
        <v>479</v>
      </c>
      <c r="T194" s="4">
        <f>VLOOKUP(H194,Display_Order!$A$1:$B$26,2,FALSE)</f>
        <v>6</v>
      </c>
      <c r="U194" s="26">
        <v>193</v>
      </c>
    </row>
    <row r="195" spans="1:21">
      <c r="A195" s="3" t="s">
        <v>589</v>
      </c>
      <c r="B195" s="3" t="str">
        <f t="shared" ref="B195:B250" si="6">CONCATENATE(I195," ",D195," ",H195)</f>
        <v>1999 Girls Outdoor Class MM Championship 100mH</v>
      </c>
      <c r="C195" s="3" t="s">
        <v>26</v>
      </c>
      <c r="D195" s="4" t="s">
        <v>782</v>
      </c>
      <c r="F195" s="4" t="s">
        <v>703</v>
      </c>
      <c r="G195" s="4" t="str">
        <f t="shared" si="5"/>
        <v>Girls</v>
      </c>
      <c r="H195" s="4" t="s">
        <v>713</v>
      </c>
      <c r="I195" s="3">
        <v>1999</v>
      </c>
      <c r="J195" s="3" t="s">
        <v>108</v>
      </c>
      <c r="K195" s="4" t="s">
        <v>58</v>
      </c>
      <c r="L195" s="20" t="str">
        <f>VLOOKUP(H195,Events!$A$2:$E$27,2,FALSE)</f>
        <v>Track</v>
      </c>
      <c r="M195" s="20" t="str">
        <f>VLOOKUP(H195,Events!$A$2:$E$27,3,FALSE)</f>
        <v>Hurdles</v>
      </c>
      <c r="O195" s="4" t="str">
        <f>IF(VLOOKUP(H195,Events!$A$2:$D$27,2,FALSE)="Field",CONCATENATE(R195,"-",S195),IF(VLOOKUP(H195,Events!$A$2:$D$27,2,FALSE)="Multi",R195,CONCATENATE(R195,":",S195)))</f>
        <v>0:14.53</v>
      </c>
      <c r="P195" s="4" t="s">
        <v>697</v>
      </c>
      <c r="Q195" s="4" t="str">
        <f>VLOOKUP(J195,School!$A$2:$D$100,3,FALSE)</f>
        <v>06511</v>
      </c>
      <c r="R195" s="18" t="s">
        <v>254</v>
      </c>
      <c r="S195" s="18" t="s">
        <v>616</v>
      </c>
      <c r="T195" s="4">
        <f>VLOOKUP(H195,Display_Order!$A$1:$B$26,2,FALSE)</f>
        <v>8</v>
      </c>
      <c r="U195" s="26">
        <v>194</v>
      </c>
    </row>
    <row r="196" spans="1:21">
      <c r="A196" s="3" t="s">
        <v>590</v>
      </c>
      <c r="B196" s="3" t="str">
        <f t="shared" si="6"/>
        <v>2014 Girls Outdoor Class MM Championship 300mH</v>
      </c>
      <c r="C196" s="3" t="s">
        <v>26</v>
      </c>
      <c r="D196" s="4" t="s">
        <v>782</v>
      </c>
      <c r="F196" s="4" t="s">
        <v>703</v>
      </c>
      <c r="G196" s="4" t="str">
        <f t="shared" ref="G196:G250" si="7">IF(F196="Male","Boys","Girls")</f>
        <v>Girls</v>
      </c>
      <c r="H196" s="4" t="s">
        <v>711</v>
      </c>
      <c r="I196" s="3">
        <v>2014</v>
      </c>
      <c r="J196" s="3" t="s">
        <v>108</v>
      </c>
      <c r="K196" s="4" t="s">
        <v>57</v>
      </c>
      <c r="L196" s="20" t="str">
        <f>VLOOKUP(H196,Events!$A$2:$E$27,2,FALSE)</f>
        <v>Track</v>
      </c>
      <c r="M196" s="20" t="str">
        <f>VLOOKUP(H196,Events!$A$2:$E$27,3,FALSE)</f>
        <v>Hurdles</v>
      </c>
      <c r="N196" s="6">
        <v>41793</v>
      </c>
      <c r="O196" s="4" t="str">
        <f>IF(VLOOKUP(H196,Events!$A$2:$D$27,2,FALSE)="Field",CONCATENATE(R196,"-",S196),IF(VLOOKUP(H196,Events!$A$2:$D$27,2,FALSE)="Multi",R196,CONCATENATE(R196,":",S196)))</f>
        <v>0:43.85</v>
      </c>
      <c r="P196" s="4" t="s">
        <v>697</v>
      </c>
      <c r="Q196" s="4" t="str">
        <f>VLOOKUP(J196,School!$A$2:$D$100,3,FALSE)</f>
        <v>06511</v>
      </c>
      <c r="R196" s="18" t="s">
        <v>254</v>
      </c>
      <c r="S196" s="18" t="s">
        <v>617</v>
      </c>
      <c r="T196" s="4">
        <f>VLOOKUP(H196,Display_Order!$A$1:$B$26,2,FALSE)</f>
        <v>9</v>
      </c>
      <c r="U196" s="26">
        <v>195</v>
      </c>
    </row>
    <row r="197" spans="1:21" ht="24">
      <c r="A197" s="3" t="s">
        <v>591</v>
      </c>
      <c r="B197" s="3" t="str">
        <f t="shared" si="6"/>
        <v>2008 Girls Outdoor Class MM Championship 4x100m</v>
      </c>
      <c r="C197" s="3" t="s">
        <v>26</v>
      </c>
      <c r="D197" s="4" t="s">
        <v>782</v>
      </c>
      <c r="F197" s="4" t="s">
        <v>703</v>
      </c>
      <c r="G197" s="4" t="str">
        <f t="shared" si="7"/>
        <v>Girls</v>
      </c>
      <c r="H197" s="4" t="s">
        <v>8</v>
      </c>
      <c r="I197" s="3">
        <v>2008</v>
      </c>
      <c r="J197" s="3" t="s">
        <v>291</v>
      </c>
      <c r="K197" s="4" t="s">
        <v>58</v>
      </c>
      <c r="L197" s="20" t="str">
        <f>VLOOKUP(H197,Events!$A$2:$E$27,2,FALSE)</f>
        <v>Relay</v>
      </c>
      <c r="M197" s="20" t="str">
        <f>VLOOKUP(H197,Events!$A$2:$E$27,3,FALSE)</f>
        <v>Sprint</v>
      </c>
      <c r="N197" s="6">
        <v>39599</v>
      </c>
      <c r="O197" s="4" t="str">
        <f>IF(VLOOKUP(H197,Events!$A$2:$D$27,2,FALSE)="Field",CONCATENATE(R197,"-",S197),IF(VLOOKUP(H197,Events!$A$2:$D$27,2,FALSE)="Multi",R197,CONCATENATE(R197,":",S197)))</f>
        <v>0:47.88</v>
      </c>
      <c r="P197" s="4" t="s">
        <v>697</v>
      </c>
      <c r="Q197" s="4" t="str">
        <f>VLOOKUP(J197,School!$A$2:$D$100,3,FALSE)</f>
        <v>06112</v>
      </c>
      <c r="R197" s="18" t="s">
        <v>254</v>
      </c>
      <c r="S197" s="18" t="s">
        <v>478</v>
      </c>
      <c r="T197" s="4">
        <f>VLOOKUP(H197,Display_Order!$A$1:$B$26,2,FALSE)</f>
        <v>10</v>
      </c>
      <c r="U197" s="26">
        <v>196</v>
      </c>
    </row>
    <row r="198" spans="1:21" ht="24">
      <c r="A198" s="3" t="s">
        <v>592</v>
      </c>
      <c r="B198" s="3" t="str">
        <f t="shared" si="6"/>
        <v>2014 Girls Outdoor Class MM Championship 4x400m</v>
      </c>
      <c r="C198" s="3" t="s">
        <v>26</v>
      </c>
      <c r="D198" s="4" t="s">
        <v>782</v>
      </c>
      <c r="F198" s="4" t="s">
        <v>703</v>
      </c>
      <c r="G198" s="4" t="str">
        <f t="shared" si="7"/>
        <v>Girls</v>
      </c>
      <c r="H198" s="4" t="s">
        <v>9</v>
      </c>
      <c r="I198" s="3">
        <v>2014</v>
      </c>
      <c r="J198" s="3" t="s">
        <v>73</v>
      </c>
      <c r="K198" s="4" t="s">
        <v>57</v>
      </c>
      <c r="L198" s="20" t="str">
        <f>VLOOKUP(H198,Events!$A$2:$E$27,2,FALSE)</f>
        <v>Relay</v>
      </c>
      <c r="M198" s="20" t="str">
        <f>VLOOKUP(H198,Events!$A$2:$E$27,3,FALSE)</f>
        <v>Sprint</v>
      </c>
      <c r="N198" s="6">
        <v>41793</v>
      </c>
      <c r="O198" s="4" t="str">
        <f>IF(VLOOKUP(H198,Events!$A$2:$D$27,2,FALSE)="Field",CONCATENATE(R198,"-",S198),IF(VLOOKUP(H198,Events!$A$2:$D$27,2,FALSE)="Multi",R198,CONCATENATE(R198,":",S198)))</f>
        <v>3:55.44</v>
      </c>
      <c r="P198" s="4" t="s">
        <v>697</v>
      </c>
      <c r="Q198" s="4" t="str">
        <f>VLOOKUP(J198,School!$A$2:$D$100,3,FALSE)</f>
        <v>06095</v>
      </c>
      <c r="R198" s="18" t="s">
        <v>275</v>
      </c>
      <c r="S198" s="18" t="s">
        <v>618</v>
      </c>
      <c r="T198" s="4">
        <f>VLOOKUP(H198,Display_Order!$A$1:$B$26,2,FALSE)</f>
        <v>11</v>
      </c>
      <c r="U198" s="26">
        <v>197</v>
      </c>
    </row>
    <row r="199" spans="1:21" ht="24">
      <c r="A199" s="3" t="s">
        <v>593</v>
      </c>
      <c r="B199" s="3" t="str">
        <f t="shared" si="6"/>
        <v>2013 Girls Outdoor Class MM Championship 4x800m</v>
      </c>
      <c r="C199" s="3" t="s">
        <v>26</v>
      </c>
      <c r="D199" s="4" t="s">
        <v>782</v>
      </c>
      <c r="F199" s="4" t="s">
        <v>703</v>
      </c>
      <c r="G199" s="4" t="str">
        <f t="shared" si="7"/>
        <v>Girls</v>
      </c>
      <c r="H199" s="4" t="s">
        <v>10</v>
      </c>
      <c r="I199" s="3">
        <v>2013</v>
      </c>
      <c r="J199" s="3" t="s">
        <v>108</v>
      </c>
      <c r="K199" s="6" t="s">
        <v>57</v>
      </c>
      <c r="L199" s="20" t="str">
        <f>VLOOKUP(H199,Events!$A$2:$E$27,2,FALSE)</f>
        <v>Relay</v>
      </c>
      <c r="M199" s="20" t="str">
        <f>VLOOKUP(H199,Events!$A$2:$E$27,3,FALSE)</f>
        <v>Distance</v>
      </c>
      <c r="N199" s="6">
        <v>41423</v>
      </c>
      <c r="O199" s="4" t="str">
        <f>IF(VLOOKUP(H199,Events!$A$2:$D$27,2,FALSE)="Field",CONCATENATE(R199,"-",S199),IF(VLOOKUP(H199,Events!$A$2:$D$27,2,FALSE)="Multi",R199,CONCATENATE(R199,":",S199)))</f>
        <v>9:34.66</v>
      </c>
      <c r="P199" s="4" t="s">
        <v>697</v>
      </c>
      <c r="Q199" s="4" t="str">
        <f>VLOOKUP(J199,School!$A$2:$D$100,3,FALSE)</f>
        <v>06511</v>
      </c>
      <c r="R199" s="18" t="s">
        <v>262</v>
      </c>
      <c r="S199" s="18" t="s">
        <v>619</v>
      </c>
      <c r="T199" s="4">
        <f>VLOOKUP(H199,Display_Order!$A$1:$B$26,2,FALSE)</f>
        <v>12</v>
      </c>
      <c r="U199" s="26">
        <v>198</v>
      </c>
    </row>
    <row r="200" spans="1:21">
      <c r="A200" s="3" t="s">
        <v>594</v>
      </c>
      <c r="B200" s="3" t="str">
        <f t="shared" si="6"/>
        <v>1994 Girls Outdoor Class MM Championship Long Jump</v>
      </c>
      <c r="C200" s="3" t="s">
        <v>26</v>
      </c>
      <c r="D200" s="4" t="s">
        <v>782</v>
      </c>
      <c r="F200" s="4" t="s">
        <v>703</v>
      </c>
      <c r="G200" s="4" t="str">
        <f t="shared" si="7"/>
        <v>Girls</v>
      </c>
      <c r="H200" s="4" t="s">
        <v>11</v>
      </c>
      <c r="I200" s="3">
        <v>1994</v>
      </c>
      <c r="J200" s="3" t="s">
        <v>75</v>
      </c>
      <c r="K200" s="4" t="s">
        <v>56</v>
      </c>
      <c r="L200" s="20" t="str">
        <f>VLOOKUP(H200,Events!$A$2:$E$27,2,FALSE)</f>
        <v>Field</v>
      </c>
      <c r="M200" s="20" t="str">
        <f>VLOOKUP(H200,Events!$A$2:$E$27,3,FALSE)</f>
        <v>Jumps</v>
      </c>
      <c r="O200" s="4" t="str">
        <f>IF(VLOOKUP(H200,Events!$A$2:$D$27,2,FALSE)="Field",CONCATENATE(R200,"-",S200),IF(VLOOKUP(H200,Events!$A$2:$D$27,2,FALSE)="Multi",R200,CONCATENATE(R200,":",S200)))</f>
        <v>18-10.25</v>
      </c>
      <c r="P200" s="4" t="s">
        <v>697</v>
      </c>
      <c r="Q200" s="4" t="str">
        <f>VLOOKUP(J200,School!$A$2:$D$100,3,FALSE)</f>
        <v>06241</v>
      </c>
      <c r="R200" s="18" t="s">
        <v>580</v>
      </c>
      <c r="S200" s="18" t="s">
        <v>620</v>
      </c>
      <c r="T200" s="4">
        <f>VLOOKUP(H200,Display_Order!$A$1:$B$26,2,FALSE)</f>
        <v>13</v>
      </c>
      <c r="U200" s="26">
        <v>199</v>
      </c>
    </row>
    <row r="201" spans="1:21">
      <c r="A201" s="3" t="s">
        <v>595</v>
      </c>
      <c r="B201" s="3" t="str">
        <f t="shared" si="6"/>
        <v>2015 Girls Outdoor Class MM Championship Triple Jump</v>
      </c>
      <c r="C201" s="3" t="s">
        <v>26</v>
      </c>
      <c r="D201" s="4" t="s">
        <v>782</v>
      </c>
      <c r="F201" s="4" t="s">
        <v>703</v>
      </c>
      <c r="G201" s="4" t="str">
        <f t="shared" si="7"/>
        <v>Girls</v>
      </c>
      <c r="H201" s="4" t="s">
        <v>12</v>
      </c>
      <c r="I201" s="3">
        <v>2015</v>
      </c>
      <c r="J201" s="3" t="s">
        <v>73</v>
      </c>
      <c r="K201" s="4" t="s">
        <v>57</v>
      </c>
      <c r="L201" s="20" t="str">
        <f>VLOOKUP(H201,Events!$A$2:$E$27,2,FALSE)</f>
        <v>Field</v>
      </c>
      <c r="M201" s="20" t="str">
        <f>VLOOKUP(H201,Events!$A$2:$E$27,3,FALSE)</f>
        <v>Jumps</v>
      </c>
      <c r="N201" s="6">
        <v>42156</v>
      </c>
      <c r="O201" s="4" t="str">
        <f>IF(VLOOKUP(H201,Events!$A$2:$D$27,2,FALSE)="Field",CONCATENATE(R201,"-",S201),IF(VLOOKUP(H201,Events!$A$2:$D$27,2,FALSE)="Multi",R201,CONCATENATE(R201,":",S201)))</f>
        <v>37-11.75</v>
      </c>
      <c r="P201" s="4" t="s">
        <v>697</v>
      </c>
      <c r="Q201" s="4" t="str">
        <f>VLOOKUP(J201,School!$A$2:$D$100,3,FALSE)</f>
        <v>06095</v>
      </c>
      <c r="R201" s="18" t="s">
        <v>581</v>
      </c>
      <c r="S201" s="18" t="s">
        <v>621</v>
      </c>
      <c r="T201" s="4">
        <f>VLOOKUP(H201,Display_Order!$A$1:$B$26,2,FALSE)</f>
        <v>14</v>
      </c>
      <c r="U201" s="26">
        <v>200</v>
      </c>
    </row>
    <row r="202" spans="1:21">
      <c r="A202" s="3" t="s">
        <v>596</v>
      </c>
      <c r="B202" s="3" t="str">
        <f t="shared" si="6"/>
        <v>2000 Girls Outdoor Class MM Championship High Jump</v>
      </c>
      <c r="C202" s="3" t="s">
        <v>26</v>
      </c>
      <c r="D202" s="4" t="s">
        <v>782</v>
      </c>
      <c r="F202" s="4" t="s">
        <v>703</v>
      </c>
      <c r="G202" s="4" t="str">
        <f t="shared" si="7"/>
        <v>Girls</v>
      </c>
      <c r="H202" s="4" t="s">
        <v>13</v>
      </c>
      <c r="I202" s="3">
        <v>2000</v>
      </c>
      <c r="J202" s="3" t="s">
        <v>296</v>
      </c>
      <c r="K202" s="4" t="s">
        <v>58</v>
      </c>
      <c r="L202" s="20" t="str">
        <f>VLOOKUP(H202,Events!$A$2:$E$27,2,FALSE)</f>
        <v>Field</v>
      </c>
      <c r="M202" s="20" t="str">
        <f>VLOOKUP(H202,Events!$A$2:$E$27,3,FALSE)</f>
        <v>Jumps</v>
      </c>
      <c r="N202" s="6">
        <v>36676</v>
      </c>
      <c r="O202" s="4" t="str">
        <f>IF(VLOOKUP(H202,Events!$A$2:$D$27,2,FALSE)="Field",CONCATENATE(R202,"-",S202),IF(VLOOKUP(H202,Events!$A$2:$D$27,2,FALSE)="Multi",R202,CONCATENATE(R202,":",S202)))</f>
        <v>5-06</v>
      </c>
      <c r="P202" s="4" t="s">
        <v>697</v>
      </c>
      <c r="Q202" s="4" t="str">
        <f>VLOOKUP(J202,School!$A$2:$D$100,3,FALSE)</f>
        <v>06281</v>
      </c>
      <c r="R202" s="18" t="s">
        <v>485</v>
      </c>
      <c r="S202" s="18" t="s">
        <v>206</v>
      </c>
      <c r="T202" s="4">
        <f>VLOOKUP(H202,Display_Order!$A$1:$B$26,2,FALSE)</f>
        <v>15</v>
      </c>
      <c r="U202" s="26">
        <v>201</v>
      </c>
    </row>
    <row r="203" spans="1:21">
      <c r="A203" s="3" t="s">
        <v>597</v>
      </c>
      <c r="B203" s="3" t="str">
        <f t="shared" si="6"/>
        <v>2009 Girls Outdoor Class MM Championship Pole Vault</v>
      </c>
      <c r="C203" s="3" t="s">
        <v>26</v>
      </c>
      <c r="D203" s="4" t="s">
        <v>782</v>
      </c>
      <c r="F203" s="4" t="s">
        <v>703</v>
      </c>
      <c r="G203" s="4" t="str">
        <f t="shared" si="7"/>
        <v>Girls</v>
      </c>
      <c r="H203" s="4" t="s">
        <v>14</v>
      </c>
      <c r="I203" s="3">
        <v>2009</v>
      </c>
      <c r="J203" s="3" t="s">
        <v>599</v>
      </c>
      <c r="K203" s="4" t="s">
        <v>58</v>
      </c>
      <c r="L203" s="20" t="str">
        <f>VLOOKUP(H203,Events!$A$2:$E$27,2,FALSE)</f>
        <v>Field</v>
      </c>
      <c r="M203" s="20" t="str">
        <f>VLOOKUP(H203,Events!$A$2:$E$27,3,FALSE)</f>
        <v>Jumps</v>
      </c>
      <c r="N203" s="6">
        <v>39965</v>
      </c>
      <c r="O203" s="4" t="str">
        <f>IF(VLOOKUP(H203,Events!$A$2:$D$27,2,FALSE)="Field",CONCATENATE(R203,"-",S203),IF(VLOOKUP(H203,Events!$A$2:$D$27,2,FALSE)="Multi",R203,CONCATENATE(R203,":",S203)))</f>
        <v>11-00</v>
      </c>
      <c r="P203" s="4" t="s">
        <v>697</v>
      </c>
      <c r="Q203" s="4" t="str">
        <f>VLOOKUP(J203,School!$A$2:$D$100,3,FALSE)</f>
        <v>06405</v>
      </c>
      <c r="R203" s="18" t="s">
        <v>320</v>
      </c>
      <c r="S203" s="18" t="s">
        <v>288</v>
      </c>
      <c r="T203" s="4">
        <f>VLOOKUP(H203,Display_Order!$A$1:$B$26,2,FALSE)</f>
        <v>16</v>
      </c>
      <c r="U203" s="26">
        <v>202</v>
      </c>
    </row>
    <row r="204" spans="1:21">
      <c r="A204" s="3" t="s">
        <v>598</v>
      </c>
      <c r="B204" s="3" t="str">
        <f t="shared" si="6"/>
        <v>2017 Girls Outdoor Class MM Championship Pole Vault</v>
      </c>
      <c r="C204" s="3" t="s">
        <v>26</v>
      </c>
      <c r="D204" s="4" t="s">
        <v>782</v>
      </c>
      <c r="F204" s="4" t="s">
        <v>703</v>
      </c>
      <c r="G204" s="4" t="str">
        <f t="shared" si="7"/>
        <v>Girls</v>
      </c>
      <c r="H204" s="4" t="s">
        <v>14</v>
      </c>
      <c r="I204" s="3">
        <v>2017</v>
      </c>
      <c r="J204" s="3" t="s">
        <v>542</v>
      </c>
      <c r="K204" s="4" t="s">
        <v>58</v>
      </c>
      <c r="L204" s="20" t="str">
        <f>VLOOKUP(H204,Events!$A$2:$E$27,2,FALSE)</f>
        <v>Field</v>
      </c>
      <c r="M204" s="20" t="str">
        <f>VLOOKUP(H204,Events!$A$2:$E$27,3,FALSE)</f>
        <v>Jumps</v>
      </c>
      <c r="N204" s="6">
        <v>42886</v>
      </c>
      <c r="O204" s="4" t="str">
        <f>IF(VLOOKUP(H204,Events!$A$2:$D$27,2,FALSE)="Field",CONCATENATE(R204,"-",S204),IF(VLOOKUP(H204,Events!$A$2:$D$27,2,FALSE)="Multi",R204,CONCATENATE(R204,":",S204)))</f>
        <v>11-00</v>
      </c>
      <c r="P204" s="4" t="s">
        <v>697</v>
      </c>
      <c r="Q204" s="4" t="str">
        <f>VLOOKUP(J204,School!$A$2:$D$100,3,FALSE)</f>
        <v>06084</v>
      </c>
      <c r="R204" s="18" t="s">
        <v>320</v>
      </c>
      <c r="S204" s="18" t="s">
        <v>288</v>
      </c>
      <c r="T204" s="4">
        <f>VLOOKUP(H204,Display_Order!$A$1:$B$26,2,FALSE)</f>
        <v>16</v>
      </c>
      <c r="U204" s="26">
        <v>203</v>
      </c>
    </row>
    <row r="205" spans="1:21">
      <c r="A205" s="3" t="s">
        <v>600</v>
      </c>
      <c r="B205" s="3" t="str">
        <f t="shared" si="6"/>
        <v>2002 Girls Outdoor Class MM Championship Shot Put</v>
      </c>
      <c r="C205" s="3" t="s">
        <v>26</v>
      </c>
      <c r="D205" s="4" t="s">
        <v>782</v>
      </c>
      <c r="F205" s="4" t="s">
        <v>703</v>
      </c>
      <c r="G205" s="4" t="str">
        <f t="shared" si="7"/>
        <v>Girls</v>
      </c>
      <c r="H205" s="4" t="s">
        <v>15</v>
      </c>
      <c r="I205" s="3">
        <v>2002</v>
      </c>
      <c r="J205" s="3" t="s">
        <v>250</v>
      </c>
      <c r="K205" s="4" t="s">
        <v>58</v>
      </c>
      <c r="L205" s="20" t="str">
        <f>VLOOKUP(H205,Events!$A$2:$E$27,2,FALSE)</f>
        <v>Field</v>
      </c>
      <c r="M205" s="20" t="str">
        <f>VLOOKUP(H205,Events!$A$2:$E$27,3,FALSE)</f>
        <v>Throws</v>
      </c>
      <c r="N205" s="6">
        <v>37404</v>
      </c>
      <c r="O205" s="4" t="str">
        <f>IF(VLOOKUP(H205,Events!$A$2:$D$27,2,FALSE)="Field",CONCATENATE(R205,"-",S205),IF(VLOOKUP(H205,Events!$A$2:$D$27,2,FALSE)="Multi",R205,CONCATENATE(R205,":",S205)))</f>
        <v>42-08</v>
      </c>
      <c r="P205" s="4" t="s">
        <v>697</v>
      </c>
      <c r="Q205" s="4" t="str">
        <f>VLOOKUP(J205,School!$A$2:$D$100,3,FALSE)</f>
        <v>06473</v>
      </c>
      <c r="R205" s="18" t="s">
        <v>486</v>
      </c>
      <c r="S205" s="18" t="s">
        <v>202</v>
      </c>
      <c r="T205" s="4">
        <f>VLOOKUP(H205,Display_Order!$A$1:$B$26,2,FALSE)</f>
        <v>17</v>
      </c>
      <c r="U205" s="26">
        <v>204</v>
      </c>
    </row>
    <row r="206" spans="1:21">
      <c r="A206" s="3" t="s">
        <v>601</v>
      </c>
      <c r="B206" s="3" t="str">
        <f t="shared" si="6"/>
        <v>2012 Girls Outdoor Class MM Championship Discus Throw</v>
      </c>
      <c r="C206" s="3" t="s">
        <v>26</v>
      </c>
      <c r="D206" s="4" t="s">
        <v>782</v>
      </c>
      <c r="F206" s="4" t="s">
        <v>703</v>
      </c>
      <c r="G206" s="4" t="str">
        <f t="shared" si="7"/>
        <v>Girls</v>
      </c>
      <c r="H206" s="4" t="s">
        <v>716</v>
      </c>
      <c r="I206" s="3">
        <v>2012</v>
      </c>
      <c r="J206" s="3" t="s">
        <v>43</v>
      </c>
      <c r="K206" s="4" t="s">
        <v>58</v>
      </c>
      <c r="L206" s="20" t="str">
        <f>VLOOKUP(H206,Events!$A$2:$E$27,2,FALSE)</f>
        <v>Field</v>
      </c>
      <c r="M206" s="20" t="str">
        <f>VLOOKUP(H206,Events!$A$2:$E$27,3,FALSE)</f>
        <v>Throws</v>
      </c>
      <c r="N206" s="6">
        <v>41060</v>
      </c>
      <c r="O206" s="4" t="str">
        <f>IF(VLOOKUP(H206,Events!$A$2:$D$27,2,FALSE)="Field",CONCATENATE(R206,"-",S206),IF(VLOOKUP(H206,Events!$A$2:$D$27,2,FALSE)="Multi",R206,CONCATENATE(R206,":",S206)))</f>
        <v>129-02</v>
      </c>
      <c r="P206" s="4" t="s">
        <v>697</v>
      </c>
      <c r="Q206" s="4" t="str">
        <f>VLOOKUP(J206,School!$A$2:$D$100,3,FALSE)</f>
        <v>06339</v>
      </c>
      <c r="R206" s="18" t="s">
        <v>622</v>
      </c>
      <c r="S206" s="18" t="s">
        <v>316</v>
      </c>
      <c r="T206" s="4">
        <f>VLOOKUP(H206,Display_Order!$A$1:$B$26,2,FALSE)</f>
        <v>18</v>
      </c>
      <c r="U206" s="26">
        <v>205</v>
      </c>
    </row>
    <row r="207" spans="1:21" ht="24">
      <c r="A207" s="3" t="s">
        <v>602</v>
      </c>
      <c r="B207" s="3" t="str">
        <f t="shared" si="6"/>
        <v>2006 Girls Outdoor Class MM Championship Javelin Throw 2002</v>
      </c>
      <c r="C207" s="3" t="s">
        <v>26</v>
      </c>
      <c r="D207" s="4" t="s">
        <v>782</v>
      </c>
      <c r="F207" s="4" t="s">
        <v>703</v>
      </c>
      <c r="G207" s="4" t="str">
        <f t="shared" si="7"/>
        <v>Girls</v>
      </c>
      <c r="H207" s="4" t="s">
        <v>717</v>
      </c>
      <c r="I207" s="3">
        <v>2006</v>
      </c>
      <c r="J207" s="3" t="s">
        <v>604</v>
      </c>
      <c r="K207" s="4" t="s">
        <v>58</v>
      </c>
      <c r="L207" s="20" t="str">
        <f>VLOOKUP(H207,Events!$A$2:$E$27,2,FALSE)</f>
        <v>Field</v>
      </c>
      <c r="M207" s="20" t="str">
        <f>VLOOKUP(H207,Events!$A$2:$E$27,3,FALSE)</f>
        <v>Throws</v>
      </c>
      <c r="N207" s="6">
        <v>38869</v>
      </c>
      <c r="O207" s="4" t="str">
        <f>IF(VLOOKUP(H207,Events!$A$2:$D$27,2,FALSE)="Field",CONCATENATE(R207,"-",S207),IF(VLOOKUP(H207,Events!$A$2:$D$27,2,FALSE)="Multi",R207,CONCATENATE(R207,":",S207)))</f>
        <v>134-09</v>
      </c>
      <c r="P207" s="4" t="s">
        <v>697</v>
      </c>
      <c r="Q207" s="4" t="str">
        <f>VLOOKUP(J207,School!$A$2:$D$100,3,FALSE)</f>
        <v>06248</v>
      </c>
      <c r="R207" s="18" t="s">
        <v>623</v>
      </c>
      <c r="S207" s="18" t="s">
        <v>203</v>
      </c>
      <c r="T207" s="4">
        <f>VLOOKUP(H207,Display_Order!$A$1:$B$26,2,FALSE)</f>
        <v>19</v>
      </c>
      <c r="U207" s="26">
        <v>206</v>
      </c>
    </row>
    <row r="208" spans="1:21">
      <c r="A208" s="3" t="s">
        <v>603</v>
      </c>
      <c r="B208" s="3" t="str">
        <f t="shared" si="6"/>
        <v>1999 Girls Outdoor Class MM Championship Javelin Throw</v>
      </c>
      <c r="C208" s="3" t="s">
        <v>26</v>
      </c>
      <c r="D208" s="4" t="s">
        <v>782</v>
      </c>
      <c r="F208" s="4" t="s">
        <v>703</v>
      </c>
      <c r="G208" s="4" t="str">
        <f t="shared" si="7"/>
        <v>Girls</v>
      </c>
      <c r="H208" s="4" t="s">
        <v>715</v>
      </c>
      <c r="I208" s="3">
        <v>1999</v>
      </c>
      <c r="J208" s="3" t="s">
        <v>94</v>
      </c>
      <c r="K208" s="4" t="s">
        <v>58</v>
      </c>
      <c r="L208" s="20" t="str">
        <f>VLOOKUP(H208,Events!$A$2:$E$27,2,FALSE)</f>
        <v>Field</v>
      </c>
      <c r="M208" s="20" t="str">
        <f>VLOOKUP(H208,Events!$A$2:$E$27,3,FALSE)</f>
        <v>Throws</v>
      </c>
      <c r="O208" s="4" t="str">
        <f>IF(VLOOKUP(H208,Events!$A$2:$D$27,2,FALSE)="Field",CONCATENATE(R208,"-",S208),IF(VLOOKUP(H208,Events!$A$2:$D$27,2,FALSE)="Multi",R208,CONCATENATE(R208,":",S208)))</f>
        <v>140-07</v>
      </c>
      <c r="P208" s="4" t="s">
        <v>697</v>
      </c>
      <c r="Q208" s="4" t="str">
        <f>VLOOKUP(J208,School!$A$2:$D$100,3,FALSE)</f>
        <v>06333</v>
      </c>
      <c r="R208" s="18" t="s">
        <v>584</v>
      </c>
      <c r="S208" s="18" t="s">
        <v>490</v>
      </c>
      <c r="T208" s="4">
        <f>VLOOKUP(H208,Display_Order!$A$1:$B$26,2,FALSE)</f>
        <v>20</v>
      </c>
      <c r="U208" s="26">
        <v>207</v>
      </c>
    </row>
    <row r="209" spans="1:21">
      <c r="A209" s="3" t="s">
        <v>624</v>
      </c>
      <c r="B209" s="3" t="str">
        <f t="shared" si="6"/>
        <v>1995 Girls Outdoor Class S Championship 100m</v>
      </c>
      <c r="C209" s="3" t="s">
        <v>26</v>
      </c>
      <c r="D209" s="4" t="s">
        <v>783</v>
      </c>
      <c r="F209" s="4" t="s">
        <v>703</v>
      </c>
      <c r="G209" s="4" t="str">
        <f t="shared" si="7"/>
        <v>Girls</v>
      </c>
      <c r="H209" s="4" t="s">
        <v>1</v>
      </c>
      <c r="I209" s="3">
        <v>1995</v>
      </c>
      <c r="J209" s="3" t="s">
        <v>559</v>
      </c>
      <c r="K209" s="4" t="s">
        <v>56</v>
      </c>
      <c r="L209" s="20" t="str">
        <f>VLOOKUP(H209,Events!$A$2:$E$27,2,FALSE)</f>
        <v>Track</v>
      </c>
      <c r="M209" s="20" t="str">
        <f>VLOOKUP(H209,Events!$A$2:$E$27,3,FALSE)</f>
        <v>Sprint</v>
      </c>
      <c r="O209" s="4" t="str">
        <f>IF(VLOOKUP(H209,Events!$A$2:$D$27,2,FALSE)="Field",CONCATENATE(R209,"-",S209),IF(VLOOKUP(H209,Events!$A$2:$D$27,2,FALSE)="Multi",R209,CONCATENATE(R209,":",S209)))</f>
        <v>0:11.98</v>
      </c>
      <c r="P209" s="4" t="s">
        <v>697</v>
      </c>
      <c r="Q209" s="4" t="str">
        <f>VLOOKUP(J209,School!$A$2:$D$100,3,FALSE)</f>
        <v>06117</v>
      </c>
      <c r="R209" s="18" t="s">
        <v>254</v>
      </c>
      <c r="S209" s="18" t="s">
        <v>641</v>
      </c>
      <c r="T209" s="4">
        <f>VLOOKUP(H209,Display_Order!$A$1:$B$26,2,FALSE)</f>
        <v>1</v>
      </c>
      <c r="U209" s="26">
        <v>208</v>
      </c>
    </row>
    <row r="210" spans="1:21">
      <c r="A210" s="3" t="s">
        <v>624</v>
      </c>
      <c r="B210" s="3" t="str">
        <f t="shared" si="6"/>
        <v>1997 Girls Outdoor Class S Championship 200m</v>
      </c>
      <c r="C210" s="3" t="s">
        <v>26</v>
      </c>
      <c r="D210" s="4" t="s">
        <v>783</v>
      </c>
      <c r="F210" s="4" t="s">
        <v>703</v>
      </c>
      <c r="G210" s="4" t="str">
        <f t="shared" si="7"/>
        <v>Girls</v>
      </c>
      <c r="H210" s="4" t="s">
        <v>2</v>
      </c>
      <c r="I210" s="3">
        <v>1997</v>
      </c>
      <c r="J210" s="3" t="s">
        <v>559</v>
      </c>
      <c r="K210" s="4" t="s">
        <v>60</v>
      </c>
      <c r="L210" s="20" t="str">
        <f>VLOOKUP(H210,Events!$A$2:$E$27,2,FALSE)</f>
        <v>Track</v>
      </c>
      <c r="M210" s="20" t="str">
        <f>VLOOKUP(H210,Events!$A$2:$E$27,3,FALSE)</f>
        <v>Sprint</v>
      </c>
      <c r="N210" s="6">
        <v>35584</v>
      </c>
      <c r="O210" s="4" t="str">
        <f>IF(VLOOKUP(H210,Events!$A$2:$D$27,2,FALSE)="Field",CONCATENATE(R210,"-",S210),IF(VLOOKUP(H210,Events!$A$2:$D$27,2,FALSE)="Multi",R210,CONCATENATE(R210,":",S210)))</f>
        <v>0:24.76</v>
      </c>
      <c r="P210" s="4" t="s">
        <v>697</v>
      </c>
      <c r="Q210" s="4" t="str">
        <f>VLOOKUP(J210,School!$A$2:$D$100,3,FALSE)</f>
        <v>06117</v>
      </c>
      <c r="R210" s="18" t="s">
        <v>254</v>
      </c>
      <c r="S210" s="18" t="s">
        <v>642</v>
      </c>
      <c r="T210" s="4">
        <f>VLOOKUP(H210,Display_Order!$A$1:$B$26,2,FALSE)</f>
        <v>2</v>
      </c>
      <c r="U210" s="26">
        <v>209</v>
      </c>
    </row>
    <row r="211" spans="1:21">
      <c r="A211" s="3" t="s">
        <v>625</v>
      </c>
      <c r="B211" s="3" t="str">
        <f t="shared" si="6"/>
        <v>2012 Girls Outdoor Class S Championship 400m</v>
      </c>
      <c r="C211" s="3" t="s">
        <v>26</v>
      </c>
      <c r="D211" s="4" t="s">
        <v>783</v>
      </c>
      <c r="F211" s="4" t="s">
        <v>703</v>
      </c>
      <c r="G211" s="4" t="str">
        <f t="shared" si="7"/>
        <v>Girls</v>
      </c>
      <c r="H211" s="4" t="s">
        <v>3</v>
      </c>
      <c r="I211" s="3">
        <v>2012</v>
      </c>
      <c r="J211" s="3" t="s">
        <v>39</v>
      </c>
      <c r="K211" s="4" t="s">
        <v>58</v>
      </c>
      <c r="L211" s="20" t="str">
        <f>VLOOKUP(H211,Events!$A$2:$E$27,2,FALSE)</f>
        <v>Track</v>
      </c>
      <c r="M211" s="20" t="str">
        <f>VLOOKUP(H211,Events!$A$2:$E$27,3,FALSE)</f>
        <v>Sprint</v>
      </c>
      <c r="N211" s="6">
        <v>41059</v>
      </c>
      <c r="O211" s="4" t="str">
        <f>IF(VLOOKUP(H211,Events!$A$2:$D$27,2,FALSE)="Field",CONCATENATE(R211,"-",S211),IF(VLOOKUP(H211,Events!$A$2:$D$27,2,FALSE)="Multi",R211,CONCATENATE(R211,":",S211)))</f>
        <v>0:56.47</v>
      </c>
      <c r="P211" s="4" t="s">
        <v>699</v>
      </c>
      <c r="Q211" s="4" t="str">
        <f>VLOOKUP(J211,School!$A$2:$D$100,3,FALSE)</f>
        <v>06002</v>
      </c>
      <c r="R211" s="18" t="s">
        <v>254</v>
      </c>
      <c r="S211" s="18" t="s">
        <v>643</v>
      </c>
      <c r="T211" s="4">
        <f>VLOOKUP(H211,Display_Order!$A$1:$B$26,2,FALSE)</f>
        <v>3</v>
      </c>
      <c r="U211" s="26">
        <v>210</v>
      </c>
    </row>
    <row r="212" spans="1:21">
      <c r="A212" s="3" t="s">
        <v>540</v>
      </c>
      <c r="B212" s="3" t="str">
        <f t="shared" si="6"/>
        <v>2011 Girls Outdoor Class S Championship 800m</v>
      </c>
      <c r="C212" s="3" t="s">
        <v>26</v>
      </c>
      <c r="D212" s="4" t="s">
        <v>783</v>
      </c>
      <c r="F212" s="4" t="s">
        <v>703</v>
      </c>
      <c r="G212" s="4" t="str">
        <f t="shared" si="7"/>
        <v>Girls</v>
      </c>
      <c r="H212" s="4" t="s">
        <v>4</v>
      </c>
      <c r="I212" s="3">
        <v>2011</v>
      </c>
      <c r="J212" s="3" t="s">
        <v>559</v>
      </c>
      <c r="K212" s="4" t="s">
        <v>58</v>
      </c>
      <c r="L212" s="20" t="str">
        <f>VLOOKUP(H212,Events!$A$2:$E$27,2,FALSE)</f>
        <v>Track</v>
      </c>
      <c r="M212" s="20" t="str">
        <f>VLOOKUP(H212,Events!$A$2:$E$27,3,FALSE)</f>
        <v>Distance</v>
      </c>
      <c r="N212" s="6">
        <v>40696</v>
      </c>
      <c r="O212" s="4" t="str">
        <f>IF(VLOOKUP(H212,Events!$A$2:$D$27,2,FALSE)="Field",CONCATENATE(R212,"-",S212),IF(VLOOKUP(H212,Events!$A$2:$D$27,2,FALSE)="Multi",R212,CONCATENATE(R212,":",S212)))</f>
        <v>2:12.99</v>
      </c>
      <c r="P212" s="4" t="s">
        <v>697</v>
      </c>
      <c r="Q212" s="4" t="str">
        <f>VLOOKUP(J212,School!$A$2:$D$100,3,FALSE)</f>
        <v>06117</v>
      </c>
      <c r="R212" s="18" t="s">
        <v>472</v>
      </c>
      <c r="S212" s="18" t="s">
        <v>644</v>
      </c>
      <c r="T212" s="4">
        <f>VLOOKUP(H212,Display_Order!$A$1:$B$26,2,FALSE)</f>
        <v>4</v>
      </c>
      <c r="U212" s="26">
        <v>211</v>
      </c>
    </row>
    <row r="213" spans="1:21">
      <c r="A213" s="3" t="s">
        <v>626</v>
      </c>
      <c r="B213" s="3" t="str">
        <f t="shared" si="6"/>
        <v>2016 Girls Outdoor Class S Championship 1600m</v>
      </c>
      <c r="C213" s="3" t="s">
        <v>26</v>
      </c>
      <c r="D213" s="4" t="s">
        <v>783</v>
      </c>
      <c r="F213" s="4" t="s">
        <v>703</v>
      </c>
      <c r="G213" s="4" t="str">
        <f t="shared" si="7"/>
        <v>Girls</v>
      </c>
      <c r="H213" s="4" t="s">
        <v>5</v>
      </c>
      <c r="I213" s="3">
        <v>2016</v>
      </c>
      <c r="J213" s="3" t="s">
        <v>638</v>
      </c>
      <c r="K213" s="4" t="s">
        <v>58</v>
      </c>
      <c r="L213" s="20" t="str">
        <f>VLOOKUP(H213,Events!$A$2:$E$27,2,FALSE)</f>
        <v>Track</v>
      </c>
      <c r="M213" s="20" t="str">
        <f>VLOOKUP(H213,Events!$A$2:$E$27,3,FALSE)</f>
        <v>Distance</v>
      </c>
      <c r="N213" s="6">
        <v>42523</v>
      </c>
      <c r="O213" s="4" t="str">
        <f>IF(VLOOKUP(H213,Events!$A$2:$D$27,2,FALSE)="Field",CONCATENATE(R213,"-",S213),IF(VLOOKUP(H213,Events!$A$2:$D$27,2,FALSE)="Multi",R213,CONCATENATE(R213,":",S213)))</f>
        <v>4:52.10</v>
      </c>
      <c r="P213" s="4" t="s">
        <v>697</v>
      </c>
      <c r="Q213" s="4" t="str">
        <f>VLOOKUP(J213,School!$A$2:$D$100,3,FALSE)</f>
        <v>06422</v>
      </c>
      <c r="R213" s="18" t="s">
        <v>260</v>
      </c>
      <c r="S213" s="18" t="s">
        <v>645</v>
      </c>
      <c r="T213" s="4">
        <f>VLOOKUP(H213,Display_Order!$A$1:$B$26,2,FALSE)</f>
        <v>5</v>
      </c>
      <c r="U213" s="26">
        <v>212</v>
      </c>
    </row>
    <row r="214" spans="1:21">
      <c r="A214" s="3" t="s">
        <v>626</v>
      </c>
      <c r="B214" s="3" t="str">
        <f t="shared" si="6"/>
        <v>2016 Girls Outdoor Class S Championship 3200m</v>
      </c>
      <c r="C214" s="3" t="s">
        <v>26</v>
      </c>
      <c r="D214" s="4" t="s">
        <v>783</v>
      </c>
      <c r="F214" s="4" t="s">
        <v>703</v>
      </c>
      <c r="G214" s="4" t="str">
        <f t="shared" si="7"/>
        <v>Girls</v>
      </c>
      <c r="H214" s="4" t="s">
        <v>6</v>
      </c>
      <c r="I214" s="3">
        <v>2016</v>
      </c>
      <c r="J214" s="3" t="s">
        <v>638</v>
      </c>
      <c r="K214" s="4" t="s">
        <v>58</v>
      </c>
      <c r="L214" s="20" t="str">
        <f>VLOOKUP(H214,Events!$A$2:$E$27,2,FALSE)</f>
        <v>Track</v>
      </c>
      <c r="M214" s="20" t="str">
        <f>VLOOKUP(H214,Events!$A$2:$E$27,3,FALSE)</f>
        <v>Distance</v>
      </c>
      <c r="N214" s="6">
        <v>42523</v>
      </c>
      <c r="O214" s="4" t="str">
        <f>IF(VLOOKUP(H214,Events!$A$2:$D$27,2,FALSE)="Field",CONCATENATE(R214,"-",S214),IF(VLOOKUP(H214,Events!$A$2:$D$27,2,FALSE)="Multi",R214,CONCATENATE(R214,":",S214)))</f>
        <v>10:33.44</v>
      </c>
      <c r="P214" s="4" t="s">
        <v>697</v>
      </c>
      <c r="Q214" s="4" t="str">
        <f>VLOOKUP(J214,School!$A$2:$D$100,3,FALSE)</f>
        <v>06422</v>
      </c>
      <c r="R214" s="18" t="s">
        <v>285</v>
      </c>
      <c r="S214" s="18" t="s">
        <v>646</v>
      </c>
      <c r="T214" s="4">
        <f>VLOOKUP(H214,Display_Order!$A$1:$B$26,2,FALSE)</f>
        <v>6</v>
      </c>
      <c r="U214" s="26">
        <v>213</v>
      </c>
    </row>
    <row r="215" spans="1:21">
      <c r="A215" s="3" t="s">
        <v>627</v>
      </c>
      <c r="B215" s="3" t="str">
        <f t="shared" si="6"/>
        <v>2017 Girls Outdoor Class S Championship 100mH</v>
      </c>
      <c r="C215" s="3" t="s">
        <v>26</v>
      </c>
      <c r="D215" s="4" t="s">
        <v>783</v>
      </c>
      <c r="F215" s="4" t="s">
        <v>703</v>
      </c>
      <c r="G215" s="4" t="str">
        <f t="shared" si="7"/>
        <v>Girls</v>
      </c>
      <c r="H215" s="4" t="s">
        <v>713</v>
      </c>
      <c r="I215" s="3">
        <v>2017</v>
      </c>
      <c r="J215" s="3" t="s">
        <v>39</v>
      </c>
      <c r="K215" s="4" t="s">
        <v>58</v>
      </c>
      <c r="L215" s="20" t="str">
        <f>VLOOKUP(H215,Events!$A$2:$E$27,2,FALSE)</f>
        <v>Track</v>
      </c>
      <c r="M215" s="20" t="str">
        <f>VLOOKUP(H215,Events!$A$2:$E$27,3,FALSE)</f>
        <v>Hurdles</v>
      </c>
      <c r="N215" s="6">
        <v>42887</v>
      </c>
      <c r="O215" s="4" t="str">
        <f>IF(VLOOKUP(H215,Events!$A$2:$D$27,2,FALSE)="Field",CONCATENATE(R215,"-",S215),IF(VLOOKUP(H215,Events!$A$2:$D$27,2,FALSE)="Multi",R215,CONCATENATE(R215,":",S215)))</f>
        <v>0:14.40</v>
      </c>
      <c r="P215" s="4" t="s">
        <v>697</v>
      </c>
      <c r="Q215" s="4" t="str">
        <f>VLOOKUP(J215,School!$A$2:$D$100,3,FALSE)</f>
        <v>06002</v>
      </c>
      <c r="R215" s="18" t="s">
        <v>254</v>
      </c>
      <c r="S215" s="18" t="s">
        <v>647</v>
      </c>
      <c r="T215" s="4">
        <f>VLOOKUP(H215,Display_Order!$A$1:$B$26,2,FALSE)</f>
        <v>8</v>
      </c>
      <c r="U215" s="26">
        <v>214</v>
      </c>
    </row>
    <row r="216" spans="1:21">
      <c r="A216" s="3" t="s">
        <v>627</v>
      </c>
      <c r="B216" s="3" t="str">
        <f t="shared" si="6"/>
        <v>2016 Girls Outdoor Class S Championship 300mH</v>
      </c>
      <c r="C216" s="3" t="s">
        <v>26</v>
      </c>
      <c r="D216" s="4" t="s">
        <v>783</v>
      </c>
      <c r="F216" s="4" t="s">
        <v>703</v>
      </c>
      <c r="G216" s="4" t="str">
        <f t="shared" si="7"/>
        <v>Girls</v>
      </c>
      <c r="H216" s="4" t="s">
        <v>711</v>
      </c>
      <c r="I216" s="3">
        <v>2016</v>
      </c>
      <c r="J216" s="3" t="s">
        <v>39</v>
      </c>
      <c r="K216" s="4" t="s">
        <v>58</v>
      </c>
      <c r="L216" s="20" t="str">
        <f>VLOOKUP(H216,Events!$A$2:$E$27,2,FALSE)</f>
        <v>Track</v>
      </c>
      <c r="M216" s="20" t="str">
        <f>VLOOKUP(H216,Events!$A$2:$E$27,3,FALSE)</f>
        <v>Hurdles</v>
      </c>
      <c r="N216" s="6">
        <v>42523</v>
      </c>
      <c r="O216" s="4" t="str">
        <f>IF(VLOOKUP(H216,Events!$A$2:$D$27,2,FALSE)="Field",CONCATENATE(R216,"-",S216),IF(VLOOKUP(H216,Events!$A$2:$D$27,2,FALSE)="Multi",R216,CONCATENATE(R216,":",S216)))</f>
        <v>0:45.01</v>
      </c>
      <c r="P216" s="4" t="s">
        <v>697</v>
      </c>
      <c r="Q216" s="4" t="str">
        <f>VLOOKUP(J216,School!$A$2:$D$100,3,FALSE)</f>
        <v>06002</v>
      </c>
      <c r="R216" s="18" t="s">
        <v>254</v>
      </c>
      <c r="S216" s="18" t="s">
        <v>648</v>
      </c>
      <c r="T216" s="4">
        <f>VLOOKUP(H216,Display_Order!$A$1:$B$26,2,FALSE)</f>
        <v>9</v>
      </c>
      <c r="U216" s="26">
        <v>215</v>
      </c>
    </row>
    <row r="217" spans="1:21" ht="24">
      <c r="A217" s="3" t="s">
        <v>628</v>
      </c>
      <c r="B217" s="3" t="str">
        <f t="shared" si="6"/>
        <v>2016 Girls Outdoor Class S Championship 4x100m</v>
      </c>
      <c r="C217" s="3" t="s">
        <v>26</v>
      </c>
      <c r="D217" s="4" t="s">
        <v>783</v>
      </c>
      <c r="F217" s="4" t="s">
        <v>703</v>
      </c>
      <c r="G217" s="4" t="str">
        <f t="shared" si="7"/>
        <v>Girls</v>
      </c>
      <c r="H217" s="4" t="s">
        <v>8</v>
      </c>
      <c r="I217" s="3">
        <v>2016</v>
      </c>
      <c r="J217" s="3" t="s">
        <v>39</v>
      </c>
      <c r="K217" s="4" t="s">
        <v>58</v>
      </c>
      <c r="L217" s="20" t="str">
        <f>VLOOKUP(H217,Events!$A$2:$E$27,2,FALSE)</f>
        <v>Relay</v>
      </c>
      <c r="M217" s="20" t="str">
        <f>VLOOKUP(H217,Events!$A$2:$E$27,3,FALSE)</f>
        <v>Sprint</v>
      </c>
      <c r="N217" s="6">
        <v>42523</v>
      </c>
      <c r="O217" s="4" t="str">
        <f>IF(VLOOKUP(H217,Events!$A$2:$D$27,2,FALSE)="Field",CONCATENATE(R217,"-",S217),IF(VLOOKUP(H217,Events!$A$2:$D$27,2,FALSE)="Multi",R217,CONCATENATE(R217,":",S217)))</f>
        <v>0:47.07</v>
      </c>
      <c r="P217" s="4" t="s">
        <v>697</v>
      </c>
      <c r="Q217" s="4" t="str">
        <f>VLOOKUP(J217,School!$A$2:$D$100,3,FALSE)</f>
        <v>06002</v>
      </c>
      <c r="R217" s="18" t="s">
        <v>254</v>
      </c>
      <c r="S217" s="18" t="s">
        <v>649</v>
      </c>
      <c r="T217" s="4">
        <f>VLOOKUP(H217,Display_Order!$A$1:$B$26,2,FALSE)</f>
        <v>10</v>
      </c>
      <c r="U217" s="26">
        <v>216</v>
      </c>
    </row>
    <row r="218" spans="1:21" ht="24">
      <c r="A218" s="3" t="s">
        <v>629</v>
      </c>
      <c r="B218" s="3" t="str">
        <f t="shared" si="6"/>
        <v>2010 Girls Outdoor Class S Championship 4x400m</v>
      </c>
      <c r="C218" s="3" t="s">
        <v>26</v>
      </c>
      <c r="D218" s="4" t="s">
        <v>783</v>
      </c>
      <c r="F218" s="4" t="s">
        <v>703</v>
      </c>
      <c r="G218" s="4" t="str">
        <f t="shared" si="7"/>
        <v>Girls</v>
      </c>
      <c r="H218" s="4" t="s">
        <v>9</v>
      </c>
      <c r="I218" s="3">
        <v>2010</v>
      </c>
      <c r="J218" s="3" t="s">
        <v>39</v>
      </c>
      <c r="K218" s="4" t="s">
        <v>61</v>
      </c>
      <c r="L218" s="20" t="str">
        <f>VLOOKUP(H218,Events!$A$2:$E$27,2,FALSE)</f>
        <v>Relay</v>
      </c>
      <c r="M218" s="20" t="str">
        <f>VLOOKUP(H218,Events!$A$2:$E$27,3,FALSE)</f>
        <v>Sprint</v>
      </c>
      <c r="N218" s="6">
        <v>40332</v>
      </c>
      <c r="O218" s="4" t="str">
        <f>IF(VLOOKUP(H218,Events!$A$2:$D$27,2,FALSE)="Field",CONCATENATE(R218,"-",S218),IF(VLOOKUP(H218,Events!$A$2:$D$27,2,FALSE)="Multi",R218,CONCATENATE(R218,":",S218)))</f>
        <v>3:57.80</v>
      </c>
      <c r="P218" s="4" t="s">
        <v>697</v>
      </c>
      <c r="Q218" s="4" t="str">
        <f>VLOOKUP(J218,School!$A$2:$D$100,3,FALSE)</f>
        <v>06002</v>
      </c>
      <c r="R218" s="18" t="s">
        <v>275</v>
      </c>
      <c r="S218" s="18" t="s">
        <v>650</v>
      </c>
      <c r="T218" s="4">
        <f>VLOOKUP(H218,Display_Order!$A$1:$B$26,2,FALSE)</f>
        <v>11</v>
      </c>
      <c r="U218" s="26">
        <v>217</v>
      </c>
    </row>
    <row r="219" spans="1:21" ht="24">
      <c r="A219" s="3" t="s">
        <v>630</v>
      </c>
      <c r="B219" s="3" t="str">
        <f t="shared" si="6"/>
        <v>2014 Girls Outdoor Class S Championship 4x800m</v>
      </c>
      <c r="C219" s="3" t="s">
        <v>26</v>
      </c>
      <c r="D219" s="4" t="s">
        <v>783</v>
      </c>
      <c r="F219" s="4" t="s">
        <v>703</v>
      </c>
      <c r="G219" s="4" t="str">
        <f t="shared" si="7"/>
        <v>Girls</v>
      </c>
      <c r="H219" s="4" t="s">
        <v>10</v>
      </c>
      <c r="I219" s="3">
        <v>2014</v>
      </c>
      <c r="J219" s="3" t="s">
        <v>638</v>
      </c>
      <c r="K219" s="4" t="s">
        <v>62</v>
      </c>
      <c r="L219" s="20" t="str">
        <f>VLOOKUP(H219,Events!$A$2:$E$27,2,FALSE)</f>
        <v>Relay</v>
      </c>
      <c r="M219" s="20" t="str">
        <f>VLOOKUP(H219,Events!$A$2:$E$27,3,FALSE)</f>
        <v>Distance</v>
      </c>
      <c r="N219" s="6">
        <v>41794</v>
      </c>
      <c r="O219" s="4" t="str">
        <f>IF(VLOOKUP(H219,Events!$A$2:$D$27,2,FALSE)="Field",CONCATENATE(R219,"-",S219),IF(VLOOKUP(H219,Events!$A$2:$D$27,2,FALSE)="Multi",R219,CONCATENATE(R219,":",S219)))</f>
        <v>9:36.59</v>
      </c>
      <c r="P219" s="4" t="s">
        <v>697</v>
      </c>
      <c r="Q219" s="4" t="str">
        <f>VLOOKUP(J219,School!$A$2:$D$100,3,FALSE)</f>
        <v>06422</v>
      </c>
      <c r="R219" s="18" t="s">
        <v>262</v>
      </c>
      <c r="S219" s="18" t="s">
        <v>651</v>
      </c>
      <c r="T219" s="4">
        <f>VLOOKUP(H219,Display_Order!$A$1:$B$26,2,FALSE)</f>
        <v>12</v>
      </c>
      <c r="U219" s="26">
        <v>218</v>
      </c>
    </row>
    <row r="220" spans="1:21">
      <c r="A220" s="3" t="s">
        <v>631</v>
      </c>
      <c r="B220" s="3" t="str">
        <f t="shared" si="6"/>
        <v>1976 Girls Outdoor Class S Championship Long Jump</v>
      </c>
      <c r="C220" s="3" t="s">
        <v>26</v>
      </c>
      <c r="D220" s="4" t="s">
        <v>783</v>
      </c>
      <c r="F220" s="4" t="s">
        <v>703</v>
      </c>
      <c r="G220" s="4" t="str">
        <f t="shared" si="7"/>
        <v>Girls</v>
      </c>
      <c r="H220" s="4" t="s">
        <v>11</v>
      </c>
      <c r="I220" s="3">
        <v>1976</v>
      </c>
      <c r="J220" s="3" t="s">
        <v>559</v>
      </c>
      <c r="K220" s="4" t="s">
        <v>56</v>
      </c>
      <c r="L220" s="20" t="str">
        <f>VLOOKUP(H220,Events!$A$2:$E$27,2,FALSE)</f>
        <v>Field</v>
      </c>
      <c r="M220" s="20" t="str">
        <f>VLOOKUP(H220,Events!$A$2:$E$27,3,FALSE)</f>
        <v>Jumps</v>
      </c>
      <c r="O220" s="4" t="str">
        <f>IF(VLOOKUP(H220,Events!$A$2:$D$27,2,FALSE)="Field",CONCATENATE(R220,"-",S220),IF(VLOOKUP(H220,Events!$A$2:$D$27,2,FALSE)="Multi",R220,CONCATENATE(R220,":",S220)))</f>
        <v>18-11.75</v>
      </c>
      <c r="P220" s="4" t="s">
        <v>697</v>
      </c>
      <c r="Q220" s="4" t="str">
        <f>VLOOKUP(J220,School!$A$2:$D$100,3,FALSE)</f>
        <v>06117</v>
      </c>
      <c r="R220" s="18" t="s">
        <v>580</v>
      </c>
      <c r="S220" s="18" t="s">
        <v>621</v>
      </c>
      <c r="T220" s="4">
        <f>VLOOKUP(H220,Display_Order!$A$1:$B$26,2,FALSE)</f>
        <v>13</v>
      </c>
      <c r="U220" s="26">
        <v>219</v>
      </c>
    </row>
    <row r="221" spans="1:21">
      <c r="A221" s="3" t="s">
        <v>632</v>
      </c>
      <c r="B221" s="3" t="str">
        <f t="shared" si="6"/>
        <v>2017 Girls Outdoor Class S Championship Triple Jump</v>
      </c>
      <c r="C221" s="3" t="s">
        <v>26</v>
      </c>
      <c r="D221" s="4" t="s">
        <v>783</v>
      </c>
      <c r="F221" s="4" t="s">
        <v>703</v>
      </c>
      <c r="G221" s="4" t="str">
        <f t="shared" si="7"/>
        <v>Girls</v>
      </c>
      <c r="H221" s="4" t="s">
        <v>12</v>
      </c>
      <c r="I221" s="3">
        <v>2017</v>
      </c>
      <c r="J221" s="3" t="s">
        <v>39</v>
      </c>
      <c r="K221" s="4" t="s">
        <v>58</v>
      </c>
      <c r="L221" s="20" t="str">
        <f>VLOOKUP(H221,Events!$A$2:$E$27,2,FALSE)</f>
        <v>Field</v>
      </c>
      <c r="M221" s="20" t="str">
        <f>VLOOKUP(H221,Events!$A$2:$E$27,3,FALSE)</f>
        <v>Jumps</v>
      </c>
      <c r="N221" s="6">
        <v>42887</v>
      </c>
      <c r="O221" s="4" t="str">
        <f>IF(VLOOKUP(H221,Events!$A$2:$D$27,2,FALSE)="Field",CONCATENATE(R221,"-",S221),IF(VLOOKUP(H221,Events!$A$2:$D$27,2,FALSE)="Multi",R221,CONCATENATE(R221,":",S221)))</f>
        <v>38-08</v>
      </c>
      <c r="P221" s="4" t="s">
        <v>697</v>
      </c>
      <c r="Q221" s="4" t="str">
        <f>VLOOKUP(J221,School!$A$2:$D$100,3,FALSE)</f>
        <v>06002</v>
      </c>
      <c r="R221" s="18" t="s">
        <v>483</v>
      </c>
      <c r="S221" s="18" t="s">
        <v>202</v>
      </c>
      <c r="T221" s="4">
        <f>VLOOKUP(H221,Display_Order!$A$1:$B$26,2,FALSE)</f>
        <v>14</v>
      </c>
      <c r="U221" s="26">
        <v>220</v>
      </c>
    </row>
    <row r="222" spans="1:21">
      <c r="A222" s="3" t="s">
        <v>633</v>
      </c>
      <c r="B222" s="3" t="str">
        <f t="shared" si="6"/>
        <v>2008 Girls Outdoor Class S Championship High Jump</v>
      </c>
      <c r="C222" s="3" t="s">
        <v>26</v>
      </c>
      <c r="D222" s="4" t="s">
        <v>783</v>
      </c>
      <c r="F222" s="4" t="s">
        <v>703</v>
      </c>
      <c r="G222" s="4" t="str">
        <f t="shared" si="7"/>
        <v>Girls</v>
      </c>
      <c r="H222" s="4" t="s">
        <v>13</v>
      </c>
      <c r="I222" s="3">
        <v>2008</v>
      </c>
      <c r="J222" s="3" t="s">
        <v>39</v>
      </c>
      <c r="K222" s="4" t="s">
        <v>61</v>
      </c>
      <c r="L222" s="20" t="str">
        <f>VLOOKUP(H222,Events!$A$2:$E$27,2,FALSE)</f>
        <v>Field</v>
      </c>
      <c r="M222" s="20" t="str">
        <f>VLOOKUP(H222,Events!$A$2:$E$27,3,FALSE)</f>
        <v>Jumps</v>
      </c>
      <c r="N222" s="6">
        <v>39602</v>
      </c>
      <c r="O222" s="4" t="str">
        <f>IF(VLOOKUP(H222,Events!$A$2:$D$27,2,FALSE)="Field",CONCATENATE(R222,"-",S222),IF(VLOOKUP(H222,Events!$A$2:$D$27,2,FALSE)="Multi",R222,CONCATENATE(R222,":",S222)))</f>
        <v>5-07</v>
      </c>
      <c r="P222" s="4" t="s">
        <v>697</v>
      </c>
      <c r="Q222" s="4" t="str">
        <f>VLOOKUP(J222,School!$A$2:$D$100,3,FALSE)</f>
        <v>06002</v>
      </c>
      <c r="R222" s="18" t="s">
        <v>485</v>
      </c>
      <c r="S222" s="18" t="s">
        <v>490</v>
      </c>
      <c r="T222" s="4">
        <f>VLOOKUP(H222,Display_Order!$A$1:$B$26,2,FALSE)</f>
        <v>15</v>
      </c>
      <c r="U222" s="26">
        <v>221</v>
      </c>
    </row>
    <row r="223" spans="1:21">
      <c r="A223" s="3" t="s">
        <v>634</v>
      </c>
      <c r="B223" s="3" t="str">
        <f t="shared" si="6"/>
        <v>2011 Girls Outdoor Class S Championship Pole Vault</v>
      </c>
      <c r="C223" s="3" t="s">
        <v>26</v>
      </c>
      <c r="D223" s="4" t="s">
        <v>783</v>
      </c>
      <c r="F223" s="4" t="s">
        <v>703</v>
      </c>
      <c r="G223" s="4" t="str">
        <f t="shared" si="7"/>
        <v>Girls</v>
      </c>
      <c r="H223" s="4" t="s">
        <v>14</v>
      </c>
      <c r="I223" s="3">
        <v>2011</v>
      </c>
      <c r="J223" s="3" t="s">
        <v>179</v>
      </c>
      <c r="K223" s="4" t="s">
        <v>58</v>
      </c>
      <c r="L223" s="20" t="str">
        <f>VLOOKUP(H223,Events!$A$2:$E$27,2,FALSE)</f>
        <v>Field</v>
      </c>
      <c r="M223" s="20" t="str">
        <f>VLOOKUP(H223,Events!$A$2:$E$27,3,FALSE)</f>
        <v>Jumps</v>
      </c>
      <c r="N223" s="6">
        <v>40696</v>
      </c>
      <c r="O223" s="4" t="str">
        <f>IF(VLOOKUP(H223,Events!$A$2:$D$27,2,FALSE)="Field",CONCATENATE(R223,"-",S223),IF(VLOOKUP(H223,Events!$A$2:$D$27,2,FALSE)="Multi",R223,CONCATENATE(R223,":",S223)))</f>
        <v>12-00</v>
      </c>
      <c r="P223" s="4" t="s">
        <v>697</v>
      </c>
      <c r="Q223" s="4" t="str">
        <f>VLOOKUP(J223,School!$A$2:$D$100,3,FALSE)</f>
        <v>06417</v>
      </c>
      <c r="R223" s="18" t="s">
        <v>533</v>
      </c>
      <c r="S223" s="18" t="s">
        <v>288</v>
      </c>
      <c r="T223" s="4">
        <f>VLOOKUP(H223,Display_Order!$A$1:$B$26,2,FALSE)</f>
        <v>16</v>
      </c>
      <c r="U223" s="26">
        <v>222</v>
      </c>
    </row>
    <row r="224" spans="1:21">
      <c r="A224" s="3" t="s">
        <v>635</v>
      </c>
      <c r="B224" s="3" t="str">
        <f t="shared" si="6"/>
        <v>2017 Girls Outdoor Class S Championship Shot Put</v>
      </c>
      <c r="C224" s="3" t="s">
        <v>26</v>
      </c>
      <c r="D224" s="4" t="s">
        <v>783</v>
      </c>
      <c r="F224" s="4" t="s">
        <v>703</v>
      </c>
      <c r="G224" s="4" t="str">
        <f t="shared" si="7"/>
        <v>Girls</v>
      </c>
      <c r="H224" s="4" t="s">
        <v>15</v>
      </c>
      <c r="I224" s="3">
        <v>2017</v>
      </c>
      <c r="J224" s="3" t="s">
        <v>39</v>
      </c>
      <c r="K224" s="4" t="s">
        <v>58</v>
      </c>
      <c r="L224" s="20" t="str">
        <f>VLOOKUP(H224,Events!$A$2:$E$27,2,FALSE)</f>
        <v>Field</v>
      </c>
      <c r="M224" s="20" t="str">
        <f>VLOOKUP(H224,Events!$A$2:$E$27,3,FALSE)</f>
        <v>Throws</v>
      </c>
      <c r="N224" s="6">
        <v>42887</v>
      </c>
      <c r="O224" s="4" t="str">
        <f>IF(VLOOKUP(H224,Events!$A$2:$D$27,2,FALSE)="Field",CONCATENATE(R224,"-",S224),IF(VLOOKUP(H224,Events!$A$2:$D$27,2,FALSE)="Multi",R224,CONCATENATE(R224,":",S224)))</f>
        <v>45-10.75</v>
      </c>
      <c r="P224" s="4" t="s">
        <v>697</v>
      </c>
      <c r="Q224" s="4" t="str">
        <f>VLOOKUP(J224,School!$A$2:$D$100,3,FALSE)</f>
        <v>06002</v>
      </c>
      <c r="R224" s="18" t="s">
        <v>652</v>
      </c>
      <c r="S224" s="18" t="s">
        <v>653</v>
      </c>
      <c r="T224" s="4">
        <f>VLOOKUP(H224,Display_Order!$A$1:$B$26,2,FALSE)</f>
        <v>17</v>
      </c>
      <c r="U224" s="26">
        <v>223</v>
      </c>
    </row>
    <row r="225" spans="1:21">
      <c r="A225" s="3" t="s">
        <v>636</v>
      </c>
      <c r="B225" s="3" t="str">
        <f t="shared" si="6"/>
        <v>2002 Girls Outdoor Class S Championship Discus Throw</v>
      </c>
      <c r="C225" s="3" t="s">
        <v>26</v>
      </c>
      <c r="D225" s="4" t="s">
        <v>783</v>
      </c>
      <c r="F225" s="4" t="s">
        <v>703</v>
      </c>
      <c r="G225" s="4" t="str">
        <f t="shared" si="7"/>
        <v>Girls</v>
      </c>
      <c r="H225" s="4" t="s">
        <v>716</v>
      </c>
      <c r="I225" s="3">
        <v>2002</v>
      </c>
      <c r="J225" s="3" t="s">
        <v>333</v>
      </c>
      <c r="K225" s="4" t="s">
        <v>60</v>
      </c>
      <c r="L225" s="20" t="str">
        <f>VLOOKUP(H225,Events!$A$2:$E$27,2,FALSE)</f>
        <v>Field</v>
      </c>
      <c r="M225" s="20" t="str">
        <f>VLOOKUP(H225,Events!$A$2:$E$27,3,FALSE)</f>
        <v>Throws</v>
      </c>
      <c r="N225" s="6">
        <v>37405</v>
      </c>
      <c r="O225" s="4" t="str">
        <f>IF(VLOOKUP(H225,Events!$A$2:$D$27,2,FALSE)="Field",CONCATENATE(R225,"-",S225),IF(VLOOKUP(H225,Events!$A$2:$D$27,2,FALSE)="Multi",R225,CONCATENATE(R225,":",S225)))</f>
        <v>149-00</v>
      </c>
      <c r="P225" s="4" t="s">
        <v>697</v>
      </c>
      <c r="Q225" s="4" t="str">
        <f>VLOOKUP(J225,School!$A$2:$D$100,3,FALSE)</f>
        <v>06475</v>
      </c>
      <c r="R225" s="18" t="s">
        <v>536</v>
      </c>
      <c r="S225" s="18" t="s">
        <v>288</v>
      </c>
      <c r="T225" s="4">
        <f>VLOOKUP(H225,Display_Order!$A$1:$B$26,2,FALSE)</f>
        <v>18</v>
      </c>
      <c r="U225" s="26">
        <v>224</v>
      </c>
    </row>
    <row r="226" spans="1:21">
      <c r="A226" s="3" t="s">
        <v>636</v>
      </c>
      <c r="B226" s="3" t="str">
        <f t="shared" si="6"/>
        <v>2002 Girls Outdoor Class S Championship Javelin Throw 2002</v>
      </c>
      <c r="C226" s="3" t="s">
        <v>26</v>
      </c>
      <c r="D226" s="4" t="s">
        <v>783</v>
      </c>
      <c r="F226" s="4" t="s">
        <v>703</v>
      </c>
      <c r="G226" s="4" t="str">
        <f t="shared" si="7"/>
        <v>Girls</v>
      </c>
      <c r="H226" s="4" t="s">
        <v>717</v>
      </c>
      <c r="I226" s="3">
        <v>2002</v>
      </c>
      <c r="J226" s="3" t="s">
        <v>333</v>
      </c>
      <c r="K226" s="4" t="s">
        <v>60</v>
      </c>
      <c r="L226" s="20" t="str">
        <f>VLOOKUP(H226,Events!$A$2:$E$27,2,FALSE)</f>
        <v>Field</v>
      </c>
      <c r="M226" s="20" t="str">
        <f>VLOOKUP(H226,Events!$A$2:$E$27,3,FALSE)</f>
        <v>Throws</v>
      </c>
      <c r="N226" s="6">
        <v>37405</v>
      </c>
      <c r="O226" s="4" t="str">
        <f>IF(VLOOKUP(H226,Events!$A$2:$D$27,2,FALSE)="Field",CONCATENATE(R226,"-",S226),IF(VLOOKUP(H226,Events!$A$2:$D$27,2,FALSE)="Multi",R226,CONCATENATE(R226,":",S226)))</f>
        <v>136-08</v>
      </c>
      <c r="P226" s="4" t="s">
        <v>697</v>
      </c>
      <c r="Q226" s="4" t="str">
        <f>VLOOKUP(J226,School!$A$2:$D$100,3,FALSE)</f>
        <v>06475</v>
      </c>
      <c r="R226" s="18" t="s">
        <v>537</v>
      </c>
      <c r="S226" s="18" t="s">
        <v>202</v>
      </c>
      <c r="T226" s="4">
        <f>VLOOKUP(H226,Display_Order!$A$1:$B$26,2,FALSE)</f>
        <v>19</v>
      </c>
      <c r="U226" s="26">
        <v>225</v>
      </c>
    </row>
    <row r="227" spans="1:21">
      <c r="A227" s="3" t="s">
        <v>637</v>
      </c>
      <c r="B227" s="3" t="str">
        <f t="shared" si="6"/>
        <v>1983 Girls Outdoor Class S Championship Javelin Throw</v>
      </c>
      <c r="C227" s="3" t="s">
        <v>26</v>
      </c>
      <c r="D227" s="4" t="s">
        <v>783</v>
      </c>
      <c r="F227" s="4" t="s">
        <v>703</v>
      </c>
      <c r="G227" s="4" t="str">
        <f t="shared" si="7"/>
        <v>Girls</v>
      </c>
      <c r="H227" s="4" t="s">
        <v>715</v>
      </c>
      <c r="I227" s="3">
        <v>1983</v>
      </c>
      <c r="J227" s="3" t="s">
        <v>296</v>
      </c>
      <c r="K227" s="4" t="s">
        <v>56</v>
      </c>
      <c r="L227" s="20" t="str">
        <f>VLOOKUP(H227,Events!$A$2:$E$27,2,FALSE)</f>
        <v>Field</v>
      </c>
      <c r="M227" s="20" t="str">
        <f>VLOOKUP(H227,Events!$A$2:$E$27,3,FALSE)</f>
        <v>Throws</v>
      </c>
      <c r="O227" s="4" t="str">
        <f>IF(VLOOKUP(H227,Events!$A$2:$D$27,2,FALSE)="Field",CONCATENATE(R227,"-",S227),IF(VLOOKUP(H227,Events!$A$2:$D$27,2,FALSE)="Multi",R227,CONCATENATE(R227,":",S227)))</f>
        <v>147-06</v>
      </c>
      <c r="P227" s="4" t="s">
        <v>697</v>
      </c>
      <c r="Q227" s="4" t="str">
        <f>VLOOKUP(J227,School!$A$2:$D$100,3,FALSE)</f>
        <v>06281</v>
      </c>
      <c r="R227" s="18" t="s">
        <v>585</v>
      </c>
      <c r="S227" s="18" t="s">
        <v>206</v>
      </c>
      <c r="T227" s="4">
        <f>VLOOKUP(H227,Display_Order!$A$1:$B$26,2,FALSE)</f>
        <v>20</v>
      </c>
      <c r="U227" s="26">
        <v>226</v>
      </c>
    </row>
    <row r="228" spans="1:21">
      <c r="A228" s="3" t="s">
        <v>654</v>
      </c>
      <c r="B228" s="3" t="str">
        <f t="shared" si="6"/>
        <v>2004 Girls Outdoor State Open 100m</v>
      </c>
      <c r="C228" s="3" t="s">
        <v>26</v>
      </c>
      <c r="D228" s="4" t="s">
        <v>784</v>
      </c>
      <c r="F228" s="4" t="s">
        <v>703</v>
      </c>
      <c r="G228" s="4" t="str">
        <f t="shared" si="7"/>
        <v>Girls</v>
      </c>
      <c r="H228" s="4" t="s">
        <v>1</v>
      </c>
      <c r="I228" s="3">
        <v>2004</v>
      </c>
      <c r="J228" s="3" t="s">
        <v>155</v>
      </c>
      <c r="K228" s="4" t="s">
        <v>58</v>
      </c>
      <c r="L228" s="20" t="str">
        <f>VLOOKUP(H228,Events!$A$2:$E$27,2,FALSE)</f>
        <v>Track</v>
      </c>
      <c r="M228" s="20" t="str">
        <f>VLOOKUP(H228,Events!$A$2:$E$27,3,FALSE)</f>
        <v>Sprint</v>
      </c>
      <c r="N228" s="6">
        <v>38146</v>
      </c>
      <c r="O228" s="4" t="str">
        <f>IF(VLOOKUP(H228,Events!$A$2:$D$27,2,FALSE)="Field",CONCATENATE(R228,"-",S228),IF(VLOOKUP(H228,Events!$A$2:$D$27,2,FALSE)="Multi",R228,CONCATENATE(R228,":",S228)))</f>
        <v>0:11.82</v>
      </c>
      <c r="P228" s="4" t="s">
        <v>699</v>
      </c>
      <c r="Q228" s="4" t="str">
        <f>VLOOKUP(J228,School!$A$2:$D$100,3,FALSE)</f>
        <v>06511</v>
      </c>
      <c r="R228" s="18" t="s">
        <v>254</v>
      </c>
      <c r="S228" s="18" t="s">
        <v>673</v>
      </c>
      <c r="T228" s="4">
        <f>VLOOKUP(H228,Display_Order!$A$1:$B$26,2,FALSE)</f>
        <v>1</v>
      </c>
      <c r="U228" s="26">
        <v>227</v>
      </c>
    </row>
    <row r="229" spans="1:21">
      <c r="A229" s="3" t="s">
        <v>624</v>
      </c>
      <c r="B229" s="3" t="str">
        <f t="shared" si="6"/>
        <v>1997 Girls Outdoor State Open 200m</v>
      </c>
      <c r="C229" s="3" t="s">
        <v>26</v>
      </c>
      <c r="D229" s="4" t="s">
        <v>784</v>
      </c>
      <c r="F229" s="4" t="s">
        <v>703</v>
      </c>
      <c r="G229" s="4" t="str">
        <f t="shared" si="7"/>
        <v>Girls</v>
      </c>
      <c r="H229" s="4" t="s">
        <v>2</v>
      </c>
      <c r="I229" s="3">
        <v>1997</v>
      </c>
      <c r="J229" s="3" t="s">
        <v>559</v>
      </c>
      <c r="K229" s="4" t="s">
        <v>58</v>
      </c>
      <c r="L229" s="20" t="str">
        <f>VLOOKUP(H229,Events!$A$2:$E$27,2,FALSE)</f>
        <v>Track</v>
      </c>
      <c r="M229" s="20" t="str">
        <f>VLOOKUP(H229,Events!$A$2:$E$27,3,FALSE)</f>
        <v>Sprint</v>
      </c>
      <c r="N229" s="6">
        <v>35591</v>
      </c>
      <c r="O229" s="4" t="str">
        <f>IF(VLOOKUP(H229,Events!$A$2:$D$27,2,FALSE)="Field",CONCATENATE(R229,"-",S229),IF(VLOOKUP(H229,Events!$A$2:$D$27,2,FALSE)="Multi",R229,CONCATENATE(R229,":",S229)))</f>
        <v>0:24.24</v>
      </c>
      <c r="P229" s="4" t="s">
        <v>699</v>
      </c>
      <c r="Q229" s="4" t="str">
        <f>VLOOKUP(J229,School!$A$2:$D$100,3,FALSE)</f>
        <v>06117</v>
      </c>
      <c r="R229" s="18" t="s">
        <v>254</v>
      </c>
      <c r="S229" s="18" t="s">
        <v>674</v>
      </c>
      <c r="T229" s="4">
        <f>VLOOKUP(H229,Display_Order!$A$1:$B$26,2,FALSE)</f>
        <v>2</v>
      </c>
      <c r="U229" s="26">
        <v>228</v>
      </c>
    </row>
    <row r="230" spans="1:21">
      <c r="A230" s="3" t="s">
        <v>539</v>
      </c>
      <c r="B230" s="3" t="str">
        <f t="shared" si="6"/>
        <v>2011 Girls Outdoor State Open 400m</v>
      </c>
      <c r="C230" s="3" t="s">
        <v>26</v>
      </c>
      <c r="D230" s="4" t="s">
        <v>784</v>
      </c>
      <c r="F230" s="4" t="s">
        <v>703</v>
      </c>
      <c r="G230" s="4" t="str">
        <f t="shared" si="7"/>
        <v>Girls</v>
      </c>
      <c r="H230" s="4" t="s">
        <v>3</v>
      </c>
      <c r="I230" s="3">
        <v>2011</v>
      </c>
      <c r="J230" s="3" t="s">
        <v>108</v>
      </c>
      <c r="K230" s="4" t="s">
        <v>58</v>
      </c>
      <c r="L230" s="20" t="str">
        <f>VLOOKUP(H230,Events!$A$2:$E$27,2,FALSE)</f>
        <v>Track</v>
      </c>
      <c r="M230" s="20" t="str">
        <f>VLOOKUP(H230,Events!$A$2:$E$27,3,FALSE)</f>
        <v>Sprint</v>
      </c>
      <c r="N230" s="6">
        <v>40700</v>
      </c>
      <c r="O230" s="4" t="str">
        <f>IF(VLOOKUP(H230,Events!$A$2:$D$27,2,FALSE)="Field",CONCATENATE(R230,"-",S230),IF(VLOOKUP(H230,Events!$A$2:$D$27,2,FALSE)="Multi",R230,CONCATENATE(R230,":",S230)))</f>
        <v>0:53.16</v>
      </c>
      <c r="P230" s="4" t="s">
        <v>697</v>
      </c>
      <c r="Q230" s="4" t="str">
        <f>VLOOKUP(J230,School!$A$2:$D$100,3,FALSE)</f>
        <v>06511</v>
      </c>
      <c r="R230" s="18" t="s">
        <v>254</v>
      </c>
      <c r="S230" s="18" t="s">
        <v>675</v>
      </c>
      <c r="T230" s="4">
        <f>VLOOKUP(H230,Display_Order!$A$1:$B$26,2,FALSE)</f>
        <v>3</v>
      </c>
      <c r="U230" s="26">
        <v>229</v>
      </c>
    </row>
    <row r="231" spans="1:21">
      <c r="A231" s="3" t="s">
        <v>655</v>
      </c>
      <c r="B231" s="3" t="str">
        <f t="shared" si="6"/>
        <v>1992 Girls Outdoor State Open 800m</v>
      </c>
      <c r="C231" s="3" t="s">
        <v>26</v>
      </c>
      <c r="D231" s="4" t="s">
        <v>784</v>
      </c>
      <c r="F231" s="4" t="s">
        <v>703</v>
      </c>
      <c r="G231" s="4" t="str">
        <f t="shared" si="7"/>
        <v>Girls</v>
      </c>
      <c r="H231" s="4" t="s">
        <v>4</v>
      </c>
      <c r="I231" s="3">
        <v>1992</v>
      </c>
      <c r="J231" s="3" t="s">
        <v>656</v>
      </c>
      <c r="K231" s="4" t="s">
        <v>60</v>
      </c>
      <c r="L231" s="20" t="str">
        <f>VLOOKUP(H231,Events!$A$2:$E$27,2,FALSE)</f>
        <v>Track</v>
      </c>
      <c r="M231" s="20" t="str">
        <f>VLOOKUP(H231,Events!$A$2:$E$27,3,FALSE)</f>
        <v>Distance</v>
      </c>
      <c r="N231" s="6">
        <v>33763</v>
      </c>
      <c r="O231" s="4" t="str">
        <f>IF(VLOOKUP(H231,Events!$A$2:$D$27,2,FALSE)="Field",CONCATENATE(R231,"-",S231),IF(VLOOKUP(H231,Events!$A$2:$D$27,2,FALSE)="Multi",R231,CONCATENATE(R231,":",S231)))</f>
        <v>2:07.19</v>
      </c>
      <c r="P231" s="4" t="s">
        <v>697</v>
      </c>
      <c r="Q231" s="4" t="str">
        <f>VLOOKUP(J231,School!$A$2:$D$100,3,FALSE)</f>
        <v>06385</v>
      </c>
      <c r="R231" s="18" t="s">
        <v>472</v>
      </c>
      <c r="S231" s="18" t="s">
        <v>676</v>
      </c>
      <c r="T231" s="4">
        <f>VLOOKUP(H231,Display_Order!$A$1:$B$26,2,FALSE)</f>
        <v>4</v>
      </c>
      <c r="U231" s="26">
        <v>230</v>
      </c>
    </row>
    <row r="232" spans="1:21">
      <c r="A232" s="3" t="s">
        <v>448</v>
      </c>
      <c r="B232" s="3" t="str">
        <f t="shared" si="6"/>
        <v>2014 Girls Outdoor State Open 1600m</v>
      </c>
      <c r="C232" s="3" t="s">
        <v>26</v>
      </c>
      <c r="D232" s="4" t="s">
        <v>784</v>
      </c>
      <c r="F232" s="4" t="s">
        <v>703</v>
      </c>
      <c r="G232" s="4" t="str">
        <f t="shared" si="7"/>
        <v>Girls</v>
      </c>
      <c r="H232" s="4" t="s">
        <v>5</v>
      </c>
      <c r="I232" s="3">
        <v>2014</v>
      </c>
      <c r="J232" s="3" t="s">
        <v>155</v>
      </c>
      <c r="K232" s="4" t="s">
        <v>57</v>
      </c>
      <c r="L232" s="20" t="str">
        <f>VLOOKUP(H232,Events!$A$2:$E$27,2,FALSE)</f>
        <v>Track</v>
      </c>
      <c r="M232" s="20" t="str">
        <f>VLOOKUP(H232,Events!$A$2:$E$27,3,FALSE)</f>
        <v>Distance</v>
      </c>
      <c r="N232" s="6">
        <v>41799</v>
      </c>
      <c r="O232" s="4" t="str">
        <f>IF(VLOOKUP(H232,Events!$A$2:$D$27,2,FALSE)="Field",CONCATENATE(R232,"-",S232),IF(VLOOKUP(H232,Events!$A$2:$D$27,2,FALSE)="Multi",R232,CONCATENATE(R232,":",S232)))</f>
        <v>4:47.45</v>
      </c>
      <c r="P232" s="4" t="s">
        <v>697</v>
      </c>
      <c r="Q232" s="4" t="str">
        <f>VLOOKUP(J232,School!$A$2:$D$100,3,FALSE)</f>
        <v>06511</v>
      </c>
      <c r="R232" s="18" t="s">
        <v>260</v>
      </c>
      <c r="S232" s="18" t="s">
        <v>677</v>
      </c>
      <c r="T232" s="4">
        <f>VLOOKUP(H232,Display_Order!$A$1:$B$26,2,FALSE)</f>
        <v>5</v>
      </c>
      <c r="U232" s="26">
        <v>231</v>
      </c>
    </row>
    <row r="233" spans="1:21">
      <c r="A233" s="3" t="s">
        <v>657</v>
      </c>
      <c r="B233" s="3" t="str">
        <f t="shared" si="6"/>
        <v>2010 Girls Outdoor State Open 2000m Steeplechase</v>
      </c>
      <c r="C233" s="3" t="s">
        <v>26</v>
      </c>
      <c r="D233" s="4" t="s">
        <v>784</v>
      </c>
      <c r="F233" s="4" t="s">
        <v>703</v>
      </c>
      <c r="G233" s="4" t="str">
        <f t="shared" si="7"/>
        <v>Girls</v>
      </c>
      <c r="H233" s="4" t="s">
        <v>714</v>
      </c>
      <c r="I233" s="3">
        <v>2010</v>
      </c>
      <c r="J233" s="3" t="s">
        <v>587</v>
      </c>
      <c r="K233" s="4" t="s">
        <v>58</v>
      </c>
      <c r="L233" s="20" t="str">
        <f>VLOOKUP(H233,Events!$A$2:$E$27,2,FALSE)</f>
        <v>Track</v>
      </c>
      <c r="M233" s="20" t="str">
        <f>VLOOKUP(H233,Events!$A$2:$E$27,3,FALSE)</f>
        <v>Hurdles</v>
      </c>
      <c r="N233" s="6">
        <v>40344</v>
      </c>
      <c r="O233" s="4" t="str">
        <f>IF(VLOOKUP(H233,Events!$A$2:$D$27,2,FALSE)="Field",CONCATENATE(R233,"-",S233),IF(VLOOKUP(H233,Events!$A$2:$D$27,2,FALSE)="Multi",R233,CONCATENATE(R233,":",S233)))</f>
        <v>6:56.22</v>
      </c>
      <c r="P233" s="4" t="s">
        <v>697</v>
      </c>
      <c r="Q233" s="4" t="str">
        <f>VLOOKUP(J233,School!$A$2:$D$100,3,FALSE)</f>
        <v>06798</v>
      </c>
      <c r="R233" s="18" t="s">
        <v>284</v>
      </c>
      <c r="S233" s="18" t="s">
        <v>678</v>
      </c>
      <c r="T233" s="4">
        <f>VLOOKUP(H233,Display_Order!$A$1:$B$26,2,FALSE)</f>
        <v>21</v>
      </c>
      <c r="U233" s="26">
        <v>232</v>
      </c>
    </row>
    <row r="234" spans="1:21">
      <c r="A234" s="3" t="s">
        <v>658</v>
      </c>
      <c r="B234" s="3" t="str">
        <f t="shared" si="6"/>
        <v>2013 Girls Outdoor State Open 3200m</v>
      </c>
      <c r="C234" s="3" t="s">
        <v>26</v>
      </c>
      <c r="D234" s="4" t="s">
        <v>784</v>
      </c>
      <c r="F234" s="4" t="s">
        <v>703</v>
      </c>
      <c r="G234" s="4" t="str">
        <f t="shared" si="7"/>
        <v>Girls</v>
      </c>
      <c r="H234" s="7" t="s">
        <v>6</v>
      </c>
      <c r="I234" s="3">
        <v>2013</v>
      </c>
      <c r="J234" s="3" t="s">
        <v>156</v>
      </c>
      <c r="K234" s="4" t="s">
        <v>58</v>
      </c>
      <c r="L234" s="20" t="str">
        <f>VLOOKUP(H234,Events!$A$2:$E$27,2,FALSE)</f>
        <v>Track</v>
      </c>
      <c r="M234" s="20" t="str">
        <f>VLOOKUP(H234,Events!$A$2:$E$27,3,FALSE)</f>
        <v>Distance</v>
      </c>
      <c r="N234" s="6">
        <v>41428</v>
      </c>
      <c r="O234" s="4" t="str">
        <f>IF(VLOOKUP(H234,Events!$A$2:$D$27,2,FALSE)="Field",CONCATENATE(R234,"-",S234),IF(VLOOKUP(H234,Events!$A$2:$D$27,2,FALSE)="Multi",R234,CONCATENATE(R234,":",S234)))</f>
        <v>10:20.03</v>
      </c>
      <c r="P234" s="4" t="s">
        <v>697</v>
      </c>
      <c r="Q234" s="4" t="str">
        <f>VLOOKUP(J234,School!$A$2:$D$100,3,FALSE)</f>
        <v>06902</v>
      </c>
      <c r="R234" s="18" t="s">
        <v>285</v>
      </c>
      <c r="S234" s="18" t="s">
        <v>679</v>
      </c>
      <c r="T234" s="4">
        <f>VLOOKUP(H234,Display_Order!$A$1:$B$26,2,FALSE)</f>
        <v>6</v>
      </c>
      <c r="U234" s="26">
        <v>233</v>
      </c>
    </row>
    <row r="235" spans="1:21">
      <c r="A235" s="3" t="s">
        <v>589</v>
      </c>
      <c r="B235" s="3" t="str">
        <f t="shared" si="6"/>
        <v>1999 Girls Outdoor State Open 100mH</v>
      </c>
      <c r="C235" s="3" t="s">
        <v>26</v>
      </c>
      <c r="D235" s="4" t="s">
        <v>784</v>
      </c>
      <c r="F235" s="4" t="s">
        <v>703</v>
      </c>
      <c r="G235" s="4" t="str">
        <f t="shared" si="7"/>
        <v>Girls</v>
      </c>
      <c r="H235" s="7" t="s">
        <v>713</v>
      </c>
      <c r="I235" s="3">
        <v>1999</v>
      </c>
      <c r="J235" s="3" t="s">
        <v>108</v>
      </c>
      <c r="K235" s="4" t="s">
        <v>58</v>
      </c>
      <c r="L235" s="20" t="str">
        <f>VLOOKUP(H235,Events!$A$2:$E$27,2,FALSE)</f>
        <v>Track</v>
      </c>
      <c r="M235" s="20" t="str">
        <f>VLOOKUP(H235,Events!$A$2:$E$27,3,FALSE)</f>
        <v>Hurdles</v>
      </c>
      <c r="N235" s="6">
        <v>36319</v>
      </c>
      <c r="O235" s="4" t="str">
        <f>IF(VLOOKUP(H235,Events!$A$2:$D$27,2,FALSE)="Field",CONCATENATE(R235,"-",S235),IF(VLOOKUP(H235,Events!$A$2:$D$27,2,FALSE)="Multi",R235,CONCATENATE(R235,":",S235)))</f>
        <v>0:14.16</v>
      </c>
      <c r="P235" s="4" t="s">
        <v>697</v>
      </c>
      <c r="Q235" s="4" t="str">
        <f>VLOOKUP(J235,School!$A$2:$D$100,3,FALSE)</f>
        <v>06511</v>
      </c>
      <c r="R235" s="18" t="s">
        <v>254</v>
      </c>
      <c r="S235" s="18" t="s">
        <v>680</v>
      </c>
      <c r="T235" s="4">
        <f>VLOOKUP(H235,Display_Order!$A$1:$B$26,2,FALSE)</f>
        <v>8</v>
      </c>
      <c r="U235" s="26">
        <v>234</v>
      </c>
    </row>
    <row r="236" spans="1:21">
      <c r="A236" s="3" t="s">
        <v>659</v>
      </c>
      <c r="B236" s="3" t="str">
        <f t="shared" si="6"/>
        <v>2016 Girls Outdoor State Open 100mH</v>
      </c>
      <c r="C236" s="3" t="s">
        <v>26</v>
      </c>
      <c r="D236" s="4" t="s">
        <v>784</v>
      </c>
      <c r="F236" s="4" t="s">
        <v>703</v>
      </c>
      <c r="G236" s="4" t="str">
        <f t="shared" si="7"/>
        <v>Girls</v>
      </c>
      <c r="H236" s="4" t="s">
        <v>713</v>
      </c>
      <c r="I236" s="3">
        <v>2016</v>
      </c>
      <c r="J236" s="3" t="s">
        <v>131</v>
      </c>
      <c r="K236" s="4" t="s">
        <v>58</v>
      </c>
      <c r="L236" s="20" t="str">
        <f>VLOOKUP(H236,Events!$A$2:$E$27,2,FALSE)</f>
        <v>Track</v>
      </c>
      <c r="M236" s="20" t="str">
        <f>VLOOKUP(H236,Events!$A$2:$E$27,3,FALSE)</f>
        <v>Hurdles</v>
      </c>
      <c r="N236" s="6">
        <v>42527</v>
      </c>
      <c r="O236" s="4" t="str">
        <f>IF(VLOOKUP(H236,Events!$A$2:$D$27,2,FALSE)="Field",CONCATENATE(R236,"-",S236),IF(VLOOKUP(H236,Events!$A$2:$D$27,2,FALSE)="Multi",R236,CONCATENATE(R236,":",S236)))</f>
        <v>0:14.16</v>
      </c>
      <c r="P236" s="4" t="s">
        <v>697</v>
      </c>
      <c r="Q236" s="4" t="str">
        <f>VLOOKUP(J236,School!$A$2:$D$100,3,FALSE)</f>
        <v>06811</v>
      </c>
      <c r="R236" s="18" t="s">
        <v>254</v>
      </c>
      <c r="S236" s="18" t="s">
        <v>680</v>
      </c>
      <c r="T236" s="4">
        <f>VLOOKUP(H236,Display_Order!$A$1:$B$26,2,FALSE)</f>
        <v>8</v>
      </c>
      <c r="U236" s="26">
        <v>235</v>
      </c>
    </row>
    <row r="237" spans="1:21">
      <c r="A237" s="3" t="s">
        <v>590</v>
      </c>
      <c r="B237" s="3" t="str">
        <f t="shared" si="6"/>
        <v>2015 Girls Outdoor State Open 300mH</v>
      </c>
      <c r="C237" s="3" t="s">
        <v>26</v>
      </c>
      <c r="D237" s="4" t="s">
        <v>784</v>
      </c>
      <c r="F237" s="4" t="s">
        <v>703</v>
      </c>
      <c r="G237" s="4" t="str">
        <f t="shared" si="7"/>
        <v>Girls</v>
      </c>
      <c r="H237" s="7" t="s">
        <v>711</v>
      </c>
      <c r="I237" s="3">
        <v>2015</v>
      </c>
      <c r="J237" s="3" t="s">
        <v>108</v>
      </c>
      <c r="K237" s="4" t="s">
        <v>58</v>
      </c>
      <c r="L237" s="20" t="str">
        <f>VLOOKUP(H237,Events!$A$2:$E$27,2,FALSE)</f>
        <v>Track</v>
      </c>
      <c r="M237" s="20" t="str">
        <f>VLOOKUP(H237,Events!$A$2:$E$27,3,FALSE)</f>
        <v>Hurdles</v>
      </c>
      <c r="N237" s="6">
        <v>42163</v>
      </c>
      <c r="O237" s="4" t="str">
        <f>IF(VLOOKUP(H237,Events!$A$2:$D$27,2,FALSE)="Field",CONCATENATE(R237,"-",S237),IF(VLOOKUP(H237,Events!$A$2:$D$27,2,FALSE)="Multi",R237,CONCATENATE(R237,":",S237)))</f>
        <v>0:43.18</v>
      </c>
      <c r="P237" s="4" t="s">
        <v>697</v>
      </c>
      <c r="Q237" s="4" t="str">
        <f>VLOOKUP(J237,School!$A$2:$D$100,3,FALSE)</f>
        <v>06511</v>
      </c>
      <c r="R237" s="18" t="s">
        <v>254</v>
      </c>
      <c r="S237" s="18" t="s">
        <v>681</v>
      </c>
      <c r="T237" s="4">
        <f>VLOOKUP(H237,Display_Order!$A$1:$B$26,2,FALSE)</f>
        <v>9</v>
      </c>
      <c r="U237" s="26">
        <v>236</v>
      </c>
    </row>
    <row r="238" spans="1:21" ht="24">
      <c r="A238" s="3" t="s">
        <v>499</v>
      </c>
      <c r="B238" s="3" t="str">
        <f t="shared" si="6"/>
        <v>2008 Girls Outdoor State Open 4x100m</v>
      </c>
      <c r="C238" s="3" t="s">
        <v>26</v>
      </c>
      <c r="D238" s="4" t="s">
        <v>784</v>
      </c>
      <c r="F238" s="4" t="s">
        <v>703</v>
      </c>
      <c r="G238" s="4" t="str">
        <f t="shared" si="7"/>
        <v>Girls</v>
      </c>
      <c r="H238" s="7" t="s">
        <v>8</v>
      </c>
      <c r="I238" s="3">
        <v>2008</v>
      </c>
      <c r="J238" s="3" t="s">
        <v>131</v>
      </c>
      <c r="K238" s="4" t="s">
        <v>58</v>
      </c>
      <c r="L238" s="20" t="str">
        <f>VLOOKUP(H238,Events!$A$2:$E$27,2,FALSE)</f>
        <v>Relay</v>
      </c>
      <c r="M238" s="20" t="str">
        <f>VLOOKUP(H238,Events!$A$2:$E$27,3,FALSE)</f>
        <v>Sprint</v>
      </c>
      <c r="N238" s="6">
        <v>39610</v>
      </c>
      <c r="O238" s="4" t="str">
        <f>IF(VLOOKUP(H238,Events!$A$2:$D$27,2,FALSE)="Field",CONCATENATE(R238,"-",S238),IF(VLOOKUP(H238,Events!$A$2:$D$27,2,FALSE)="Multi",R238,CONCATENATE(R238,":",S238)))</f>
        <v>0:46.62</v>
      </c>
      <c r="P238" s="4" t="s">
        <v>697</v>
      </c>
      <c r="Q238" s="4" t="str">
        <f>VLOOKUP(J238,School!$A$2:$D$100,3,FALSE)</f>
        <v>06811</v>
      </c>
      <c r="R238" s="18" t="s">
        <v>254</v>
      </c>
      <c r="S238" s="18" t="s">
        <v>682</v>
      </c>
      <c r="T238" s="4">
        <f>VLOOKUP(H238,Display_Order!$A$1:$B$26,2,FALSE)</f>
        <v>10</v>
      </c>
      <c r="U238" s="26">
        <v>237</v>
      </c>
    </row>
    <row r="239" spans="1:21" ht="24">
      <c r="A239" s="3" t="s">
        <v>660</v>
      </c>
      <c r="B239" s="3" t="str">
        <f t="shared" si="6"/>
        <v>2011 Girls Outdoor State Open 4x400m</v>
      </c>
      <c r="C239" s="3" t="s">
        <v>26</v>
      </c>
      <c r="D239" s="4" t="s">
        <v>784</v>
      </c>
      <c r="F239" s="4" t="s">
        <v>703</v>
      </c>
      <c r="G239" s="4" t="str">
        <f t="shared" si="7"/>
        <v>Girls</v>
      </c>
      <c r="H239" s="7" t="s">
        <v>9</v>
      </c>
      <c r="I239" s="3">
        <v>2011</v>
      </c>
      <c r="J239" s="3" t="s">
        <v>73</v>
      </c>
      <c r="K239" s="4" t="s">
        <v>58</v>
      </c>
      <c r="L239" s="20" t="str">
        <f>VLOOKUP(H239,Events!$A$2:$E$27,2,FALSE)</f>
        <v>Relay</v>
      </c>
      <c r="M239" s="20" t="str">
        <f>VLOOKUP(H239,Events!$A$2:$E$27,3,FALSE)</f>
        <v>Sprint</v>
      </c>
      <c r="N239" s="6">
        <v>40700</v>
      </c>
      <c r="O239" s="4" t="str">
        <f>IF(VLOOKUP(H239,Events!$A$2:$D$27,2,FALSE)="Field",CONCATENATE(R239,"-",S239),IF(VLOOKUP(H239,Events!$A$2:$D$27,2,FALSE)="Multi",R239,CONCATENATE(R239,":",S239)))</f>
        <v>3:49.59</v>
      </c>
      <c r="P239" s="4" t="s">
        <v>697</v>
      </c>
      <c r="Q239" s="4" t="str">
        <f>VLOOKUP(J239,School!$A$2:$D$100,3,FALSE)</f>
        <v>06095</v>
      </c>
      <c r="R239" s="18" t="s">
        <v>275</v>
      </c>
      <c r="S239" s="18" t="s">
        <v>683</v>
      </c>
      <c r="T239" s="4">
        <f>VLOOKUP(H239,Display_Order!$A$1:$B$26,2,FALSE)</f>
        <v>11</v>
      </c>
      <c r="U239" s="26">
        <v>238</v>
      </c>
    </row>
    <row r="240" spans="1:21" ht="24">
      <c r="A240" s="3" t="s">
        <v>661</v>
      </c>
      <c r="B240" s="3" t="str">
        <f t="shared" si="6"/>
        <v>2016 Girls Outdoor State Open 4x800m</v>
      </c>
      <c r="C240" s="3" t="s">
        <v>26</v>
      </c>
      <c r="D240" s="4" t="s">
        <v>784</v>
      </c>
      <c r="F240" s="4" t="s">
        <v>703</v>
      </c>
      <c r="G240" s="4" t="str">
        <f t="shared" si="7"/>
        <v>Girls</v>
      </c>
      <c r="H240" s="7" t="s">
        <v>10</v>
      </c>
      <c r="I240" s="3">
        <v>2016</v>
      </c>
      <c r="J240" s="3" t="s">
        <v>447</v>
      </c>
      <c r="K240" s="4" t="s">
        <v>58</v>
      </c>
      <c r="L240" s="20" t="str">
        <f>VLOOKUP(H240,Events!$A$2:$E$27,2,FALSE)</f>
        <v>Relay</v>
      </c>
      <c r="M240" s="20" t="str">
        <f>VLOOKUP(H240,Events!$A$2:$E$27,3,FALSE)</f>
        <v>Distance</v>
      </c>
      <c r="N240" s="6">
        <v>42527</v>
      </c>
      <c r="O240" s="4" t="str">
        <f>IF(VLOOKUP(H240,Events!$A$2:$D$27,2,FALSE)="Field",CONCATENATE(R240,"-",S240),IF(VLOOKUP(H240,Events!$A$2:$D$27,2,FALSE)="Multi",R240,CONCATENATE(R240,":",S240)))</f>
        <v>9:10.65</v>
      </c>
      <c r="P240" s="4" t="s">
        <v>697</v>
      </c>
      <c r="Q240" s="4" t="str">
        <f>VLOOKUP(J240,School!$A$2:$D$100,3,FALSE)</f>
        <v>06033</v>
      </c>
      <c r="R240" s="18" t="s">
        <v>262</v>
      </c>
      <c r="S240" s="18" t="s">
        <v>684</v>
      </c>
      <c r="T240" s="4">
        <f>VLOOKUP(H240,Display_Order!$A$1:$B$26,2,FALSE)</f>
        <v>12</v>
      </c>
      <c r="U240" s="26">
        <v>239</v>
      </c>
    </row>
    <row r="241" spans="1:21">
      <c r="A241" s="3" t="s">
        <v>662</v>
      </c>
      <c r="B241" s="3" t="str">
        <f t="shared" si="6"/>
        <v>2004 Girls Outdoor State Open Long Jump</v>
      </c>
      <c r="C241" s="3" t="s">
        <v>26</v>
      </c>
      <c r="D241" s="4" t="s">
        <v>784</v>
      </c>
      <c r="F241" s="4" t="s">
        <v>703</v>
      </c>
      <c r="G241" s="4" t="str">
        <f t="shared" si="7"/>
        <v>Girls</v>
      </c>
      <c r="H241" s="7" t="s">
        <v>11</v>
      </c>
      <c r="I241" s="3">
        <v>2004</v>
      </c>
      <c r="J241" s="3" t="s">
        <v>599</v>
      </c>
      <c r="K241" s="4" t="s">
        <v>58</v>
      </c>
      <c r="L241" s="20" t="str">
        <f>VLOOKUP(H241,Events!$A$2:$E$27,2,FALSE)</f>
        <v>Field</v>
      </c>
      <c r="M241" s="20" t="str">
        <f>VLOOKUP(H241,Events!$A$2:$E$27,3,FALSE)</f>
        <v>Jumps</v>
      </c>
      <c r="N241" s="6">
        <v>38146</v>
      </c>
      <c r="O241" s="4" t="str">
        <f>IF(VLOOKUP(H241,Events!$A$2:$D$27,2,FALSE)="Field",CONCATENATE(R241,"-",S241),IF(VLOOKUP(H241,Events!$A$2:$D$27,2,FALSE)="Multi",R241,CONCATENATE(R241,":",S241)))</f>
        <v>19-08</v>
      </c>
      <c r="P241" s="4" t="s">
        <v>697</v>
      </c>
      <c r="Q241" s="4" t="str">
        <f>VLOOKUP(J241,School!$A$2:$D$100,3,FALSE)</f>
        <v>06405</v>
      </c>
      <c r="R241" s="18" t="s">
        <v>481</v>
      </c>
      <c r="S241" s="18" t="s">
        <v>202</v>
      </c>
      <c r="T241" s="4">
        <f>VLOOKUP(H241,Display_Order!$A$1:$B$26,2,FALSE)</f>
        <v>13</v>
      </c>
      <c r="U241" s="26">
        <v>240</v>
      </c>
    </row>
    <row r="242" spans="1:21">
      <c r="A242" s="3" t="s">
        <v>498</v>
      </c>
      <c r="B242" s="3" t="str">
        <f t="shared" si="6"/>
        <v>1999 Girls Outdoor State Open Triple Jump</v>
      </c>
      <c r="C242" s="3" t="s">
        <v>26</v>
      </c>
      <c r="D242" s="4" t="s">
        <v>784</v>
      </c>
      <c r="F242" s="4" t="s">
        <v>703</v>
      </c>
      <c r="G242" s="4" t="str">
        <f t="shared" si="7"/>
        <v>Girls</v>
      </c>
      <c r="H242" s="7" t="s">
        <v>12</v>
      </c>
      <c r="I242" s="3">
        <v>1999</v>
      </c>
      <c r="J242" s="3" t="s">
        <v>513</v>
      </c>
      <c r="K242" s="4" t="s">
        <v>58</v>
      </c>
      <c r="L242" s="20" t="str">
        <f>VLOOKUP(H242,Events!$A$2:$E$27,2,FALSE)</f>
        <v>Field</v>
      </c>
      <c r="M242" s="20" t="str">
        <f>VLOOKUP(H242,Events!$A$2:$E$27,3,FALSE)</f>
        <v>Jumps</v>
      </c>
      <c r="N242" s="6">
        <v>36319</v>
      </c>
      <c r="O242" s="4" t="str">
        <f>IF(VLOOKUP(H242,Events!$A$2:$D$27,2,FALSE)="Field",CONCATENATE(R242,"-",S242),IF(VLOOKUP(H242,Events!$A$2:$D$27,2,FALSE)="Multi",R242,CONCATENATE(R242,":",S242)))</f>
        <v>39-03.5</v>
      </c>
      <c r="P242" s="4" t="s">
        <v>697</v>
      </c>
      <c r="Q242" s="4" t="str">
        <f>VLOOKUP(J242,School!$A$2:$D$100,3,FALSE)</f>
        <v>06107</v>
      </c>
      <c r="R242" s="18" t="s">
        <v>685</v>
      </c>
      <c r="S242" s="18" t="s">
        <v>686</v>
      </c>
      <c r="T242" s="4">
        <f>VLOOKUP(H242,Display_Order!$A$1:$B$26,2,FALSE)</f>
        <v>14</v>
      </c>
      <c r="U242" s="26">
        <v>241</v>
      </c>
    </row>
    <row r="243" spans="1:21">
      <c r="A243" s="3" t="s">
        <v>663</v>
      </c>
      <c r="B243" s="3" t="str">
        <f t="shared" si="6"/>
        <v>1983 Girls Outdoor State Open High Jump</v>
      </c>
      <c r="C243" s="3" t="s">
        <v>26</v>
      </c>
      <c r="D243" s="4" t="s">
        <v>784</v>
      </c>
      <c r="F243" s="4" t="s">
        <v>703</v>
      </c>
      <c r="G243" s="4" t="str">
        <f t="shared" si="7"/>
        <v>Girls</v>
      </c>
      <c r="H243" s="7" t="s">
        <v>13</v>
      </c>
      <c r="I243" s="3">
        <v>1983</v>
      </c>
      <c r="J243" s="3" t="s">
        <v>131</v>
      </c>
      <c r="K243" s="4" t="s">
        <v>785</v>
      </c>
      <c r="L243" s="20" t="str">
        <f>VLOOKUP(H243,Events!$A$2:$E$27,2,FALSE)</f>
        <v>Field</v>
      </c>
      <c r="M243" s="20" t="str">
        <f>VLOOKUP(H243,Events!$A$2:$E$27,3,FALSE)</f>
        <v>Jumps</v>
      </c>
      <c r="N243" s="6">
        <v>30478</v>
      </c>
      <c r="O243" s="4" t="str">
        <f>IF(VLOOKUP(H243,Events!$A$2:$D$27,2,FALSE)="Field",CONCATENATE(R243,"-",S243),IF(VLOOKUP(H243,Events!$A$2:$D$27,2,FALSE)="Multi",R243,CONCATENATE(R243,":",S243)))</f>
        <v>5-09</v>
      </c>
      <c r="P243" s="4" t="s">
        <v>697</v>
      </c>
      <c r="Q243" s="4" t="str">
        <f>VLOOKUP(J243,School!$A$2:$D$100,3,FALSE)</f>
        <v>06811</v>
      </c>
      <c r="R243" s="18" t="s">
        <v>485</v>
      </c>
      <c r="S243" s="18" t="s">
        <v>203</v>
      </c>
      <c r="T243" s="4">
        <f>VLOOKUP(H243,Display_Order!$A$1:$B$26,2,FALSE)</f>
        <v>15</v>
      </c>
      <c r="U243" s="26">
        <v>242</v>
      </c>
    </row>
    <row r="244" spans="1:21">
      <c r="A244" s="3" t="s">
        <v>553</v>
      </c>
      <c r="B244" s="3" t="str">
        <f t="shared" si="6"/>
        <v>2013 Girls Outdoor State Open Pole Vault</v>
      </c>
      <c r="C244" s="3" t="s">
        <v>26</v>
      </c>
      <c r="D244" s="4" t="s">
        <v>784</v>
      </c>
      <c r="F244" s="4" t="s">
        <v>703</v>
      </c>
      <c r="G244" s="4" t="str">
        <f t="shared" si="7"/>
        <v>Girls</v>
      </c>
      <c r="H244" s="7" t="s">
        <v>14</v>
      </c>
      <c r="I244" s="3">
        <v>2013</v>
      </c>
      <c r="J244" s="3" t="s">
        <v>187</v>
      </c>
      <c r="K244" s="4" t="s">
        <v>58</v>
      </c>
      <c r="L244" s="20" t="str">
        <f>VLOOKUP(H244,Events!$A$2:$E$27,2,FALSE)</f>
        <v>Field</v>
      </c>
      <c r="M244" s="20" t="str">
        <f>VLOOKUP(H244,Events!$A$2:$E$27,3,FALSE)</f>
        <v>Jumps</v>
      </c>
      <c r="N244" s="6">
        <v>41428</v>
      </c>
      <c r="O244" s="4" t="str">
        <f>IF(VLOOKUP(H244,Events!$A$2:$D$27,2,FALSE)="Field",CONCATENATE(R244,"-",S244),IF(VLOOKUP(H244,Events!$A$2:$D$27,2,FALSE)="Multi",R244,CONCATENATE(R244,":",S244)))</f>
        <v>12-06</v>
      </c>
      <c r="P244" s="4" t="s">
        <v>697</v>
      </c>
      <c r="Q244" s="4" t="str">
        <f>VLOOKUP(J244,School!$A$2:$D$100,3,FALSE)</f>
        <v>06883</v>
      </c>
      <c r="R244" s="18" t="s">
        <v>533</v>
      </c>
      <c r="S244" s="18" t="s">
        <v>206</v>
      </c>
      <c r="T244" s="4">
        <f>VLOOKUP(H244,Display_Order!$A$1:$B$26,2,FALSE)</f>
        <v>16</v>
      </c>
      <c r="U244" s="26">
        <v>243</v>
      </c>
    </row>
    <row r="245" spans="1:21">
      <c r="A245" s="3" t="s">
        <v>507</v>
      </c>
      <c r="B245" s="3" t="str">
        <f t="shared" si="6"/>
        <v>2006 Girls Outdoor State Open Shot Put</v>
      </c>
      <c r="C245" s="3" t="s">
        <v>26</v>
      </c>
      <c r="D245" s="4" t="s">
        <v>784</v>
      </c>
      <c r="F245" s="4" t="s">
        <v>703</v>
      </c>
      <c r="G245" s="4" t="str">
        <f t="shared" si="7"/>
        <v>Girls</v>
      </c>
      <c r="H245" s="7" t="s">
        <v>15</v>
      </c>
      <c r="I245" s="3">
        <v>2006</v>
      </c>
      <c r="J245" s="3" t="s">
        <v>110</v>
      </c>
      <c r="K245" s="4" t="s">
        <v>58</v>
      </c>
      <c r="L245" s="20" t="str">
        <f>VLOOKUP(H245,Events!$A$2:$E$27,2,FALSE)</f>
        <v>Field</v>
      </c>
      <c r="M245" s="20" t="str">
        <f>VLOOKUP(H245,Events!$A$2:$E$27,3,FALSE)</f>
        <v>Throws</v>
      </c>
      <c r="N245" s="6">
        <v>38874</v>
      </c>
      <c r="O245" s="4" t="str">
        <f>IF(VLOOKUP(H245,Events!$A$2:$D$27,2,FALSE)="Field",CONCATENATE(R245,"-",S245),IF(VLOOKUP(H245,Events!$A$2:$D$27,2,FALSE)="Multi",R245,CONCATENATE(R245,":",S245)))</f>
        <v>49-04</v>
      </c>
      <c r="P245" s="4" t="s">
        <v>697</v>
      </c>
      <c r="Q245" s="4" t="str">
        <f>VLOOKUP(J245,School!$A$2:$D$100,3,FALSE)</f>
        <v>06902</v>
      </c>
      <c r="R245" s="18" t="s">
        <v>687</v>
      </c>
      <c r="S245" s="18" t="s">
        <v>318</v>
      </c>
      <c r="T245" s="4">
        <f>VLOOKUP(H245,Display_Order!$A$1:$B$26,2,FALSE)</f>
        <v>17</v>
      </c>
      <c r="U245" s="26">
        <v>244</v>
      </c>
    </row>
    <row r="246" spans="1:21">
      <c r="A246" s="3" t="s">
        <v>664</v>
      </c>
      <c r="B246" s="3" t="str">
        <f t="shared" si="6"/>
        <v>2002 Girls Outdoor State Open Discus Throw</v>
      </c>
      <c r="C246" s="3" t="s">
        <v>26</v>
      </c>
      <c r="D246" s="4" t="s">
        <v>784</v>
      </c>
      <c r="F246" s="4" t="s">
        <v>703</v>
      </c>
      <c r="G246" s="4" t="str">
        <f t="shared" si="7"/>
        <v>Girls</v>
      </c>
      <c r="H246" s="7" t="s">
        <v>716</v>
      </c>
      <c r="I246" s="3">
        <v>2002</v>
      </c>
      <c r="J246" s="3" t="s">
        <v>665</v>
      </c>
      <c r="K246" s="4" t="s">
        <v>58</v>
      </c>
      <c r="L246" s="20" t="str">
        <f>VLOOKUP(H246,Events!$A$2:$E$27,2,FALSE)</f>
        <v>Field</v>
      </c>
      <c r="M246" s="20" t="str">
        <f>VLOOKUP(H246,Events!$A$2:$E$27,3,FALSE)</f>
        <v>Throws</v>
      </c>
      <c r="N246" s="6">
        <v>37411</v>
      </c>
      <c r="O246" s="4" t="str">
        <f>IF(VLOOKUP(H246,Events!$A$2:$D$27,2,FALSE)="Field",CONCATENATE(R246,"-",S246),IF(VLOOKUP(H246,Events!$A$2:$D$27,2,FALSE)="Multi",R246,CONCATENATE(R246,":",S246)))</f>
        <v>142-08</v>
      </c>
      <c r="P246" s="4" t="s">
        <v>697</v>
      </c>
      <c r="Q246" s="4" t="str">
        <f>VLOOKUP(J246,School!$A$2:$D$100,3,FALSE)</f>
        <v>06062</v>
      </c>
      <c r="R246" s="18" t="s">
        <v>688</v>
      </c>
      <c r="S246" s="18" t="s">
        <v>202</v>
      </c>
      <c r="T246" s="4">
        <f>VLOOKUP(H246,Display_Order!$A$1:$B$26,2,FALSE)</f>
        <v>18</v>
      </c>
      <c r="U246" s="26">
        <v>245</v>
      </c>
    </row>
    <row r="247" spans="1:21">
      <c r="A247" s="3" t="s">
        <v>666</v>
      </c>
      <c r="B247" s="3" t="str">
        <f t="shared" si="6"/>
        <v>2013 Girls Outdoor State Open Javelin Throw 2002</v>
      </c>
      <c r="C247" s="3" t="s">
        <v>26</v>
      </c>
      <c r="D247" s="4" t="s">
        <v>784</v>
      </c>
      <c r="F247" s="4" t="s">
        <v>703</v>
      </c>
      <c r="G247" s="4" t="str">
        <f t="shared" si="7"/>
        <v>Girls</v>
      </c>
      <c r="H247" s="7" t="s">
        <v>717</v>
      </c>
      <c r="I247" s="3">
        <v>2013</v>
      </c>
      <c r="J247" s="3" t="s">
        <v>84</v>
      </c>
      <c r="K247" s="4" t="s">
        <v>58</v>
      </c>
      <c r="L247" s="20" t="str">
        <f>VLOOKUP(H247,Events!$A$2:$E$27,2,FALSE)</f>
        <v>Field</v>
      </c>
      <c r="M247" s="20" t="str">
        <f>VLOOKUP(H247,Events!$A$2:$E$27,3,FALSE)</f>
        <v>Throws</v>
      </c>
      <c r="N247" s="6">
        <v>41428</v>
      </c>
      <c r="O247" s="4" t="str">
        <f>IF(VLOOKUP(H247,Events!$A$2:$D$27,2,FALSE)="Field",CONCATENATE(R247,"-",S247),IF(VLOOKUP(H247,Events!$A$2:$D$27,2,FALSE)="Multi",R247,CONCATENATE(R247,":",S247)))</f>
        <v>145-09</v>
      </c>
      <c r="P247" s="4" t="s">
        <v>697</v>
      </c>
      <c r="Q247" s="4" t="str">
        <f>VLOOKUP(J247,School!$A$2:$D$100,3,FALSE)</f>
        <v>06877</v>
      </c>
      <c r="R247" s="18" t="s">
        <v>689</v>
      </c>
      <c r="S247" s="18" t="s">
        <v>203</v>
      </c>
      <c r="T247" s="4">
        <f>VLOOKUP(H247,Display_Order!$A$1:$B$26,2,FALSE)</f>
        <v>19</v>
      </c>
      <c r="U247" s="26">
        <v>246</v>
      </c>
    </row>
    <row r="248" spans="1:21">
      <c r="A248" s="3" t="s">
        <v>667</v>
      </c>
      <c r="B248" s="3" t="str">
        <f t="shared" si="6"/>
        <v>1973 Girls Outdoor State Open Javelin Throw</v>
      </c>
      <c r="C248" s="3" t="s">
        <v>26</v>
      </c>
      <c r="D248" s="4" t="s">
        <v>784</v>
      </c>
      <c r="F248" s="4" t="s">
        <v>703</v>
      </c>
      <c r="G248" s="4" t="str">
        <f t="shared" si="7"/>
        <v>Girls</v>
      </c>
      <c r="H248" s="7" t="s">
        <v>715</v>
      </c>
      <c r="I248" s="3">
        <v>1973</v>
      </c>
      <c r="J248" s="3" t="s">
        <v>106</v>
      </c>
      <c r="K248" s="4" t="s">
        <v>56</v>
      </c>
      <c r="L248" s="20" t="str">
        <f>VLOOKUP(H248,Events!$A$2:$E$27,2,FALSE)</f>
        <v>Field</v>
      </c>
      <c r="M248" s="20" t="str">
        <f>VLOOKUP(H248,Events!$A$2:$E$27,3,FALSE)</f>
        <v>Throws</v>
      </c>
      <c r="O248" s="4" t="str">
        <f>IF(VLOOKUP(H248,Events!$A$2:$D$27,2,FALSE)="Field",CONCATENATE(R248,"-",S248),IF(VLOOKUP(H248,Events!$A$2:$D$27,2,FALSE)="Multi",R248,CONCATENATE(R248,":",S248)))</f>
        <v>150-05</v>
      </c>
      <c r="P248" s="4" t="s">
        <v>697</v>
      </c>
      <c r="Q248" s="4" t="str">
        <f>VLOOKUP(J248,School!$A$2:$D$100,3,FALSE)</f>
        <v>06340</v>
      </c>
      <c r="R248" s="18" t="s">
        <v>690</v>
      </c>
      <c r="S248" s="18" t="s">
        <v>207</v>
      </c>
      <c r="T248" s="4">
        <f>VLOOKUP(H248,Display_Order!$A$1:$B$26,2,FALSE)</f>
        <v>20</v>
      </c>
      <c r="U248" s="26">
        <v>247</v>
      </c>
    </row>
    <row r="249" spans="1:21">
      <c r="A249" s="3" t="s">
        <v>635</v>
      </c>
      <c r="B249" s="3" t="str">
        <f t="shared" si="6"/>
        <v>2017 Girls Outdoor State Open Hammer Throw</v>
      </c>
      <c r="C249" s="3" t="s">
        <v>26</v>
      </c>
      <c r="D249" s="4" t="s">
        <v>784</v>
      </c>
      <c r="F249" s="4" t="s">
        <v>703</v>
      </c>
      <c r="G249" s="4" t="str">
        <f t="shared" si="7"/>
        <v>Girls</v>
      </c>
      <c r="H249" s="4" t="s">
        <v>67</v>
      </c>
      <c r="I249" s="3">
        <v>2017</v>
      </c>
      <c r="J249" s="3" t="s">
        <v>39</v>
      </c>
      <c r="K249" s="4" t="s">
        <v>58</v>
      </c>
      <c r="L249" s="20" t="str">
        <f>VLOOKUP(H249,Events!$A$2:$E$27,2,FALSE)</f>
        <v>Field</v>
      </c>
      <c r="M249" s="20" t="str">
        <f>VLOOKUP(H249,Events!$A$2:$E$27,3,FALSE)</f>
        <v>Throws</v>
      </c>
      <c r="N249" s="6">
        <v>42899</v>
      </c>
      <c r="O249" s="4" t="str">
        <f>IF(VLOOKUP(H249,Events!$A$2:$D$27,2,FALSE)="Field",CONCATENATE(R249,"-",S249),IF(VLOOKUP(H249,Events!$A$2:$D$27,2,FALSE)="Multi",R249,CONCATENATE(R249,":",S249)))</f>
        <v>162-02</v>
      </c>
      <c r="P249" s="4" t="s">
        <v>697</v>
      </c>
      <c r="Q249" s="4" t="str">
        <f>VLOOKUP(J249,School!$A$2:$D$100,3,FALSE)</f>
        <v>06002</v>
      </c>
      <c r="R249" s="18" t="s">
        <v>691</v>
      </c>
      <c r="S249" s="18" t="s">
        <v>316</v>
      </c>
      <c r="T249" s="4">
        <f>VLOOKUP(H249,Display_Order!$A$1:$B$26,2,FALSE)</f>
        <v>22</v>
      </c>
      <c r="U249" s="26">
        <v>248</v>
      </c>
    </row>
    <row r="250" spans="1:21">
      <c r="A250" s="3" t="s">
        <v>668</v>
      </c>
      <c r="B250" s="3" t="str">
        <f t="shared" si="6"/>
        <v>1997 Girls Outdoor State Open Heptathalon</v>
      </c>
      <c r="C250" s="3" t="s">
        <v>26</v>
      </c>
      <c r="D250" s="4" t="s">
        <v>784</v>
      </c>
      <c r="F250" s="4" t="s">
        <v>703</v>
      </c>
      <c r="G250" s="4" t="str">
        <f t="shared" si="7"/>
        <v>Girls</v>
      </c>
      <c r="H250" s="4" t="s">
        <v>670</v>
      </c>
      <c r="I250" s="3">
        <v>1997</v>
      </c>
      <c r="J250" s="3" t="s">
        <v>108</v>
      </c>
      <c r="K250" s="4" t="s">
        <v>58</v>
      </c>
      <c r="L250" s="20" t="str">
        <f>VLOOKUP(H250,Events!$A$2:$E$27,2,FALSE)</f>
        <v>Multi</v>
      </c>
      <c r="M250" s="20" t="str">
        <f>VLOOKUP(H250,Events!$A$2:$E$27,3,FALSE)</f>
        <v>Multi</v>
      </c>
      <c r="N250" s="6">
        <v>35598</v>
      </c>
      <c r="O250" s="4" t="str">
        <f>IF(VLOOKUP(H250,Events!$A$2:$D$27,2,FALSE)="Field",CONCATENATE(R250,"-",S250),IF(VLOOKUP(H250,Events!$A$2:$D$27,2,FALSE)="Multi",R250,CONCATENATE(R250,":",S250)))</f>
        <v>4775</v>
      </c>
      <c r="P250" s="4" t="s">
        <v>697</v>
      </c>
      <c r="Q250" s="4" t="str">
        <f>VLOOKUP(J250,School!$A$2:$D$100,3,FALSE)</f>
        <v>06511</v>
      </c>
      <c r="R250" s="18" t="s">
        <v>692</v>
      </c>
      <c r="S250" s="18" t="s">
        <v>254</v>
      </c>
      <c r="T250" s="4">
        <f>VLOOKUP(H250,Display_Order!$A$1:$B$26,2,FALSE)</f>
        <v>23</v>
      </c>
      <c r="U250" s="26">
        <v>249</v>
      </c>
    </row>
    <row r="251" spans="1:21">
      <c r="A251" s="21" t="s">
        <v>793</v>
      </c>
      <c r="B251" s="21" t="s">
        <v>794</v>
      </c>
      <c r="C251" s="21" t="s">
        <v>26</v>
      </c>
      <c r="D251" s="21" t="s">
        <v>784</v>
      </c>
      <c r="E251" s="21"/>
      <c r="F251" s="21" t="s">
        <v>703</v>
      </c>
      <c r="G251" s="21" t="s">
        <v>706</v>
      </c>
      <c r="H251" s="21" t="s">
        <v>1</v>
      </c>
      <c r="I251" s="21">
        <v>2018</v>
      </c>
      <c r="J251" s="21" t="s">
        <v>512</v>
      </c>
      <c r="K251" s="21" t="s">
        <v>58</v>
      </c>
      <c r="L251" s="22" t="s">
        <v>16</v>
      </c>
      <c r="M251" s="22" t="s">
        <v>19</v>
      </c>
      <c r="N251" s="23">
        <v>43255</v>
      </c>
      <c r="O251" s="4" t="str">
        <f>IF(VLOOKUP(H251,Events!$A$2:$D$27,2,FALSE)="Field",CONCATENATE(R251,"-",S251),IF(VLOOKUP(H251,Events!$A$2:$D$27,2,FALSE)="Multi",R251,CONCATENATE(R251,":",S251)))</f>
        <v>0:11.72</v>
      </c>
      <c r="P251" s="21" t="s">
        <v>697</v>
      </c>
      <c r="Q251" s="4" t="str">
        <f>VLOOKUP(J251,School!$A$2:$D$100,3,FALSE)</f>
        <v>06114</v>
      </c>
      <c r="R251" s="24" t="s">
        <v>254</v>
      </c>
      <c r="S251" s="24" t="s">
        <v>795</v>
      </c>
      <c r="T251" s="4">
        <f>VLOOKUP(H251,Display_Order!$A$1:$B$26,2,FALSE)</f>
        <v>1</v>
      </c>
      <c r="U251" s="26">
        <v>250</v>
      </c>
    </row>
    <row r="252" spans="1:21">
      <c r="A252" s="21" t="s">
        <v>793</v>
      </c>
      <c r="B252" s="21" t="s">
        <v>796</v>
      </c>
      <c r="C252" s="21" t="s">
        <v>26</v>
      </c>
      <c r="D252" s="21" t="s">
        <v>784</v>
      </c>
      <c r="E252" s="21"/>
      <c r="F252" s="21" t="s">
        <v>703</v>
      </c>
      <c r="G252" s="21" t="s">
        <v>706</v>
      </c>
      <c r="H252" s="21" t="s">
        <v>2</v>
      </c>
      <c r="I252" s="21">
        <v>2018</v>
      </c>
      <c r="J252" s="21" t="s">
        <v>512</v>
      </c>
      <c r="K252" s="21" t="s">
        <v>58</v>
      </c>
      <c r="L252" s="22" t="s">
        <v>16</v>
      </c>
      <c r="M252" s="22" t="s">
        <v>19</v>
      </c>
      <c r="N252" s="23">
        <v>43255</v>
      </c>
      <c r="O252" s="4" t="str">
        <f>IF(VLOOKUP(H252,Events!$A$2:$D$27,2,FALSE)="Field",CONCATENATE(R252,"-",S252),IF(VLOOKUP(H252,Events!$A$2:$D$27,2,FALSE)="Multi",R252,CONCATENATE(R252,":",S252)))</f>
        <v>0:24.17</v>
      </c>
      <c r="P252" s="21" t="s">
        <v>697</v>
      </c>
      <c r="Q252" s="4" t="str">
        <f>VLOOKUP(J252,School!$A$2:$D$100,3,FALSE)</f>
        <v>06114</v>
      </c>
      <c r="R252" s="24" t="s">
        <v>254</v>
      </c>
      <c r="S252" s="24" t="s">
        <v>797</v>
      </c>
      <c r="T252" s="4">
        <f>VLOOKUP(H252,Display_Order!$A$1:$B$26,2,FALSE)</f>
        <v>2</v>
      </c>
      <c r="U252" s="26">
        <v>251</v>
      </c>
    </row>
    <row r="253" spans="1:21">
      <c r="A253" s="21" t="s">
        <v>798</v>
      </c>
      <c r="B253" s="21" t="s">
        <v>799</v>
      </c>
      <c r="C253" s="21" t="s">
        <v>26</v>
      </c>
      <c r="D253" s="21" t="s">
        <v>784</v>
      </c>
      <c r="E253" s="21"/>
      <c r="F253" s="21" t="s">
        <v>703</v>
      </c>
      <c r="G253" s="21" t="s">
        <v>706</v>
      </c>
      <c r="H253" s="21" t="s">
        <v>14</v>
      </c>
      <c r="I253" s="21">
        <v>2018</v>
      </c>
      <c r="J253" s="21" t="s">
        <v>800</v>
      </c>
      <c r="K253" s="21" t="s">
        <v>58</v>
      </c>
      <c r="L253" s="22" t="s">
        <v>18</v>
      </c>
      <c r="M253" s="22" t="s">
        <v>22</v>
      </c>
      <c r="N253" s="23">
        <v>43255</v>
      </c>
      <c r="O253" s="4" t="str">
        <f>IF(VLOOKUP(H253,Events!$A$2:$D$27,2,FALSE)="Field",CONCATENATE(R253,"-",S253),IF(VLOOKUP(H253,Events!$A$2:$D$27,2,FALSE)="Multi",R253,CONCATENATE(R253,":",S253)))</f>
        <v>12-06</v>
      </c>
      <c r="P253" s="21" t="s">
        <v>697</v>
      </c>
      <c r="Q253" s="4" t="str">
        <f>VLOOKUP(J253,School!$A$2:$D$100,3,FALSE)</f>
        <v>06489</v>
      </c>
      <c r="R253" s="24" t="s">
        <v>533</v>
      </c>
      <c r="S253" s="24" t="s">
        <v>206</v>
      </c>
      <c r="T253" s="4">
        <f>VLOOKUP(H253,Display_Order!$A$1:$B$26,2,FALSE)</f>
        <v>16</v>
      </c>
      <c r="U253" s="26">
        <v>252</v>
      </c>
    </row>
    <row r="254" spans="1:21">
      <c r="A254" s="21" t="s">
        <v>801</v>
      </c>
      <c r="B254" s="21" t="s">
        <v>802</v>
      </c>
      <c r="C254" s="21" t="s">
        <v>26</v>
      </c>
      <c r="D254" s="21" t="s">
        <v>777</v>
      </c>
      <c r="E254" s="21"/>
      <c r="F254" s="21" t="s">
        <v>702</v>
      </c>
      <c r="G254" s="21" t="s">
        <v>705</v>
      </c>
      <c r="H254" s="21" t="s">
        <v>4</v>
      </c>
      <c r="I254" s="21">
        <v>2018</v>
      </c>
      <c r="J254" s="21" t="s">
        <v>803</v>
      </c>
      <c r="K254" s="21" t="s">
        <v>58</v>
      </c>
      <c r="L254" s="22" t="s">
        <v>16</v>
      </c>
      <c r="M254" s="22" t="s">
        <v>20</v>
      </c>
      <c r="N254" s="23">
        <v>43251</v>
      </c>
      <c r="O254" s="4" t="str">
        <f>IF(VLOOKUP(H254,Events!$A$2:$D$27,2,FALSE)="Field",CONCATENATE(R254,"-",S254),IF(VLOOKUP(H254,Events!$A$2:$D$27,2,FALSE)="Multi",R254,CONCATENATE(R254,":",S254)))</f>
        <v>1:54.49</v>
      </c>
      <c r="P254" s="21" t="s">
        <v>697</v>
      </c>
      <c r="Q254" s="4" t="str">
        <f>VLOOKUP(J254,School!$A$2:$D$100,3,FALSE)</f>
        <v>06418</v>
      </c>
      <c r="R254" s="24" t="s">
        <v>258</v>
      </c>
      <c r="S254" s="24" t="s">
        <v>615</v>
      </c>
      <c r="T254" s="4">
        <f>VLOOKUP(H254,Display_Order!$A$1:$B$26,2,FALSE)</f>
        <v>4</v>
      </c>
      <c r="U254" s="26">
        <v>253</v>
      </c>
    </row>
    <row r="255" spans="1:21">
      <c r="A255" s="21" t="s">
        <v>804</v>
      </c>
      <c r="B255" s="21" t="s">
        <v>805</v>
      </c>
      <c r="C255" s="21" t="s">
        <v>26</v>
      </c>
      <c r="D255" s="21" t="s">
        <v>783</v>
      </c>
      <c r="E255" s="21"/>
      <c r="F255" s="21" t="s">
        <v>703</v>
      </c>
      <c r="G255" s="21" t="s">
        <v>706</v>
      </c>
      <c r="H255" s="21" t="s">
        <v>3</v>
      </c>
      <c r="I255" s="21">
        <v>2018</v>
      </c>
      <c r="J255" s="21" t="s">
        <v>39</v>
      </c>
      <c r="K255" s="21" t="s">
        <v>58</v>
      </c>
      <c r="L255" s="22" t="s">
        <v>16</v>
      </c>
      <c r="M255" s="22" t="s">
        <v>19</v>
      </c>
      <c r="N255" s="23">
        <v>43251</v>
      </c>
      <c r="O255" s="4" t="str">
        <f>IF(VLOOKUP(H255,Events!$A$2:$D$27,2,FALSE)="Field",CONCATENATE(R255,"-",S255),IF(VLOOKUP(H255,Events!$A$2:$D$27,2,FALSE)="Multi",R255,CONCATENATE(R255,":",S255)))</f>
        <v>0:56.29</v>
      </c>
      <c r="P255" s="21" t="s">
        <v>697</v>
      </c>
      <c r="Q255" s="4" t="str">
        <f>VLOOKUP(J255,School!$A$2:$D$100,3,FALSE)</f>
        <v>06002</v>
      </c>
      <c r="R255" s="24" t="s">
        <v>254</v>
      </c>
      <c r="S255" s="24" t="s">
        <v>806</v>
      </c>
      <c r="T255" s="4">
        <f>VLOOKUP(H255,Display_Order!$A$1:$B$26,2,FALSE)</f>
        <v>3</v>
      </c>
      <c r="U255" s="26">
        <v>254</v>
      </c>
    </row>
    <row r="256" spans="1:21">
      <c r="A256" s="22" t="s">
        <v>807</v>
      </c>
      <c r="B256" s="21" t="s">
        <v>808</v>
      </c>
      <c r="C256" s="21" t="s">
        <v>26</v>
      </c>
      <c r="D256" s="21" t="s">
        <v>774</v>
      </c>
      <c r="E256" s="21"/>
      <c r="F256" s="21" t="s">
        <v>702</v>
      </c>
      <c r="G256" s="21" t="s">
        <v>705</v>
      </c>
      <c r="H256" s="21" t="s">
        <v>9</v>
      </c>
      <c r="I256" s="21">
        <v>2018</v>
      </c>
      <c r="J256" s="21" t="s">
        <v>131</v>
      </c>
      <c r="K256" s="21" t="s">
        <v>58</v>
      </c>
      <c r="L256" s="22" t="s">
        <v>17</v>
      </c>
      <c r="M256" s="22" t="s">
        <v>19</v>
      </c>
      <c r="N256" s="23">
        <v>43250</v>
      </c>
      <c r="O256" s="4" t="str">
        <f>IF(VLOOKUP(H256,Events!$A$2:$D$27,2,FALSE)="Field",CONCATENATE(R256,"-",S256),IF(VLOOKUP(H256,Events!$A$2:$D$27,2,FALSE)="Multi",R256,CONCATENATE(R256,":",S256)))</f>
        <v>3:19.38</v>
      </c>
      <c r="P256" s="21" t="s">
        <v>697</v>
      </c>
      <c r="Q256" s="4" t="str">
        <f>VLOOKUP(J256,School!$A$2:$D$100,3,FALSE)</f>
        <v>06811</v>
      </c>
      <c r="R256" s="24" t="s">
        <v>275</v>
      </c>
      <c r="S256" s="24" t="s">
        <v>809</v>
      </c>
      <c r="T256" s="4">
        <f>VLOOKUP(H256,Display_Order!$A$1:$B$26,2,FALSE)</f>
        <v>11</v>
      </c>
      <c r="U256" s="26">
        <v>255</v>
      </c>
    </row>
    <row r="257" spans="1:21">
      <c r="A257" s="21" t="s">
        <v>810</v>
      </c>
      <c r="B257" s="21" t="s">
        <v>811</v>
      </c>
      <c r="C257" s="21" t="s">
        <v>26</v>
      </c>
      <c r="D257" s="21" t="s">
        <v>780</v>
      </c>
      <c r="E257" s="21"/>
      <c r="F257" s="21" t="s">
        <v>703</v>
      </c>
      <c r="G257" s="21" t="s">
        <v>706</v>
      </c>
      <c r="H257" s="21" t="s">
        <v>3</v>
      </c>
      <c r="I257" s="21">
        <v>2018</v>
      </c>
      <c r="J257" s="21" t="s">
        <v>506</v>
      </c>
      <c r="K257" s="21" t="s">
        <v>58</v>
      </c>
      <c r="L257" s="22" t="s">
        <v>16</v>
      </c>
      <c r="M257" s="22" t="s">
        <v>19</v>
      </c>
      <c r="N257" s="23">
        <v>43250</v>
      </c>
      <c r="O257" s="4" t="str">
        <f>IF(VLOOKUP(H257,Events!$A$2:$D$27,2,FALSE)="Field",CONCATENATE(R257,"-",S257),IF(VLOOKUP(H257,Events!$A$2:$D$27,2,FALSE)="Multi",R257,CONCATENATE(R257,":",S257)))</f>
        <v>0:55.42</v>
      </c>
      <c r="P257" s="21" t="s">
        <v>697</v>
      </c>
      <c r="Q257" s="4" t="str">
        <f>VLOOKUP(J257,School!$A$2:$D$100,3,FALSE)</f>
        <v>06482</v>
      </c>
      <c r="R257" s="24" t="s">
        <v>254</v>
      </c>
      <c r="S257" s="24" t="s">
        <v>812</v>
      </c>
      <c r="T257" s="4">
        <f>VLOOKUP(H257,Display_Order!$A$1:$B$26,2,FALSE)</f>
        <v>3</v>
      </c>
      <c r="U257" s="26">
        <v>256</v>
      </c>
    </row>
    <row r="258" spans="1:21">
      <c r="A258" s="21" t="s">
        <v>813</v>
      </c>
      <c r="B258" s="21" t="s">
        <v>814</v>
      </c>
      <c r="C258" s="21" t="s">
        <v>26</v>
      </c>
      <c r="D258" s="21" t="s">
        <v>780</v>
      </c>
      <c r="E258" s="21"/>
      <c r="F258" s="21" t="s">
        <v>703</v>
      </c>
      <c r="G258" s="21" t="s">
        <v>706</v>
      </c>
      <c r="H258" s="21" t="s">
        <v>4</v>
      </c>
      <c r="I258" s="21">
        <v>2018</v>
      </c>
      <c r="J258" s="21" t="s">
        <v>815</v>
      </c>
      <c r="K258" s="21" t="s">
        <v>58</v>
      </c>
      <c r="L258" s="22" t="s">
        <v>16</v>
      </c>
      <c r="M258" s="22" t="s">
        <v>20</v>
      </c>
      <c r="N258" s="23">
        <v>43250</v>
      </c>
      <c r="O258" s="4" t="str">
        <f>IF(VLOOKUP(H258,Events!$A$2:$D$27,2,FALSE)="Field",CONCATENATE(R258,"-",S258),IF(VLOOKUP(H258,Events!$A$2:$D$27,2,FALSE)="Multi",R258,CONCATENATE(R258,":",S258)))</f>
        <v>2:12.71</v>
      </c>
      <c r="P258" s="21" t="s">
        <v>697</v>
      </c>
      <c r="Q258" s="4" t="str">
        <f>VLOOKUP(J258,School!$A$2:$D$100,3,FALSE)</f>
        <v>06830</v>
      </c>
      <c r="R258" s="24" t="s">
        <v>472</v>
      </c>
      <c r="S258" s="24" t="s">
        <v>816</v>
      </c>
      <c r="T258" s="4">
        <f>VLOOKUP(H258,Display_Order!$A$1:$B$26,2,FALSE)</f>
        <v>4</v>
      </c>
      <c r="U258" s="26">
        <v>257</v>
      </c>
    </row>
    <row r="259" spans="1:21">
      <c r="A259" s="21" t="s">
        <v>817</v>
      </c>
      <c r="B259" s="21" t="s">
        <v>818</v>
      </c>
      <c r="C259" s="21" t="s">
        <v>26</v>
      </c>
      <c r="D259" s="21" t="s">
        <v>780</v>
      </c>
      <c r="E259" s="21"/>
      <c r="F259" s="21" t="s">
        <v>703</v>
      </c>
      <c r="G259" s="21" t="s">
        <v>706</v>
      </c>
      <c r="H259" s="21" t="s">
        <v>13</v>
      </c>
      <c r="I259" s="21">
        <v>2018</v>
      </c>
      <c r="J259" s="21" t="s">
        <v>138</v>
      </c>
      <c r="K259" s="21" t="s">
        <v>58</v>
      </c>
      <c r="L259" s="22" t="s">
        <v>18</v>
      </c>
      <c r="M259" s="22" t="s">
        <v>22</v>
      </c>
      <c r="N259" s="23">
        <v>43250</v>
      </c>
      <c r="O259" s="4" t="str">
        <f>IF(VLOOKUP(H259,Events!$A$2:$D$27,2,FALSE)="Field",CONCATENATE(R259,"-",S259),IF(VLOOKUP(H259,Events!$A$2:$D$27,2,FALSE)="Multi",R259,CONCATENATE(R259,":",S259)))</f>
        <v>5-08</v>
      </c>
      <c r="P259" s="21" t="s">
        <v>697</v>
      </c>
      <c r="Q259" s="4" t="str">
        <f>VLOOKUP(J259,School!$A$2:$D$100,3,FALSE)</f>
        <v>06360</v>
      </c>
      <c r="R259" s="24" t="s">
        <v>485</v>
      </c>
      <c r="S259" s="24" t="s">
        <v>202</v>
      </c>
      <c r="T259" s="4">
        <f>VLOOKUP(H259,Display_Order!$A$1:$B$26,2,FALSE)</f>
        <v>15</v>
      </c>
      <c r="U259" s="26">
        <v>258</v>
      </c>
    </row>
    <row r="260" spans="1:21">
      <c r="A260" s="21" t="s">
        <v>798</v>
      </c>
      <c r="B260" s="21" t="s">
        <v>819</v>
      </c>
      <c r="C260" s="21" t="s">
        <v>26</v>
      </c>
      <c r="D260" s="21" t="s">
        <v>780</v>
      </c>
      <c r="E260" s="21"/>
      <c r="F260" s="21" t="s">
        <v>703</v>
      </c>
      <c r="G260" s="21" t="s">
        <v>706</v>
      </c>
      <c r="H260" s="21" t="s">
        <v>14</v>
      </c>
      <c r="I260" s="21">
        <v>2018</v>
      </c>
      <c r="J260" s="21" t="s">
        <v>800</v>
      </c>
      <c r="K260" s="21" t="s">
        <v>58</v>
      </c>
      <c r="L260" s="22" t="s">
        <v>18</v>
      </c>
      <c r="M260" s="22" t="s">
        <v>22</v>
      </c>
      <c r="N260" s="23">
        <v>43250</v>
      </c>
      <c r="O260" s="4" t="str">
        <f>IF(VLOOKUP(H260,Events!$A$2:$D$27,2,FALSE)="Field",CONCATENATE(R260,"-",S260),IF(VLOOKUP(H260,Events!$A$2:$D$27,2,FALSE)="Multi",R260,CONCATENATE(R260,":",S260)))</f>
        <v>12-01.5</v>
      </c>
      <c r="P260" s="21" t="s">
        <v>697</v>
      </c>
      <c r="Q260" s="4" t="str">
        <f>VLOOKUP(J260,School!$A$2:$D$100,3,FALSE)</f>
        <v>06489</v>
      </c>
      <c r="R260" s="24" t="s">
        <v>533</v>
      </c>
      <c r="S260" s="24" t="s">
        <v>209</v>
      </c>
      <c r="T260" s="4">
        <f>VLOOKUP(H260,Display_Order!$A$1:$B$26,2,FALSE)</f>
        <v>16</v>
      </c>
      <c r="U260" s="26">
        <v>259</v>
      </c>
    </row>
    <row r="261" spans="1:21">
      <c r="A261" s="21" t="s">
        <v>793</v>
      </c>
      <c r="B261" s="21" t="s">
        <v>820</v>
      </c>
      <c r="C261" s="21" t="s">
        <v>26</v>
      </c>
      <c r="D261" s="21" t="s">
        <v>781</v>
      </c>
      <c r="E261" s="21"/>
      <c r="F261" s="21" t="s">
        <v>703</v>
      </c>
      <c r="G261" s="21" t="s">
        <v>706</v>
      </c>
      <c r="H261" s="21" t="s">
        <v>1</v>
      </c>
      <c r="I261" s="21">
        <v>2018</v>
      </c>
      <c r="J261" s="21" t="s">
        <v>512</v>
      </c>
      <c r="K261" s="21" t="s">
        <v>58</v>
      </c>
      <c r="L261" s="22" t="s">
        <v>16</v>
      </c>
      <c r="M261" s="22" t="s">
        <v>19</v>
      </c>
      <c r="N261" s="23">
        <v>43249</v>
      </c>
      <c r="O261" s="4" t="str">
        <f>IF(VLOOKUP(H261,Events!$A$2:$D$27,2,FALSE)="Field",CONCATENATE(R261,"-",S261),IF(VLOOKUP(H261,Events!$A$2:$D$27,2,FALSE)="Multi",R261,CONCATENATE(R261,":",S261)))</f>
        <v>0:11.74</v>
      </c>
      <c r="P261" s="21" t="s">
        <v>697</v>
      </c>
      <c r="Q261" s="4" t="str">
        <f>VLOOKUP(J261,School!$A$2:$D$100,3,FALSE)</f>
        <v>06114</v>
      </c>
      <c r="R261" s="24" t="s">
        <v>254</v>
      </c>
      <c r="S261" s="24" t="s">
        <v>821</v>
      </c>
      <c r="T261" s="4">
        <f>VLOOKUP(H261,Display_Order!$A$1:$B$26,2,FALSE)</f>
        <v>1</v>
      </c>
      <c r="U261" s="26">
        <v>260</v>
      </c>
    </row>
    <row r="262" spans="1:21">
      <c r="A262" s="21" t="s">
        <v>822</v>
      </c>
      <c r="B262" s="21" t="s">
        <v>823</v>
      </c>
      <c r="C262" s="21" t="s">
        <v>26</v>
      </c>
      <c r="D262" s="21" t="s">
        <v>781</v>
      </c>
      <c r="E262" s="21"/>
      <c r="F262" s="21" t="s">
        <v>703</v>
      </c>
      <c r="G262" s="21" t="s">
        <v>706</v>
      </c>
      <c r="H262" s="21" t="s">
        <v>5</v>
      </c>
      <c r="I262" s="21">
        <v>2018</v>
      </c>
      <c r="J262" s="21" t="s">
        <v>824</v>
      </c>
      <c r="K262" s="21" t="s">
        <v>58</v>
      </c>
      <c r="L262" s="22" t="s">
        <v>16</v>
      </c>
      <c r="M262" s="22" t="s">
        <v>20</v>
      </c>
      <c r="N262" s="23">
        <v>43249</v>
      </c>
      <c r="O262" s="4" t="str">
        <f>IF(VLOOKUP(H262,Events!$A$2:$D$27,2,FALSE)="Field",CONCATENATE(R262,"-",S262),IF(VLOOKUP(H262,Events!$A$2:$D$27,2,FALSE)="Multi",R262,CONCATENATE(R262,":",S262)))</f>
        <v>4:55.96</v>
      </c>
      <c r="P262" s="21" t="s">
        <v>697</v>
      </c>
      <c r="Q262" s="4" t="str">
        <f>VLOOKUP(J262,School!$A$2:$D$100,3,FALSE)</f>
        <v>06067</v>
      </c>
      <c r="R262" s="24" t="s">
        <v>260</v>
      </c>
      <c r="S262" s="24" t="s">
        <v>825</v>
      </c>
      <c r="T262" s="4">
        <f>VLOOKUP(H262,Display_Order!$A$1:$B$26,2,FALSE)</f>
        <v>5</v>
      </c>
      <c r="U262" s="26">
        <v>261</v>
      </c>
    </row>
    <row r="263" spans="1:21">
      <c r="A263" s="21" t="s">
        <v>826</v>
      </c>
      <c r="B263" s="21" t="s">
        <v>827</v>
      </c>
      <c r="C263" s="21" t="s">
        <v>26</v>
      </c>
      <c r="D263" s="21" t="s">
        <v>781</v>
      </c>
      <c r="E263" s="21"/>
      <c r="F263" s="21" t="s">
        <v>703</v>
      </c>
      <c r="G263" s="21" t="s">
        <v>706</v>
      </c>
      <c r="H263" s="21" t="s">
        <v>713</v>
      </c>
      <c r="I263" s="21">
        <v>2018</v>
      </c>
      <c r="J263" s="21" t="s">
        <v>559</v>
      </c>
      <c r="K263" s="21" t="s">
        <v>58</v>
      </c>
      <c r="L263" s="22" t="s">
        <v>16</v>
      </c>
      <c r="M263" s="22" t="s">
        <v>21</v>
      </c>
      <c r="N263" s="23">
        <v>43249</v>
      </c>
      <c r="O263" s="4" t="str">
        <f>IF(VLOOKUP(H263,Events!$A$2:$D$27,2,FALSE)="Field",CONCATENATE(R263,"-",S263),IF(VLOOKUP(H263,Events!$A$2:$D$27,2,FALSE)="Multi",R263,CONCATENATE(R263,":",S263)))</f>
        <v>0:14.56</v>
      </c>
      <c r="P263" s="21" t="s">
        <v>697</v>
      </c>
      <c r="Q263" s="4" t="str">
        <f>VLOOKUP(J263,School!$A$2:$D$100,3,FALSE)</f>
        <v>06117</v>
      </c>
      <c r="R263" s="24" t="s">
        <v>254</v>
      </c>
      <c r="S263" s="24" t="s">
        <v>828</v>
      </c>
      <c r="T263" s="4">
        <f>VLOOKUP(H263,Display_Order!$A$1:$B$26,2,FALSE)</f>
        <v>8</v>
      </c>
      <c r="U263" s="26">
        <v>262</v>
      </c>
    </row>
    <row r="264" spans="1:21">
      <c r="A264" s="22" t="s">
        <v>829</v>
      </c>
      <c r="B264" s="21" t="s">
        <v>830</v>
      </c>
      <c r="C264" s="21" t="s">
        <v>26</v>
      </c>
      <c r="D264" s="21" t="s">
        <v>781</v>
      </c>
      <c r="E264" s="21"/>
      <c r="F264" s="21" t="s">
        <v>703</v>
      </c>
      <c r="G264" s="21" t="s">
        <v>706</v>
      </c>
      <c r="H264" s="21" t="s">
        <v>9</v>
      </c>
      <c r="I264" s="21">
        <v>2018</v>
      </c>
      <c r="J264" s="21" t="s">
        <v>108</v>
      </c>
      <c r="K264" s="21" t="s">
        <v>58</v>
      </c>
      <c r="L264" s="22" t="s">
        <v>17</v>
      </c>
      <c r="M264" s="22" t="s">
        <v>19</v>
      </c>
      <c r="N264" s="23">
        <v>43249</v>
      </c>
      <c r="O264" s="4" t="str">
        <f>IF(VLOOKUP(H264,Events!$A$2:$D$27,2,FALSE)="Field",CONCATENATE(R264,"-",S264),IF(VLOOKUP(H264,Events!$A$2:$D$27,2,FALSE)="Multi",R264,CONCATENATE(R264,":",S264)))</f>
        <v>3:55.70</v>
      </c>
      <c r="P264" s="21" t="s">
        <v>697</v>
      </c>
      <c r="Q264" s="4" t="str">
        <f>VLOOKUP(J264,School!$A$2:$D$100,3,FALSE)</f>
        <v>06511</v>
      </c>
      <c r="R264" s="24" t="s">
        <v>275</v>
      </c>
      <c r="S264" s="24" t="s">
        <v>831</v>
      </c>
      <c r="T264" s="4">
        <f>VLOOKUP(H264,Display_Order!$A$1:$B$26,2,FALSE)</f>
        <v>11</v>
      </c>
      <c r="U264" s="26">
        <v>263</v>
      </c>
    </row>
    <row r="265" spans="1:21">
      <c r="A265" s="21" t="s">
        <v>832</v>
      </c>
      <c r="B265" s="21" t="s">
        <v>833</v>
      </c>
      <c r="C265" s="21" t="s">
        <v>26</v>
      </c>
      <c r="D265" s="21" t="s">
        <v>779</v>
      </c>
      <c r="E265" s="21"/>
      <c r="F265" s="21" t="s">
        <v>703</v>
      </c>
      <c r="G265" s="21" t="s">
        <v>706</v>
      </c>
      <c r="H265" s="21" t="s">
        <v>6</v>
      </c>
      <c r="I265" s="21">
        <v>2018</v>
      </c>
      <c r="J265" s="21" t="s">
        <v>834</v>
      </c>
      <c r="K265" s="21" t="s">
        <v>57</v>
      </c>
      <c r="L265" s="22" t="s">
        <v>16</v>
      </c>
      <c r="M265" s="22" t="s">
        <v>20</v>
      </c>
      <c r="N265" s="23">
        <v>43249</v>
      </c>
      <c r="O265" s="4" t="str">
        <f>IF(VLOOKUP(H265,Events!$A$2:$D$27,2,FALSE)="Field",CONCATENATE(R265,"-",S265),IF(VLOOKUP(H265,Events!$A$2:$D$27,2,FALSE)="Multi",R265,CONCATENATE(R265,":",S265)))</f>
        <v>10:44.40</v>
      </c>
      <c r="P265" s="21" t="s">
        <v>697</v>
      </c>
      <c r="Q265" s="4" t="str">
        <f>VLOOKUP(J265,School!$A$2:$D$100,3,FALSE)</f>
        <v>06488</v>
      </c>
      <c r="R265" s="24" t="s">
        <v>285</v>
      </c>
      <c r="S265" s="24" t="s">
        <v>835</v>
      </c>
      <c r="T265" s="4">
        <f>VLOOKUP(H265,Display_Order!$A$1:$B$26,2,FALSE)</f>
        <v>6</v>
      </c>
      <c r="U265" s="26">
        <v>264</v>
      </c>
    </row>
  </sheetData>
  <autoFilter ref="A1:U265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Meets!$A:$A</xm:f>
          </x14:formula1>
          <xm:sqref>D1:D250 D266:D1048576</xm:sqref>
        </x14:dataValidation>
        <x14:dataValidation type="list" allowBlank="1" showInputMessage="1" showErrorMessage="1">
          <x14:formula1>
            <xm:f>Events!$A:$A</xm:f>
          </x14:formula1>
          <xm:sqref>H1:H250 H266:H1048576</xm:sqref>
        </x14:dataValidation>
        <x14:dataValidation type="list" allowBlank="1" showInputMessage="1" showErrorMessage="1">
          <x14:formula1>
            <xm:f>Gender!$A:$A</xm:f>
          </x14:formula1>
          <xm:sqref>F1:F250 F266:F1048576</xm:sqref>
        </x14:dataValidation>
        <x14:dataValidation type="list" allowBlank="1" showInputMessage="1" showErrorMessage="1">
          <x14:formula1>
            <xm:f>Status!$A:$A</xm:f>
          </x14:formula1>
          <xm:sqref>P1:P250 P266:P1048576</xm:sqref>
        </x14:dataValidation>
        <x14:dataValidation type="list" allowBlank="1" showInputMessage="1" showErrorMessage="1">
          <x14:formula1>
            <xm:f>Gender!$B:$B</xm:f>
          </x14:formula1>
          <xm:sqref>G1:G250 G266:G1048576</xm:sqref>
        </x14:dataValidation>
        <x14:dataValidation type="list" allowBlank="1" showInputMessage="1" showErrorMessage="1">
          <x14:formula1>
            <xm:f>Season!$A:$A</xm:f>
          </x14:formula1>
          <xm:sqref>C1:C250 C266:C1048576</xm:sqref>
        </x14:dataValidation>
        <x14:dataValidation type="list" allowBlank="1" showInputMessage="1" showErrorMessage="1">
          <x14:formula1>
            <xm:f>Meet_Location!$A:$A</xm:f>
          </x14:formula1>
          <xm:sqref>K1:K250 K266:K1048576</xm:sqref>
        </x14:dataValidation>
        <x14:dataValidation type="list" allowBlank="1" showInputMessage="1" showErrorMessage="1">
          <x14:formula1>
            <xm:f>Grade!$A:$A</xm:f>
          </x14:formula1>
          <xm:sqref>E1:E250 E266:E1048576</xm:sqref>
        </x14:dataValidation>
        <x14:dataValidation type="list" allowBlank="1" showInputMessage="1" showErrorMessage="1">
          <x14:formula1>
            <xm:f>Event_Category!$A:$A</xm:f>
          </x14:formula1>
          <xm:sqref>L1:L250 L266:L1048576</xm:sqref>
        </x14:dataValidation>
        <x14:dataValidation type="list" allowBlank="1" showInputMessage="1" showErrorMessage="1">
          <x14:formula1>
            <xm:f>Event_Category!$B:$B</xm:f>
          </x14:formula1>
          <xm:sqref>M1:M250 M266:M1048576</xm:sqref>
        </x14:dataValidation>
        <x14:dataValidation type="list" allowBlank="1" showInputMessage="1" showErrorMessage="1">
          <x14:formula1>
            <xm:f>School!$A:$A</xm:f>
          </x14:formula1>
          <xm:sqref>J1:J250</xm:sqref>
        </x14:dataValidation>
        <x14:dataValidation type="list" allowBlank="1" showInputMessage="1" showErrorMessage="1">
          <x14:formula1>
            <xm:f>School!$A:$A</xm:f>
          </x14:formula1>
          <xm:sqref>J266:J1048576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workbookViewId="0">
      <selection activeCell="T393" sqref="T393"/>
    </sheetView>
  </sheetViews>
  <sheetFormatPr baseColWidth="10" defaultColWidth="10.83203125" defaultRowHeight="12" x14ac:dyDescent="0"/>
  <cols>
    <col min="1" max="1" width="28.33203125" style="4" bestFit="1" customWidth="1"/>
    <col min="2" max="2" width="45" style="4" customWidth="1"/>
    <col min="3" max="3" width="8.83203125" style="4" bestFit="1" customWidth="1"/>
    <col min="4" max="4" width="29.5" style="4" customWidth="1"/>
    <col min="5" max="5" width="12.6640625" style="4" customWidth="1"/>
    <col min="6" max="6" width="6.5" style="4" bestFit="1" customWidth="1"/>
    <col min="7" max="7" width="6.5" style="4" customWidth="1"/>
    <col min="8" max="8" width="11.5" style="4" bestFit="1" customWidth="1"/>
    <col min="9" max="9" width="4.5" style="4" bestFit="1" customWidth="1"/>
    <col min="10" max="10" width="15.6640625" style="4" bestFit="1" customWidth="1"/>
    <col min="11" max="11" width="13.6640625" style="4" bestFit="1" customWidth="1"/>
    <col min="12" max="13" width="10.83203125" style="20"/>
    <col min="14" max="14" width="8.1640625" style="4" bestFit="1" customWidth="1"/>
    <col min="15" max="15" width="11.33203125" style="4" bestFit="1" customWidth="1"/>
    <col min="16" max="17" width="10.83203125" style="4"/>
    <col min="18" max="18" width="8.83203125" style="18" bestFit="1" customWidth="1"/>
    <col min="19" max="19" width="9.1640625" style="18" bestFit="1" customWidth="1"/>
    <col min="20" max="23" width="10.83203125" style="4"/>
    <col min="24" max="24" width="11" style="4" customWidth="1"/>
    <col min="25" max="16384" width="10.83203125" style="4"/>
  </cols>
  <sheetData>
    <row r="1" spans="1:25" s="1" customFormat="1">
      <c r="A1" s="1" t="s">
        <v>763</v>
      </c>
      <c r="B1" s="19" t="s">
        <v>788</v>
      </c>
      <c r="C1" s="12" t="s">
        <v>25</v>
      </c>
      <c r="D1" s="12" t="s">
        <v>739</v>
      </c>
      <c r="E1" s="12" t="s">
        <v>787</v>
      </c>
      <c r="F1" s="12" t="s">
        <v>24</v>
      </c>
      <c r="G1" s="12" t="s">
        <v>704</v>
      </c>
      <c r="H1" s="12" t="s">
        <v>0</v>
      </c>
      <c r="I1" s="1" t="s">
        <v>70</v>
      </c>
      <c r="J1" s="12" t="s">
        <v>765</v>
      </c>
      <c r="K1" s="12" t="s">
        <v>719</v>
      </c>
      <c r="L1" s="1" t="s">
        <v>708</v>
      </c>
      <c r="M1" s="12" t="s">
        <v>728</v>
      </c>
      <c r="N1" s="1" t="s">
        <v>33</v>
      </c>
      <c r="O1" s="1" t="s">
        <v>695</v>
      </c>
      <c r="P1" s="12" t="s">
        <v>791</v>
      </c>
      <c r="Q1" s="12" t="s">
        <v>789</v>
      </c>
      <c r="R1" s="17" t="s">
        <v>696</v>
      </c>
      <c r="S1" s="17" t="s">
        <v>694</v>
      </c>
      <c r="T1" s="1" t="s">
        <v>846</v>
      </c>
      <c r="U1" s="1" t="s">
        <v>849</v>
      </c>
      <c r="V1" s="1" t="s">
        <v>850</v>
      </c>
      <c r="W1" s="1" t="s">
        <v>853</v>
      </c>
      <c r="X1" s="1" t="s">
        <v>851</v>
      </c>
      <c r="Y1" s="1" t="s">
        <v>852</v>
      </c>
    </row>
    <row r="2" spans="1:25" ht="15">
      <c r="A2" s="3" t="s">
        <v>95</v>
      </c>
      <c r="B2" s="3" t="str">
        <f>CONCATENATE(I2," ",D2," ",H2)</f>
        <v>2001 Boys Outdoor Class L Championship Shot Put</v>
      </c>
      <c r="C2" s="3" t="s">
        <v>26</v>
      </c>
      <c r="D2" s="11" t="s">
        <v>773</v>
      </c>
      <c r="E2" s="11"/>
      <c r="F2" s="4" t="s">
        <v>702</v>
      </c>
      <c r="G2" s="4" t="str">
        <f>IF(F2="Male","Boys","Girls")</f>
        <v>Boys</v>
      </c>
      <c r="H2" s="16" t="s">
        <v>15</v>
      </c>
      <c r="I2" s="3">
        <v>2001</v>
      </c>
      <c r="J2" s="3" t="s">
        <v>90</v>
      </c>
      <c r="K2" s="4" t="s">
        <v>58</v>
      </c>
      <c r="L2" s="20" t="str">
        <f>VLOOKUP(H2,Events!$A$2:$E$27,2,FALSE)</f>
        <v>Field</v>
      </c>
      <c r="M2" s="20" t="str">
        <f>VLOOKUP(H2,Events!$A$2:$E$27,3,FALSE)</f>
        <v>Throws</v>
      </c>
      <c r="N2" s="6">
        <v>37041</v>
      </c>
      <c r="O2" s="4" t="str">
        <f>IF(VLOOKUP(H2,Events!$A$2:$D$27,2,FALSE)="Field",CONCATENATE(R2,"-",S2),IF(VLOOKUP(H2,Events!$A$2:$D$27,2,FALSE)="Multi",R2,CONCATENATE(R2,":",S2)))</f>
        <v>61-02.5</v>
      </c>
      <c r="P2" s="4" t="s">
        <v>697</v>
      </c>
      <c r="Q2" s="4" t="str">
        <f>VLOOKUP(J2,School!$A$2:$D$100,3,FALSE)</f>
        <v>06074</v>
      </c>
      <c r="R2" s="18">
        <v>61</v>
      </c>
      <c r="S2" s="18" t="s">
        <v>204</v>
      </c>
      <c r="T2">
        <f>VLOOKUP(J2,School!$A$2:$F$98,5,FALSE)</f>
        <v>41.827199999999998</v>
      </c>
      <c r="U2">
        <f>VLOOKUP(J2,School!$A$2:$F$98,6,FALSE)</f>
        <v>-72.552700000000002</v>
      </c>
      <c r="V2" s="4">
        <f>COUNTIF(J:J,J2)</f>
        <v>4</v>
      </c>
      <c r="W2" s="4">
        <f>V2-COUNTIF(J3:J265,J2)</f>
        <v>1</v>
      </c>
      <c r="X2" s="29">
        <f>IF(V2=1,T2,T2+0.01*COS(RADIANS(360/V2*W2)))</f>
        <v>41.827199999999998</v>
      </c>
      <c r="Y2" s="4">
        <f>IF(V2=1,U2,U2+0.02*SIN(RADIANS(360/V2*W2)))</f>
        <v>-72.532700000000006</v>
      </c>
    </row>
    <row r="3" spans="1:25" ht="15">
      <c r="A3" s="3" t="s">
        <v>96</v>
      </c>
      <c r="B3" s="3" t="str">
        <f>CONCATENATE(I3," ",D3," ",H3)</f>
        <v>2015 Boys Outdoor Class L Championship Discus Throw</v>
      </c>
      <c r="C3" s="3" t="s">
        <v>26</v>
      </c>
      <c r="D3" s="11" t="s">
        <v>773</v>
      </c>
      <c r="E3" s="11"/>
      <c r="F3" s="4" t="s">
        <v>702</v>
      </c>
      <c r="G3" s="4" t="str">
        <f>IF(F3="Male","Boys","Girls")</f>
        <v>Boys</v>
      </c>
      <c r="H3" s="16" t="s">
        <v>716</v>
      </c>
      <c r="I3" s="3">
        <v>2015</v>
      </c>
      <c r="J3" s="3" t="s">
        <v>97</v>
      </c>
      <c r="K3" s="4" t="s">
        <v>57</v>
      </c>
      <c r="L3" s="20" t="str">
        <f>VLOOKUP(H3,Events!$A$2:$E$27,2,FALSE)</f>
        <v>Field</v>
      </c>
      <c r="M3" s="20" t="str">
        <f>VLOOKUP(H3,Events!$A$2:$E$27,3,FALSE)</f>
        <v>Throws</v>
      </c>
      <c r="N3" s="6">
        <v>42158</v>
      </c>
      <c r="O3" s="4" t="str">
        <f>IF(VLOOKUP(H3,Events!$A$2:$D$27,2,FALSE)="Field",CONCATENATE(R3,"-",S3),IF(VLOOKUP(H3,Events!$A$2:$D$27,2,FALSE)="Multi",R3,CONCATENATE(R3,":",S3)))</f>
        <v>164-08</v>
      </c>
      <c r="P3" s="4" t="s">
        <v>697</v>
      </c>
      <c r="Q3" s="4" t="str">
        <f>VLOOKUP(J3,School!$A$2:$D$100,3,FALSE)</f>
        <v>06032</v>
      </c>
      <c r="R3" s="18">
        <v>164</v>
      </c>
      <c r="S3" s="18" t="s">
        <v>202</v>
      </c>
      <c r="T3">
        <f>VLOOKUP(J3,School!$A$2:$F$98,5,FALSE)</f>
        <v>41.7348</v>
      </c>
      <c r="U3">
        <f>VLOOKUP(J3,School!$A$2:$F$98,6,FALSE)</f>
        <v>-72.7958</v>
      </c>
      <c r="V3" s="4">
        <f>COUNTIF(J:J,J3)</f>
        <v>1</v>
      </c>
      <c r="W3" s="4">
        <f>V3-COUNTIF(J4:J266,J3)</f>
        <v>1</v>
      </c>
      <c r="X3" s="29">
        <f t="shared" ref="X3:X66" si="0">IF(V3=1,T3,T3+0.01*COS(RADIANS(360/V3*W3)))</f>
        <v>41.7348</v>
      </c>
      <c r="Y3" s="4">
        <f t="shared" ref="Y3:Y66" si="1">IF(V3=1,U3,U3+0.02*SIN(RADIANS(360/V3*W3)))</f>
        <v>-72.7958</v>
      </c>
    </row>
    <row r="4" spans="1:25" ht="15">
      <c r="A4" s="3" t="s">
        <v>98</v>
      </c>
      <c r="B4" s="3" t="str">
        <f>CONCATENATE(I4," ",D4," ",H4)</f>
        <v>2008 Boys Outdoor Class L Championship Javelin Throw 2002</v>
      </c>
      <c r="C4" s="3" t="s">
        <v>26</v>
      </c>
      <c r="D4" s="11" t="s">
        <v>773</v>
      </c>
      <c r="E4" s="11"/>
      <c r="F4" s="4" t="s">
        <v>702</v>
      </c>
      <c r="G4" s="4" t="str">
        <f>IF(F4="Male","Boys","Girls")</f>
        <v>Boys</v>
      </c>
      <c r="H4" s="16" t="s">
        <v>717</v>
      </c>
      <c r="I4" s="3">
        <v>2008</v>
      </c>
      <c r="J4" s="3" t="s">
        <v>106</v>
      </c>
      <c r="K4" s="4" t="s">
        <v>58</v>
      </c>
      <c r="L4" s="20" t="str">
        <f>VLOOKUP(H4,Events!$A$2:$E$27,2,FALSE)</f>
        <v>Field</v>
      </c>
      <c r="M4" s="20" t="str">
        <f>VLOOKUP(H4,Events!$A$2:$E$27,3,FALSE)</f>
        <v>Throws</v>
      </c>
      <c r="N4" s="6">
        <v>39601</v>
      </c>
      <c r="O4" s="4" t="str">
        <f>IF(VLOOKUP(H4,Events!$A$2:$D$27,2,FALSE)="Field",CONCATENATE(R4,"-",S4),IF(VLOOKUP(H4,Events!$A$2:$D$27,2,FALSE)="Multi",R4,CONCATENATE(R4,":",S4)))</f>
        <v>200-01</v>
      </c>
      <c r="P4" s="4" t="s">
        <v>697</v>
      </c>
      <c r="Q4" s="4" t="str">
        <f>VLOOKUP(J4,School!$A$2:$D$100,3,FALSE)</f>
        <v>06340</v>
      </c>
      <c r="R4" s="18">
        <v>200</v>
      </c>
      <c r="S4" s="18" t="s">
        <v>205</v>
      </c>
      <c r="T4">
        <f>VLOOKUP(J4,School!$A$2:$F$98,5,FALSE)</f>
        <v>41.345100000000002</v>
      </c>
      <c r="U4">
        <f>VLOOKUP(J4,School!$A$2:$F$98,6,FALSE)</f>
        <v>-72.046199999999999</v>
      </c>
      <c r="V4" s="4">
        <f t="shared" ref="V4:V67" si="2">COUNTIF(J:J,J4)</f>
        <v>6</v>
      </c>
      <c r="W4" s="4">
        <f>V4-COUNTIF(J5:J267,J4)</f>
        <v>1</v>
      </c>
      <c r="X4" s="29">
        <f t="shared" si="0"/>
        <v>41.350100000000005</v>
      </c>
      <c r="Y4" s="4">
        <f t="shared" si="1"/>
        <v>-72.028879491924314</v>
      </c>
    </row>
    <row r="5" spans="1:25" ht="15">
      <c r="A5" s="3" t="s">
        <v>99</v>
      </c>
      <c r="B5" s="3" t="str">
        <f>CONCATENATE(I5," ",D5," ",H5)</f>
        <v>1999 Boys Outdoor Class L Championship Javelin Throw</v>
      </c>
      <c r="C5" s="3" t="s">
        <v>26</v>
      </c>
      <c r="D5" s="11" t="s">
        <v>773</v>
      </c>
      <c r="E5" s="11"/>
      <c r="F5" s="4" t="s">
        <v>702</v>
      </c>
      <c r="G5" s="4" t="str">
        <f>IF(F5="Male","Boys","Girls")</f>
        <v>Boys</v>
      </c>
      <c r="H5" s="16" t="s">
        <v>715</v>
      </c>
      <c r="I5" s="3">
        <v>1999</v>
      </c>
      <c r="J5" s="3" t="s">
        <v>100</v>
      </c>
      <c r="K5" s="4" t="s">
        <v>56</v>
      </c>
      <c r="L5" s="20" t="str">
        <f>VLOOKUP(H5,Events!$A$2:$E$27,2,FALSE)</f>
        <v>Field</v>
      </c>
      <c r="M5" s="20" t="str">
        <f>VLOOKUP(H5,Events!$A$2:$E$27,3,FALSE)</f>
        <v>Throws</v>
      </c>
      <c r="N5" s="6"/>
      <c r="O5" s="4" t="str">
        <f>IF(VLOOKUP(H5,Events!$A$2:$D$27,2,FALSE)="Field",CONCATENATE(R5,"-",S5),IF(VLOOKUP(H5,Events!$A$2:$D$27,2,FALSE)="Multi",R5,CONCATENATE(R5,":",S5)))</f>
        <v>222-06</v>
      </c>
      <c r="P5" s="4" t="s">
        <v>697</v>
      </c>
      <c r="Q5" s="4" t="str">
        <f>VLOOKUP(J5,School!$A$2:$D$100,3,FALSE)</f>
        <v>06513</v>
      </c>
      <c r="R5" s="18">
        <v>222</v>
      </c>
      <c r="S5" s="18" t="s">
        <v>206</v>
      </c>
      <c r="T5">
        <f>VLOOKUP(J5,School!$A$2:$F$98,5,FALSE)</f>
        <v>41.321899999999999</v>
      </c>
      <c r="U5">
        <f>VLOOKUP(J5,School!$A$2:$F$98,6,FALSE)</f>
        <v>-72.872</v>
      </c>
      <c r="V5" s="4">
        <f t="shared" si="2"/>
        <v>2</v>
      </c>
      <c r="W5" s="4">
        <f>V5-COUNTIF(J6:J268,J5)</f>
        <v>1</v>
      </c>
      <c r="X5" s="29">
        <f t="shared" si="0"/>
        <v>41.311900000000001</v>
      </c>
      <c r="Y5" s="4">
        <f t="shared" si="1"/>
        <v>-72.872</v>
      </c>
    </row>
    <row r="6" spans="1:25" ht="15">
      <c r="A6" s="3" t="s">
        <v>150</v>
      </c>
      <c r="B6" s="3" t="str">
        <f>CONCATENATE(I6," ",D6," ",H6)</f>
        <v>1969 Boys Outdoor Class LL Championship Shot Put</v>
      </c>
      <c r="C6" s="3" t="s">
        <v>26</v>
      </c>
      <c r="D6" s="4" t="s">
        <v>774</v>
      </c>
      <c r="F6" s="4" t="s">
        <v>702</v>
      </c>
      <c r="G6" s="4" t="str">
        <f>IF(F6="Male","Boys","Girls")</f>
        <v>Boys</v>
      </c>
      <c r="H6" s="4" t="s">
        <v>15</v>
      </c>
      <c r="I6" s="3">
        <v>1969</v>
      </c>
      <c r="J6" s="3" t="s">
        <v>148</v>
      </c>
      <c r="K6" s="4" t="s">
        <v>56</v>
      </c>
      <c r="L6" s="20" t="str">
        <f>VLOOKUP(H6,Events!$A$2:$E$27,2,FALSE)</f>
        <v>Field</v>
      </c>
      <c r="M6" s="20" t="str">
        <f>VLOOKUP(H6,Events!$A$2:$E$27,3,FALSE)</f>
        <v>Throws</v>
      </c>
      <c r="O6" s="4" t="str">
        <f>IF(VLOOKUP(H6,Events!$A$2:$D$27,2,FALSE)="Field",CONCATENATE(R6,"-",S6),IF(VLOOKUP(H6,Events!$A$2:$D$27,2,FALSE)="Multi",R6,CONCATENATE(R6,":",S6)))</f>
        <v>60-04.75</v>
      </c>
      <c r="P6" s="4" t="s">
        <v>697</v>
      </c>
      <c r="Q6" s="4" t="str">
        <f>VLOOKUP(J6,School!$A$2:$D$100,3,FALSE)</f>
        <v>06105</v>
      </c>
      <c r="R6" s="18">
        <v>60</v>
      </c>
      <c r="S6" s="18" t="s">
        <v>211</v>
      </c>
      <c r="T6">
        <f>VLOOKUP(J6,School!$A$2:$F$98,5,FALSE)</f>
        <v>41.769500000000001</v>
      </c>
      <c r="U6">
        <f>VLOOKUP(J6,School!$A$2:$F$98,6,FALSE)</f>
        <v>-72.696200000000005</v>
      </c>
      <c r="V6" s="4">
        <f t="shared" si="2"/>
        <v>5</v>
      </c>
      <c r="W6" s="4">
        <f>V6-COUNTIF(J7:J269,J6)</f>
        <v>1</v>
      </c>
      <c r="X6" s="29">
        <f t="shared" si="0"/>
        <v>41.772590169943747</v>
      </c>
      <c r="Y6" s="4">
        <f t="shared" si="1"/>
        <v>-72.677178869674108</v>
      </c>
    </row>
    <row r="7" spans="1:25" ht="15">
      <c r="A7" s="3" t="s">
        <v>151</v>
      </c>
      <c r="B7" s="3" t="str">
        <f>CONCATENATE(I7," ",D7," ",H7)</f>
        <v>1986 Boys Outdoor Class LL Championship Discus Throw</v>
      </c>
      <c r="C7" s="3" t="s">
        <v>26</v>
      </c>
      <c r="D7" s="4" t="s">
        <v>774</v>
      </c>
      <c r="F7" s="4" t="s">
        <v>702</v>
      </c>
      <c r="G7" s="4" t="str">
        <f>IF(F7="Male","Boys","Girls")</f>
        <v>Boys</v>
      </c>
      <c r="H7" s="4" t="s">
        <v>716</v>
      </c>
      <c r="I7" s="3">
        <v>1986</v>
      </c>
      <c r="J7" s="3" t="s">
        <v>146</v>
      </c>
      <c r="K7" s="4" t="s">
        <v>56</v>
      </c>
      <c r="L7" s="20" t="str">
        <f>VLOOKUP(H7,Events!$A$2:$E$27,2,FALSE)</f>
        <v>Field</v>
      </c>
      <c r="M7" s="20" t="str">
        <f>VLOOKUP(H7,Events!$A$2:$E$27,3,FALSE)</f>
        <v>Throws</v>
      </c>
      <c r="N7" s="6">
        <v>31571</v>
      </c>
      <c r="O7" s="4" t="str">
        <f>IF(VLOOKUP(H7,Events!$A$2:$D$27,2,FALSE)="Field",CONCATENATE(R7,"-",S7),IF(VLOOKUP(H7,Events!$A$2:$D$27,2,FALSE)="Multi",R7,CONCATENATE(R7,":",S7)))</f>
        <v>181-03</v>
      </c>
      <c r="P7" s="4" t="s">
        <v>697</v>
      </c>
      <c r="Q7" s="4" t="str">
        <f>VLOOKUP(J7,School!$A$2:$D$100,3,FALSE)</f>
        <v>06040</v>
      </c>
      <c r="R7" s="18">
        <v>181</v>
      </c>
      <c r="S7" s="18" t="s">
        <v>210</v>
      </c>
      <c r="T7">
        <f>VLOOKUP(J7,School!$A$2:$F$98,5,FALSE)</f>
        <v>41.770899999999997</v>
      </c>
      <c r="U7">
        <f>VLOOKUP(J7,School!$A$2:$F$98,6,FALSE)</f>
        <v>-72.520799999999994</v>
      </c>
      <c r="V7" s="4">
        <f t="shared" si="2"/>
        <v>3</v>
      </c>
      <c r="W7" s="4">
        <f>V7-COUNTIF(J8:J270,J7)</f>
        <v>1</v>
      </c>
      <c r="X7" s="29">
        <f t="shared" si="0"/>
        <v>41.765899999999995</v>
      </c>
      <c r="Y7" s="4">
        <f t="shared" si="1"/>
        <v>-72.50347949192431</v>
      </c>
    </row>
    <row r="8" spans="1:25" ht="15">
      <c r="A8" s="3" t="s">
        <v>152</v>
      </c>
      <c r="B8" s="3" t="str">
        <f>CONCATENATE(I8," ",D8," ",H8)</f>
        <v>2008 Boys Outdoor Class LL Championship Javelin Throw 2002</v>
      </c>
      <c r="C8" s="3" t="s">
        <v>26</v>
      </c>
      <c r="D8" s="4" t="s">
        <v>774</v>
      </c>
      <c r="F8" s="4" t="s">
        <v>702</v>
      </c>
      <c r="G8" s="4" t="str">
        <f>IF(F8="Male","Boys","Girls")</f>
        <v>Boys</v>
      </c>
      <c r="H8" s="4" t="s">
        <v>717</v>
      </c>
      <c r="I8" s="3">
        <v>2008</v>
      </c>
      <c r="J8" s="3" t="s">
        <v>131</v>
      </c>
      <c r="K8" s="4" t="s">
        <v>61</v>
      </c>
      <c r="L8" s="20" t="str">
        <f>VLOOKUP(H8,Events!$A$2:$E$27,2,FALSE)</f>
        <v>Field</v>
      </c>
      <c r="M8" s="20" t="str">
        <f>VLOOKUP(H8,Events!$A$2:$E$27,3,FALSE)</f>
        <v>Throws</v>
      </c>
      <c r="N8" s="6">
        <v>39601</v>
      </c>
      <c r="O8" s="4" t="str">
        <f>IF(VLOOKUP(H8,Events!$A$2:$D$27,2,FALSE)="Field",CONCATENATE(R8,"-",S8),IF(VLOOKUP(H8,Events!$A$2:$D$27,2,FALSE)="Multi",R8,CONCATENATE(R8,":",S8)))</f>
        <v>205-06</v>
      </c>
      <c r="P8" s="4" t="s">
        <v>697</v>
      </c>
      <c r="Q8" s="4" t="str">
        <f>VLOOKUP(J8,School!$A$2:$D$100,3,FALSE)</f>
        <v>06811</v>
      </c>
      <c r="R8" s="18">
        <v>205</v>
      </c>
      <c r="S8" s="18" t="s">
        <v>206</v>
      </c>
      <c r="T8">
        <f>VLOOKUP(J8,School!$A$2:$F$98,5,FALSE)</f>
        <v>41.417000000000002</v>
      </c>
      <c r="U8">
        <f>VLOOKUP(J8,School!$A$2:$F$98,6,FALSE)</f>
        <v>-73.455299999999994</v>
      </c>
      <c r="V8" s="4">
        <f t="shared" si="2"/>
        <v>8</v>
      </c>
      <c r="W8" s="4">
        <f>V8-COUNTIF(J9:J271,J8)</f>
        <v>1</v>
      </c>
      <c r="X8" s="29">
        <f t="shared" si="0"/>
        <v>41.424071067811866</v>
      </c>
      <c r="Y8" s="4">
        <f t="shared" si="1"/>
        <v>-73.441157864376265</v>
      </c>
    </row>
    <row r="9" spans="1:25" ht="15">
      <c r="A9" s="3" t="s">
        <v>153</v>
      </c>
      <c r="B9" s="3" t="str">
        <f>CONCATENATE(I9," ",D9," ",H9)</f>
        <v>1970 Boys Outdoor Class LL Championship Javelin Throw</v>
      </c>
      <c r="C9" s="3" t="s">
        <v>26</v>
      </c>
      <c r="D9" s="4" t="s">
        <v>774</v>
      </c>
      <c r="F9" s="4" t="s">
        <v>702</v>
      </c>
      <c r="G9" s="4" t="str">
        <f>IF(F9="Male","Boys","Girls")</f>
        <v>Boys</v>
      </c>
      <c r="H9" s="4" t="s">
        <v>715</v>
      </c>
      <c r="I9" s="3">
        <v>1970</v>
      </c>
      <c r="J9" s="3" t="s">
        <v>159</v>
      </c>
      <c r="K9" s="4" t="s">
        <v>56</v>
      </c>
      <c r="L9" s="20" t="str">
        <f>VLOOKUP(H9,Events!$A$2:$E$27,2,FALSE)</f>
        <v>Field</v>
      </c>
      <c r="M9" s="20" t="str">
        <f>VLOOKUP(H9,Events!$A$2:$E$27,3,FALSE)</f>
        <v>Throws</v>
      </c>
      <c r="N9" s="6"/>
      <c r="O9" s="4" t="str">
        <f>IF(VLOOKUP(H9,Events!$A$2:$D$27,2,FALSE)="Field",CONCATENATE(R9,"-",S9),IF(VLOOKUP(H9,Events!$A$2:$D$27,2,FALSE)="Multi",R9,CONCATENATE(R9,":",S9)))</f>
        <v>210-01</v>
      </c>
      <c r="P9" s="4" t="s">
        <v>697</v>
      </c>
      <c r="Q9" s="4" t="str">
        <f>VLOOKUP(J9,School!$A$2:$D$100,3,FALSE)</f>
        <v>06053</v>
      </c>
      <c r="R9" s="18">
        <v>210</v>
      </c>
      <c r="S9" s="18" t="s">
        <v>205</v>
      </c>
      <c r="T9">
        <f>VLOOKUP(J9,School!$A$2:$F$98,5,FALSE)</f>
        <v>41.6768</v>
      </c>
      <c r="U9">
        <f>VLOOKUP(J9,School!$A$2:$F$98,6,FALSE)</f>
        <v>-72.790700000000001</v>
      </c>
      <c r="V9" s="4">
        <f t="shared" si="2"/>
        <v>3</v>
      </c>
      <c r="W9" s="4">
        <f>V9-COUNTIF(J10:J272,J9)</f>
        <v>1</v>
      </c>
      <c r="X9" s="29">
        <f t="shared" si="0"/>
        <v>41.671799999999998</v>
      </c>
      <c r="Y9" s="4">
        <f t="shared" si="1"/>
        <v>-72.773379491924317</v>
      </c>
    </row>
    <row r="10" spans="1:25" ht="15">
      <c r="A10" s="3" t="s">
        <v>193</v>
      </c>
      <c r="B10" s="3" t="str">
        <f>CONCATENATE(I10," ",D10," ",H10)</f>
        <v>1983 Boys Outdoor Class M Championship Shot Put</v>
      </c>
      <c r="C10" s="3" t="s">
        <v>26</v>
      </c>
      <c r="D10" s="4" t="s">
        <v>775</v>
      </c>
      <c r="F10" s="4" t="s">
        <v>702</v>
      </c>
      <c r="G10" s="4" t="str">
        <f>IF(F10="Male","Boys","Girls")</f>
        <v>Boys</v>
      </c>
      <c r="H10" s="4" t="s">
        <v>15</v>
      </c>
      <c r="I10" s="3">
        <v>1983</v>
      </c>
      <c r="J10" s="3" t="s">
        <v>44</v>
      </c>
      <c r="K10" s="4" t="s">
        <v>56</v>
      </c>
      <c r="L10" s="20" t="str">
        <f>VLOOKUP(H10,Events!$A$2:$E$27,2,FALSE)</f>
        <v>Field</v>
      </c>
      <c r="M10" s="20" t="str">
        <f>VLOOKUP(H10,Events!$A$2:$E$27,3,FALSE)</f>
        <v>Throws</v>
      </c>
      <c r="O10" s="4" t="str">
        <f>IF(VLOOKUP(H10,Events!$A$2:$D$27,2,FALSE)="Field",CONCATENATE(R10,"-",S10),IF(VLOOKUP(H10,Events!$A$2:$D$27,2,FALSE)="Multi",R10,CONCATENATE(R10,":",S10)))</f>
        <v>60-05</v>
      </c>
      <c r="P10" s="4" t="s">
        <v>697</v>
      </c>
      <c r="Q10" s="4" t="str">
        <f>VLOOKUP(J10,School!$A$2:$D$100,3,FALSE)</f>
        <v>06457</v>
      </c>
      <c r="R10" s="18" t="s">
        <v>286</v>
      </c>
      <c r="S10" s="18" t="s">
        <v>207</v>
      </c>
      <c r="T10">
        <f>VLOOKUP(J10,School!$A$2:$F$98,5,FALSE)</f>
        <v>41.559100000000001</v>
      </c>
      <c r="U10">
        <f>VLOOKUP(J10,School!$A$2:$F$98,6,FALSE)</f>
        <v>-72.653800000000004</v>
      </c>
      <c r="V10" s="4">
        <f t="shared" si="2"/>
        <v>1</v>
      </c>
      <c r="W10" s="4">
        <f>V10-COUNTIF(J11:J273,J10)</f>
        <v>1</v>
      </c>
      <c r="X10" s="29">
        <f t="shared" si="0"/>
        <v>41.559100000000001</v>
      </c>
      <c r="Y10" s="4">
        <f t="shared" si="1"/>
        <v>-72.653800000000004</v>
      </c>
    </row>
    <row r="11" spans="1:25" ht="15">
      <c r="A11" s="3" t="s">
        <v>194</v>
      </c>
      <c r="B11" s="3" t="str">
        <f>CONCATENATE(I11," ",D11," ",H11)</f>
        <v>1973 Boys Outdoor Class M Championship Discus Throw</v>
      </c>
      <c r="C11" s="3" t="s">
        <v>26</v>
      </c>
      <c r="D11" s="4" t="s">
        <v>775</v>
      </c>
      <c r="F11" s="4" t="s">
        <v>702</v>
      </c>
      <c r="G11" s="4" t="str">
        <f>IF(F11="Male","Boys","Girls")</f>
        <v>Boys</v>
      </c>
      <c r="H11" s="4" t="s">
        <v>716</v>
      </c>
      <c r="I11" s="3">
        <v>1973</v>
      </c>
      <c r="J11" s="3" t="s">
        <v>90</v>
      </c>
      <c r="K11" s="4" t="s">
        <v>56</v>
      </c>
      <c r="L11" s="20" t="str">
        <f>VLOOKUP(H11,Events!$A$2:$E$27,2,FALSE)</f>
        <v>Field</v>
      </c>
      <c r="M11" s="20" t="str">
        <f>VLOOKUP(H11,Events!$A$2:$E$27,3,FALSE)</f>
        <v>Throws</v>
      </c>
      <c r="O11" s="4" t="str">
        <f>IF(VLOOKUP(H11,Events!$A$2:$D$27,2,FALSE)="Field",CONCATENATE(R11,"-",S11),IF(VLOOKUP(H11,Events!$A$2:$D$27,2,FALSE)="Multi",R11,CONCATENATE(R11,":",S11)))</f>
        <v>178-00</v>
      </c>
      <c r="P11" s="4" t="s">
        <v>697</v>
      </c>
      <c r="Q11" s="4" t="str">
        <f>VLOOKUP(J11,School!$A$2:$D$100,3,FALSE)</f>
        <v>06074</v>
      </c>
      <c r="R11" s="18" t="s">
        <v>287</v>
      </c>
      <c r="S11" s="18" t="s">
        <v>288</v>
      </c>
      <c r="T11">
        <f>VLOOKUP(J11,School!$A$2:$F$98,5,FALSE)</f>
        <v>41.827199999999998</v>
      </c>
      <c r="U11">
        <f>VLOOKUP(J11,School!$A$2:$F$98,6,FALSE)</f>
        <v>-72.552700000000002</v>
      </c>
      <c r="V11" s="4">
        <f t="shared" si="2"/>
        <v>4</v>
      </c>
      <c r="W11" s="4">
        <f>V11-COUNTIF(J12:J274,J11)</f>
        <v>2</v>
      </c>
      <c r="X11" s="29">
        <f t="shared" si="0"/>
        <v>41.8172</v>
      </c>
      <c r="Y11" s="4">
        <f t="shared" si="1"/>
        <v>-72.552700000000002</v>
      </c>
    </row>
    <row r="12" spans="1:25" ht="15">
      <c r="A12" s="3" t="s">
        <v>195</v>
      </c>
      <c r="B12" s="3" t="str">
        <f>CONCATENATE(I12," ",D12," ",H12)</f>
        <v>2005 Boys Outdoor Class M Championship Javelin Throw 2002</v>
      </c>
      <c r="C12" s="3" t="s">
        <v>26</v>
      </c>
      <c r="D12" s="4" t="s">
        <v>775</v>
      </c>
      <c r="F12" s="4" t="s">
        <v>702</v>
      </c>
      <c r="G12" s="4" t="str">
        <f>IF(F12="Male","Boys","Girls")</f>
        <v>Boys</v>
      </c>
      <c r="H12" s="4" t="s">
        <v>717</v>
      </c>
      <c r="I12" s="3">
        <v>2005</v>
      </c>
      <c r="J12" s="3" t="s">
        <v>196</v>
      </c>
      <c r="K12" s="4" t="s">
        <v>58</v>
      </c>
      <c r="L12" s="20" t="str">
        <f>VLOOKUP(H12,Events!$A$2:$E$27,2,FALSE)</f>
        <v>Field</v>
      </c>
      <c r="M12" s="20" t="str">
        <f>VLOOKUP(H12,Events!$A$2:$E$27,3,FALSE)</f>
        <v>Throws</v>
      </c>
      <c r="N12" s="6">
        <v>38505</v>
      </c>
      <c r="O12" s="4" t="str">
        <f>IF(VLOOKUP(H12,Events!$A$2:$D$27,2,FALSE)="Field",CONCATENATE(R12,"-",S12),IF(VLOOKUP(H12,Events!$A$2:$D$27,2,FALSE)="Multi",R12,CONCATENATE(R12,":",S12)))</f>
        <v>202-01</v>
      </c>
      <c r="P12" s="4" t="s">
        <v>697</v>
      </c>
      <c r="Q12" s="4" t="str">
        <f>VLOOKUP(J12,School!$A$2:$D$100,3,FALSE)</f>
        <v>06471</v>
      </c>
      <c r="R12" s="18" t="s">
        <v>289</v>
      </c>
      <c r="S12" s="18" t="s">
        <v>205</v>
      </c>
      <c r="T12">
        <f>VLOOKUP(J12,School!$A$2:$F$98,5,FALSE)</f>
        <v>41.323399999999999</v>
      </c>
      <c r="U12">
        <f>VLOOKUP(J12,School!$A$2:$F$98,6,FALSE)</f>
        <v>-72.768299999999996</v>
      </c>
      <c r="V12" s="4">
        <f t="shared" si="2"/>
        <v>1</v>
      </c>
      <c r="W12" s="4">
        <f>V12-COUNTIF(J13:J275,J12)</f>
        <v>1</v>
      </c>
      <c r="X12" s="29">
        <f t="shared" si="0"/>
        <v>41.323399999999999</v>
      </c>
      <c r="Y12" s="4">
        <f t="shared" si="1"/>
        <v>-72.768299999999996</v>
      </c>
    </row>
    <row r="13" spans="1:25" ht="15">
      <c r="A13" s="3" t="s">
        <v>197</v>
      </c>
      <c r="B13" s="3" t="str">
        <f>CONCATENATE(I13," ",D13," ",H13)</f>
        <v>1968 Boys Outdoor Class M Championship Javelin Throw</v>
      </c>
      <c r="C13" s="3" t="s">
        <v>26</v>
      </c>
      <c r="D13" s="4" t="s">
        <v>775</v>
      </c>
      <c r="F13" s="4" t="s">
        <v>702</v>
      </c>
      <c r="G13" s="4" t="str">
        <f>IF(F13="Male","Boys","Girls")</f>
        <v>Boys</v>
      </c>
      <c r="H13" s="4" t="s">
        <v>715</v>
      </c>
      <c r="I13" s="3">
        <v>1968</v>
      </c>
      <c r="J13" s="3" t="s">
        <v>159</v>
      </c>
      <c r="K13" s="4" t="s">
        <v>56</v>
      </c>
      <c r="L13" s="20" t="str">
        <f>VLOOKUP(H13,Events!$A$2:$E$27,2,FALSE)</f>
        <v>Field</v>
      </c>
      <c r="M13" s="20" t="str">
        <f>VLOOKUP(H13,Events!$A$2:$E$27,3,FALSE)</f>
        <v>Throws</v>
      </c>
      <c r="N13" s="6"/>
      <c r="O13" s="4" t="str">
        <f>IF(VLOOKUP(H13,Events!$A$2:$D$27,2,FALSE)="Field",CONCATENATE(R13,"-",S13),IF(VLOOKUP(H13,Events!$A$2:$D$27,2,FALSE)="Multi",R13,CONCATENATE(R13,":",S13)))</f>
        <v>220-00</v>
      </c>
      <c r="P13" s="4" t="s">
        <v>697</v>
      </c>
      <c r="Q13" s="4" t="str">
        <f>VLOOKUP(J13,School!$A$2:$D$100,3,FALSE)</f>
        <v>06053</v>
      </c>
      <c r="R13" s="18" t="s">
        <v>290</v>
      </c>
      <c r="S13" s="18" t="s">
        <v>288</v>
      </c>
      <c r="T13">
        <f>VLOOKUP(J13,School!$A$2:$F$98,5,FALSE)</f>
        <v>41.6768</v>
      </c>
      <c r="U13">
        <f>VLOOKUP(J13,School!$A$2:$F$98,6,FALSE)</f>
        <v>-72.790700000000001</v>
      </c>
      <c r="V13" s="4">
        <f t="shared" si="2"/>
        <v>3</v>
      </c>
      <c r="W13" s="4">
        <f>V13-COUNTIF(J14:J276,J13)</f>
        <v>2</v>
      </c>
      <c r="X13" s="29">
        <f t="shared" si="0"/>
        <v>41.671799999999998</v>
      </c>
      <c r="Y13" s="4">
        <f t="shared" si="1"/>
        <v>-72.808020508075685</v>
      </c>
    </row>
    <row r="14" spans="1:25" ht="15">
      <c r="A14" s="3" t="s">
        <v>249</v>
      </c>
      <c r="B14" s="3" t="str">
        <f>CONCATENATE(I14," ",D14," ",H14)</f>
        <v>2006 Boys Outdoor Class MM Championship Shot Put</v>
      </c>
      <c r="C14" s="3" t="s">
        <v>26</v>
      </c>
      <c r="D14" s="4" t="s">
        <v>776</v>
      </c>
      <c r="F14" s="4" t="s">
        <v>702</v>
      </c>
      <c r="G14" s="4" t="str">
        <f>IF(F14="Male","Boys","Girls")</f>
        <v>Boys</v>
      </c>
      <c r="H14" s="4" t="s">
        <v>15</v>
      </c>
      <c r="I14" s="3">
        <v>2006</v>
      </c>
      <c r="J14" s="3" t="s">
        <v>250</v>
      </c>
      <c r="K14" s="4" t="s">
        <v>58</v>
      </c>
      <c r="L14" s="20" t="str">
        <f>VLOOKUP(H14,Events!$A$2:$E$27,2,FALSE)</f>
        <v>Field</v>
      </c>
      <c r="M14" s="20" t="str">
        <f>VLOOKUP(H14,Events!$A$2:$E$27,3,FALSE)</f>
        <v>Throws</v>
      </c>
      <c r="N14" s="6">
        <v>38869</v>
      </c>
      <c r="O14" s="4" t="str">
        <f>IF(VLOOKUP(H14,Events!$A$2:$D$27,2,FALSE)="Field",CONCATENATE(R14,"-",S14),IF(VLOOKUP(H14,Events!$A$2:$D$27,2,FALSE)="Multi",R14,CONCATENATE(R14,":",S14)))</f>
        <v>54-04</v>
      </c>
      <c r="P14" s="4" t="s">
        <v>697</v>
      </c>
      <c r="Q14" s="4" t="str">
        <f>VLOOKUP(J14,School!$A$2:$D$100,3,FALSE)</f>
        <v>06473</v>
      </c>
      <c r="R14" s="18" t="s">
        <v>317</v>
      </c>
      <c r="S14" s="18" t="s">
        <v>318</v>
      </c>
      <c r="T14">
        <f>VLOOKUP(J14,School!$A$2:$F$98,5,FALSE)</f>
        <v>41.392299999999999</v>
      </c>
      <c r="U14">
        <f>VLOOKUP(J14,School!$A$2:$F$98,6,FALSE)</f>
        <v>-72.856700000000004</v>
      </c>
      <c r="V14" s="4">
        <f t="shared" si="2"/>
        <v>4</v>
      </c>
      <c r="W14" s="4">
        <f>V14-COUNTIF(J15:J277,J14)</f>
        <v>1</v>
      </c>
      <c r="X14" s="29">
        <f t="shared" si="0"/>
        <v>41.392299999999999</v>
      </c>
      <c r="Y14" s="4">
        <f t="shared" si="1"/>
        <v>-72.836700000000008</v>
      </c>
    </row>
    <row r="15" spans="1:25" ht="15">
      <c r="A15" s="3" t="s">
        <v>251</v>
      </c>
      <c r="B15" s="3" t="str">
        <f>CONCATENATE(I15," ",D15," ",H15)</f>
        <v>1998 Boys Outdoor Class MM Championship Discus Throw</v>
      </c>
      <c r="C15" s="3" t="s">
        <v>26</v>
      </c>
      <c r="D15" s="4" t="s">
        <v>776</v>
      </c>
      <c r="F15" s="4" t="s">
        <v>702</v>
      </c>
      <c r="G15" s="4" t="str">
        <f>IF(F15="Male","Boys","Girls")</f>
        <v>Boys</v>
      </c>
      <c r="H15" s="4" t="s">
        <v>716</v>
      </c>
      <c r="I15" s="3">
        <v>1998</v>
      </c>
      <c r="J15" s="3" t="s">
        <v>296</v>
      </c>
      <c r="K15" s="4" t="s">
        <v>58</v>
      </c>
      <c r="L15" s="20" t="str">
        <f>VLOOKUP(H15,Events!$A$2:$E$27,2,FALSE)</f>
        <v>Field</v>
      </c>
      <c r="M15" s="20" t="str">
        <f>VLOOKUP(H15,Events!$A$2:$E$27,3,FALSE)</f>
        <v>Throws</v>
      </c>
      <c r="N15" s="6">
        <v>35947</v>
      </c>
      <c r="O15" s="4" t="str">
        <f>IF(VLOOKUP(H15,Events!$A$2:$D$27,2,FALSE)="Field",CONCATENATE(R15,"-",S15),IF(VLOOKUP(H15,Events!$A$2:$D$27,2,FALSE)="Multi",R15,CONCATENATE(R15,":",S15)))</f>
        <v>163-11</v>
      </c>
      <c r="P15" s="4" t="s">
        <v>697</v>
      </c>
      <c r="Q15" s="4" t="str">
        <f>VLOOKUP(J15,School!$A$2:$D$100,3,FALSE)</f>
        <v>06281</v>
      </c>
      <c r="R15" s="18" t="s">
        <v>319</v>
      </c>
      <c r="S15" s="18" t="s">
        <v>320</v>
      </c>
      <c r="T15">
        <f>VLOOKUP(J15,School!$A$2:$F$98,5,FALSE)</f>
        <v>41.953499999999998</v>
      </c>
      <c r="U15">
        <f>VLOOKUP(J15,School!$A$2:$F$98,6,FALSE)</f>
        <v>-71.975999999999999</v>
      </c>
      <c r="V15" s="4">
        <f t="shared" si="2"/>
        <v>6</v>
      </c>
      <c r="W15" s="4">
        <f>V15-COUNTIF(J16:J278,J15)</f>
        <v>1</v>
      </c>
      <c r="X15" s="29">
        <f t="shared" si="0"/>
        <v>41.958500000000001</v>
      </c>
      <c r="Y15" s="4">
        <f t="shared" si="1"/>
        <v>-71.958679491924315</v>
      </c>
    </row>
    <row r="16" spans="1:25" ht="24">
      <c r="A16" s="3" t="s">
        <v>238</v>
      </c>
      <c r="B16" s="3" t="str">
        <f>CONCATENATE(I16," ",D16," ",H16)</f>
        <v>2014 Boys Outdoor Class MM Championship Javelin Throw 2002</v>
      </c>
      <c r="C16" s="3" t="s">
        <v>26</v>
      </c>
      <c r="D16" s="4" t="s">
        <v>776</v>
      </c>
      <c r="F16" s="4" t="s">
        <v>702</v>
      </c>
      <c r="G16" s="4" t="str">
        <f>IF(F16="Male","Boys","Girls")</f>
        <v>Boys</v>
      </c>
      <c r="H16" s="4" t="s">
        <v>717</v>
      </c>
      <c r="I16" s="3">
        <v>2014</v>
      </c>
      <c r="J16" s="3" t="s">
        <v>106</v>
      </c>
      <c r="K16" s="4" t="s">
        <v>57</v>
      </c>
      <c r="L16" s="20" t="str">
        <f>VLOOKUP(H16,Events!$A$2:$E$27,2,FALSE)</f>
        <v>Field</v>
      </c>
      <c r="M16" s="20" t="str">
        <f>VLOOKUP(H16,Events!$A$2:$E$27,3,FALSE)</f>
        <v>Throws</v>
      </c>
      <c r="N16" s="6">
        <v>41793</v>
      </c>
      <c r="O16" s="4" t="str">
        <f>IF(VLOOKUP(H16,Events!$A$2:$D$27,2,FALSE)="Field",CONCATENATE(R16,"-",S16),IF(VLOOKUP(H16,Events!$A$2:$D$27,2,FALSE)="Multi",R16,CONCATENATE(R16,":",S16)))</f>
        <v>194-05</v>
      </c>
      <c r="P16" s="4" t="s">
        <v>697</v>
      </c>
      <c r="Q16" s="4" t="str">
        <f>VLOOKUP(J16,School!$A$2:$D$100,3,FALSE)</f>
        <v>06340</v>
      </c>
      <c r="R16" s="18" t="s">
        <v>321</v>
      </c>
      <c r="S16" s="18" t="s">
        <v>207</v>
      </c>
      <c r="T16">
        <f>VLOOKUP(J16,School!$A$2:$F$98,5,FALSE)</f>
        <v>41.345100000000002</v>
      </c>
      <c r="U16">
        <f>VLOOKUP(J16,School!$A$2:$F$98,6,FALSE)</f>
        <v>-72.046199999999999</v>
      </c>
      <c r="V16" s="4">
        <f t="shared" si="2"/>
        <v>6</v>
      </c>
      <c r="W16" s="4">
        <f>V16-COUNTIF(J17:J279,J16)</f>
        <v>2</v>
      </c>
      <c r="X16" s="29">
        <f t="shared" si="0"/>
        <v>41.3401</v>
      </c>
      <c r="Y16" s="4">
        <f t="shared" si="1"/>
        <v>-72.028879491924314</v>
      </c>
    </row>
    <row r="17" spans="1:25" ht="15">
      <c r="A17" s="3" t="s">
        <v>253</v>
      </c>
      <c r="B17" s="3" t="str">
        <f>CONCATENATE(I17," ",D17," ",H17)</f>
        <v>1990 Boys Outdoor Class MM Championship Javelin Throw</v>
      </c>
      <c r="C17" s="3" t="s">
        <v>26</v>
      </c>
      <c r="D17" s="4" t="s">
        <v>776</v>
      </c>
      <c r="F17" s="4" t="s">
        <v>702</v>
      </c>
      <c r="G17" s="4" t="str">
        <f>IF(F17="Male","Boys","Girls")</f>
        <v>Boys</v>
      </c>
      <c r="H17" s="4" t="s">
        <v>715</v>
      </c>
      <c r="I17" s="3">
        <v>1990</v>
      </c>
      <c r="J17" s="3" t="s">
        <v>250</v>
      </c>
      <c r="K17" s="4" t="s">
        <v>56</v>
      </c>
      <c r="L17" s="20" t="str">
        <f>VLOOKUP(H17,Events!$A$2:$E$27,2,FALSE)</f>
        <v>Field</v>
      </c>
      <c r="M17" s="20" t="str">
        <f>VLOOKUP(H17,Events!$A$2:$E$27,3,FALSE)</f>
        <v>Throws</v>
      </c>
      <c r="N17" s="6"/>
      <c r="O17" s="4" t="str">
        <f>IF(VLOOKUP(H17,Events!$A$2:$D$27,2,FALSE)="Field",CONCATENATE(R17,"-",S17),IF(VLOOKUP(H17,Events!$A$2:$D$27,2,FALSE)="Multi",R17,CONCATENATE(R17,":",S17)))</f>
        <v>195-04</v>
      </c>
      <c r="P17" s="4" t="s">
        <v>697</v>
      </c>
      <c r="Q17" s="4" t="str">
        <f>VLOOKUP(J17,School!$A$2:$D$100,3,FALSE)</f>
        <v>06473</v>
      </c>
      <c r="R17" s="18" t="s">
        <v>322</v>
      </c>
      <c r="S17" s="18" t="s">
        <v>318</v>
      </c>
      <c r="T17">
        <f>VLOOKUP(J17,School!$A$2:$F$98,5,FALSE)</f>
        <v>41.392299999999999</v>
      </c>
      <c r="U17">
        <f>VLOOKUP(J17,School!$A$2:$F$98,6,FALSE)</f>
        <v>-72.856700000000004</v>
      </c>
      <c r="V17" s="4">
        <f t="shared" si="2"/>
        <v>4</v>
      </c>
      <c r="W17" s="4">
        <f>V17-COUNTIF(J18:J280,J17)</f>
        <v>2</v>
      </c>
      <c r="X17" s="29">
        <f t="shared" si="0"/>
        <v>41.382300000000001</v>
      </c>
      <c r="Y17" s="4">
        <f t="shared" si="1"/>
        <v>-72.856700000000004</v>
      </c>
    </row>
    <row r="18" spans="1:25" ht="15">
      <c r="A18" s="3" t="s">
        <v>347</v>
      </c>
      <c r="B18" s="3" t="str">
        <f>CONCATENATE(I18," ",D18," ",H18)</f>
        <v>1984 Boys Outdoor Class S Championship Shot Put</v>
      </c>
      <c r="C18" s="3" t="s">
        <v>26</v>
      </c>
      <c r="D18" s="4" t="s">
        <v>777</v>
      </c>
      <c r="F18" s="4" t="s">
        <v>702</v>
      </c>
      <c r="G18" s="4" t="str">
        <f>IF(F18="Male","Boys","Girls")</f>
        <v>Boys</v>
      </c>
      <c r="H18" s="4" t="s">
        <v>15</v>
      </c>
      <c r="I18" s="3">
        <v>1984</v>
      </c>
      <c r="J18" s="3" t="s">
        <v>348</v>
      </c>
      <c r="K18" s="4" t="s">
        <v>56</v>
      </c>
      <c r="L18" s="20" t="str">
        <f>VLOOKUP(H18,Events!$A$2:$E$27,2,FALSE)</f>
        <v>Field</v>
      </c>
      <c r="M18" s="20" t="str">
        <f>VLOOKUP(H18,Events!$A$2:$E$27,3,FALSE)</f>
        <v>Throws</v>
      </c>
      <c r="O18" s="4" t="str">
        <f>IF(VLOOKUP(H18,Events!$A$2:$D$27,2,FALSE)="Field",CONCATENATE(R18,"-",S18),IF(VLOOKUP(H18,Events!$A$2:$D$27,2,FALSE)="Multi",R18,CONCATENATE(R18,":",S18)))</f>
        <v>63-01</v>
      </c>
      <c r="P18" s="4" t="s">
        <v>697</v>
      </c>
      <c r="Q18" s="4" t="str">
        <f>VLOOKUP(J18,School!$A$2:$D$100,3,FALSE)</f>
        <v>06035</v>
      </c>
      <c r="R18" s="18" t="s">
        <v>388</v>
      </c>
      <c r="S18" s="18" t="s">
        <v>205</v>
      </c>
      <c r="T18">
        <f>VLOOKUP(J18,School!$A$2:$F$98,5,FALSE)</f>
        <v>41.950699999999998</v>
      </c>
      <c r="U18">
        <f>VLOOKUP(J18,School!$A$2:$F$98,6,FALSE)</f>
        <v>-72.790899999999993</v>
      </c>
      <c r="V18" s="4">
        <f t="shared" si="2"/>
        <v>1</v>
      </c>
      <c r="W18" s="4">
        <f>V18-COUNTIF(J19:J281,J18)</f>
        <v>1</v>
      </c>
      <c r="X18" s="29">
        <f t="shared" si="0"/>
        <v>41.950699999999998</v>
      </c>
      <c r="Y18" s="4">
        <f t="shared" si="1"/>
        <v>-72.790899999999993</v>
      </c>
    </row>
    <row r="19" spans="1:25" ht="15">
      <c r="A19" s="3" t="s">
        <v>349</v>
      </c>
      <c r="B19" s="3" t="str">
        <f>CONCATENATE(I19," ",D19," ",H19)</f>
        <v>2007 Boys Outdoor Class S Championship Discus Throw</v>
      </c>
      <c r="C19" s="3" t="s">
        <v>26</v>
      </c>
      <c r="D19" s="4" t="s">
        <v>777</v>
      </c>
      <c r="F19" s="4" t="s">
        <v>702</v>
      </c>
      <c r="G19" s="4" t="str">
        <f>IF(F19="Male","Boys","Girls")</f>
        <v>Boys</v>
      </c>
      <c r="H19" s="4" t="s">
        <v>716</v>
      </c>
      <c r="I19" s="3">
        <v>2007</v>
      </c>
      <c r="J19" s="3" t="s">
        <v>350</v>
      </c>
      <c r="K19" s="4" t="s">
        <v>61</v>
      </c>
      <c r="L19" s="20" t="str">
        <f>VLOOKUP(H19,Events!$A$2:$E$27,2,FALSE)</f>
        <v>Field</v>
      </c>
      <c r="M19" s="20" t="str">
        <f>VLOOKUP(H19,Events!$A$2:$E$27,3,FALSE)</f>
        <v>Throws</v>
      </c>
      <c r="N19" s="6">
        <v>39232</v>
      </c>
      <c r="O19" s="4" t="str">
        <f>IF(VLOOKUP(H19,Events!$A$2:$D$27,2,FALSE)="Field",CONCATENATE(R19,"-",S19),IF(VLOOKUP(H19,Events!$A$2:$D$27,2,FALSE)="Multi",R19,CONCATENATE(R19,":",S19)))</f>
        <v>170-09</v>
      </c>
      <c r="P19" s="4" t="s">
        <v>697</v>
      </c>
      <c r="Q19" s="4" t="str">
        <f>VLOOKUP(J19,School!$A$2:$D$100,3,FALSE)</f>
        <v>06759</v>
      </c>
      <c r="R19" s="18" t="s">
        <v>389</v>
      </c>
      <c r="S19" s="18" t="s">
        <v>203</v>
      </c>
      <c r="T19">
        <f>VLOOKUP(J19,School!$A$2:$F$98,5,FALSE)</f>
        <v>41.746600000000001</v>
      </c>
      <c r="U19">
        <f>VLOOKUP(J19,School!$A$2:$F$98,6,FALSE)</f>
        <v>-73.196100000000001</v>
      </c>
      <c r="V19" s="4">
        <f t="shared" si="2"/>
        <v>1</v>
      </c>
      <c r="W19" s="4">
        <f>V19-COUNTIF(J20:J282,J19)</f>
        <v>1</v>
      </c>
      <c r="X19" s="29">
        <f t="shared" si="0"/>
        <v>41.746600000000001</v>
      </c>
      <c r="Y19" s="4">
        <f t="shared" si="1"/>
        <v>-73.196100000000001</v>
      </c>
    </row>
    <row r="20" spans="1:25" ht="15">
      <c r="A20" s="3" t="s">
        <v>351</v>
      </c>
      <c r="B20" s="3" t="str">
        <f>CONCATENATE(I20," ",D20," ",H20)</f>
        <v>2008 Boys Outdoor Class S Championship Javelin Throw 2002</v>
      </c>
      <c r="C20" s="3" t="s">
        <v>26</v>
      </c>
      <c r="D20" s="4" t="s">
        <v>777</v>
      </c>
      <c r="F20" s="4" t="s">
        <v>702</v>
      </c>
      <c r="G20" s="4" t="str">
        <f>IF(F20="Male","Boys","Girls")</f>
        <v>Boys</v>
      </c>
      <c r="H20" s="4" t="s">
        <v>717</v>
      </c>
      <c r="I20" s="3">
        <v>2008</v>
      </c>
      <c r="J20" s="3" t="s">
        <v>358</v>
      </c>
      <c r="K20" s="4" t="s">
        <v>61</v>
      </c>
      <c r="L20" s="20" t="str">
        <f>VLOOKUP(H20,Events!$A$2:$E$27,2,FALSE)</f>
        <v>Field</v>
      </c>
      <c r="M20" s="20" t="str">
        <f>VLOOKUP(H20,Events!$A$2:$E$27,3,FALSE)</f>
        <v>Throws</v>
      </c>
      <c r="N20" s="6">
        <v>39602</v>
      </c>
      <c r="O20" s="4" t="str">
        <f>IF(VLOOKUP(H20,Events!$A$2:$D$27,2,FALSE)="Field",CONCATENATE(R20,"-",S20),IF(VLOOKUP(H20,Events!$A$2:$D$27,2,FALSE)="Multi",R20,CONCATENATE(R20,":",S20)))</f>
        <v>199-04</v>
      </c>
      <c r="P20" s="4" t="s">
        <v>697</v>
      </c>
      <c r="Q20" s="4" t="str">
        <f>VLOOKUP(J20,School!$A$2:$D$100,3,FALSE)</f>
        <v>06249</v>
      </c>
      <c r="R20" s="18" t="s">
        <v>390</v>
      </c>
      <c r="S20" s="18" t="s">
        <v>318</v>
      </c>
      <c r="T20">
        <f>VLOOKUP(J20,School!$A$2:$F$98,5,FALSE)</f>
        <v>41.624000000000002</v>
      </c>
      <c r="U20">
        <f>VLOOKUP(J20,School!$A$2:$F$98,6,FALSE)</f>
        <v>-72.319599999999994</v>
      </c>
      <c r="V20" s="4">
        <f t="shared" si="2"/>
        <v>1</v>
      </c>
      <c r="W20" s="4">
        <f>V20-COUNTIF(J21:J283,J20)</f>
        <v>1</v>
      </c>
      <c r="X20" s="29">
        <f t="shared" si="0"/>
        <v>41.624000000000002</v>
      </c>
      <c r="Y20" s="4">
        <f t="shared" si="1"/>
        <v>-72.319599999999994</v>
      </c>
    </row>
    <row r="21" spans="1:25" ht="15">
      <c r="A21" s="3" t="s">
        <v>352</v>
      </c>
      <c r="B21" s="3" t="str">
        <f>CONCATENATE(I21," ",D21," ",H21)</f>
        <v>1972 Boys Outdoor Class S Championship Javelin Throw</v>
      </c>
      <c r="C21" s="3" t="s">
        <v>26</v>
      </c>
      <c r="D21" s="4" t="s">
        <v>777</v>
      </c>
      <c r="F21" s="4" t="s">
        <v>702</v>
      </c>
      <c r="G21" s="4" t="str">
        <f>IF(F21="Male","Boys","Girls")</f>
        <v>Boys</v>
      </c>
      <c r="H21" s="4" t="s">
        <v>715</v>
      </c>
      <c r="I21" s="3">
        <v>1972</v>
      </c>
      <c r="J21" s="3" t="s">
        <v>359</v>
      </c>
      <c r="K21" s="4" t="s">
        <v>56</v>
      </c>
      <c r="L21" s="20" t="str">
        <f>VLOOKUP(H21,Events!$A$2:$E$27,2,FALSE)</f>
        <v>Field</v>
      </c>
      <c r="M21" s="20" t="str">
        <f>VLOOKUP(H21,Events!$A$2:$E$27,3,FALSE)</f>
        <v>Throws</v>
      </c>
      <c r="N21" s="6"/>
      <c r="O21" s="4" t="str">
        <f>IF(VLOOKUP(H21,Events!$A$2:$D$27,2,FALSE)="Field",CONCATENATE(R21,"-",S21),IF(VLOOKUP(H21,Events!$A$2:$D$27,2,FALSE)="Multi",R21,CONCATENATE(R21,":",S21)))</f>
        <v>191-11</v>
      </c>
      <c r="P21" s="4" t="s">
        <v>697</v>
      </c>
      <c r="Q21" s="4" t="str">
        <f>VLOOKUP(J21,School!$A$2:$D$100,3,FALSE)</f>
        <v>06457</v>
      </c>
      <c r="R21" s="18" t="s">
        <v>391</v>
      </c>
      <c r="S21" s="18" t="s">
        <v>320</v>
      </c>
      <c r="T21">
        <f>VLOOKUP(J21,School!$A$2:$F$98,5,FALSE)</f>
        <v>41.559100000000001</v>
      </c>
      <c r="U21">
        <f>VLOOKUP(J21,School!$A$2:$F$98,6,FALSE)</f>
        <v>-72.653800000000004</v>
      </c>
      <c r="V21" s="4">
        <f t="shared" si="2"/>
        <v>1</v>
      </c>
      <c r="W21" s="4">
        <f>V21-COUNTIF(J22:J284,J21)</f>
        <v>1</v>
      </c>
      <c r="X21" s="29">
        <f t="shared" si="0"/>
        <v>41.559100000000001</v>
      </c>
      <c r="Y21" s="4">
        <f t="shared" si="1"/>
        <v>-72.653800000000004</v>
      </c>
    </row>
    <row r="22" spans="1:25" ht="15">
      <c r="A22" s="3" t="s">
        <v>95</v>
      </c>
      <c r="B22" s="3" t="str">
        <f>CONCATENATE(I22," ",D22," ",H22)</f>
        <v>2001 Boys Outdoor State Open Shot Put</v>
      </c>
      <c r="C22" s="3" t="s">
        <v>26</v>
      </c>
      <c r="D22" s="4" t="s">
        <v>778</v>
      </c>
      <c r="F22" s="4" t="s">
        <v>702</v>
      </c>
      <c r="G22" s="4" t="str">
        <f>IF(F22="Male","Boys","Girls")</f>
        <v>Boys</v>
      </c>
      <c r="H22" s="4" t="s">
        <v>15</v>
      </c>
      <c r="I22" s="3">
        <v>2001</v>
      </c>
      <c r="J22" s="3" t="s">
        <v>90</v>
      </c>
      <c r="K22" s="4" t="s">
        <v>58</v>
      </c>
      <c r="L22" s="20" t="str">
        <f>VLOOKUP(H22,Events!$A$2:$E$27,2,FALSE)</f>
        <v>Field</v>
      </c>
      <c r="M22" s="20" t="str">
        <f>VLOOKUP(H22,Events!$A$2:$E$27,3,FALSE)</f>
        <v>Throws</v>
      </c>
      <c r="N22" s="6">
        <v>37047</v>
      </c>
      <c r="O22" s="4" t="str">
        <f>IF(VLOOKUP(H22,Events!$A$2:$D$27,2,FALSE)="Field",CONCATENATE(R22,"-",S22),IF(VLOOKUP(H22,Events!$A$2:$D$27,2,FALSE)="Multi",R22,CONCATENATE(R22,":",S22)))</f>
        <v>61-01.5</v>
      </c>
      <c r="P22" s="4" t="s">
        <v>697</v>
      </c>
      <c r="Q22" s="4" t="str">
        <f>VLOOKUP(J22,School!$A$2:$D$100,3,FALSE)</f>
        <v>06074</v>
      </c>
      <c r="R22" s="18" t="s">
        <v>437</v>
      </c>
      <c r="S22" s="18" t="s">
        <v>209</v>
      </c>
      <c r="T22">
        <f>VLOOKUP(J22,School!$A$2:$F$98,5,FALSE)</f>
        <v>41.827199999999998</v>
      </c>
      <c r="U22">
        <f>VLOOKUP(J22,School!$A$2:$F$98,6,FALSE)</f>
        <v>-72.552700000000002</v>
      </c>
      <c r="V22" s="4">
        <f t="shared" si="2"/>
        <v>4</v>
      </c>
      <c r="W22" s="4">
        <f>V22-COUNTIF(J23:J285,J22)</f>
        <v>3</v>
      </c>
      <c r="X22" s="29">
        <f t="shared" si="0"/>
        <v>41.827199999999998</v>
      </c>
      <c r="Y22" s="4">
        <f t="shared" si="1"/>
        <v>-72.572699999999998</v>
      </c>
    </row>
    <row r="23" spans="1:25" ht="15">
      <c r="A23" s="3" t="s">
        <v>404</v>
      </c>
      <c r="B23" s="3" t="str">
        <f>CONCATENATE(I23," ",D23," ",H23)</f>
        <v>1969 Boys Outdoor State Open Discus Throw</v>
      </c>
      <c r="C23" s="3" t="s">
        <v>26</v>
      </c>
      <c r="D23" s="4" t="s">
        <v>778</v>
      </c>
      <c r="F23" s="4" t="s">
        <v>702</v>
      </c>
      <c r="G23" s="4" t="str">
        <f>IF(F23="Male","Boys","Girls")</f>
        <v>Boys</v>
      </c>
      <c r="H23" s="4" t="s">
        <v>716</v>
      </c>
      <c r="I23" s="3">
        <v>1969</v>
      </c>
      <c r="J23" s="3" t="s">
        <v>414</v>
      </c>
      <c r="K23" s="4" t="s">
        <v>56</v>
      </c>
      <c r="L23" s="20" t="str">
        <f>VLOOKUP(H23,Events!$A$2:$E$27,2,FALSE)</f>
        <v>Field</v>
      </c>
      <c r="M23" s="20" t="str">
        <f>VLOOKUP(H23,Events!$A$2:$E$27,3,FALSE)</f>
        <v>Throws</v>
      </c>
      <c r="O23" s="4" t="str">
        <f>IF(VLOOKUP(H23,Events!$A$2:$D$27,2,FALSE)="Field",CONCATENATE(R23,"-",S23),IF(VLOOKUP(H23,Events!$A$2:$D$27,2,FALSE)="Multi",R23,CONCATENATE(R23,":",S23)))</f>
        <v>182-11</v>
      </c>
      <c r="P23" s="4" t="s">
        <v>697</v>
      </c>
      <c r="Q23" s="4" t="str">
        <f>VLOOKUP(J23,School!$A$2:$D$100,3,FALSE)</f>
        <v>06525</v>
      </c>
      <c r="R23" s="18" t="s">
        <v>438</v>
      </c>
      <c r="S23" s="18" t="s">
        <v>320</v>
      </c>
      <c r="T23">
        <f>VLOOKUP(J23,School!$A$2:$F$98,5,FALSE)</f>
        <v>41.346499999999999</v>
      </c>
      <c r="U23">
        <f>VLOOKUP(J23,School!$A$2:$F$98,6,FALSE)</f>
        <v>-72.981999999999999</v>
      </c>
      <c r="V23" s="4">
        <f t="shared" si="2"/>
        <v>1</v>
      </c>
      <c r="W23" s="4">
        <f>V23-COUNTIF(J24:J286,J23)</f>
        <v>1</v>
      </c>
      <c r="X23" s="29">
        <f t="shared" si="0"/>
        <v>41.346499999999999</v>
      </c>
      <c r="Y23" s="4">
        <f t="shared" si="1"/>
        <v>-72.981999999999999</v>
      </c>
    </row>
    <row r="24" spans="1:25" ht="15">
      <c r="A24" s="3" t="s">
        <v>98</v>
      </c>
      <c r="B24" s="3" t="str">
        <f>CONCATENATE(I24," ",D24," ",H24)</f>
        <v>2008 Boys Outdoor State Open Javelin Throw 2002</v>
      </c>
      <c r="C24" s="3" t="s">
        <v>26</v>
      </c>
      <c r="D24" s="4" t="s">
        <v>778</v>
      </c>
      <c r="F24" s="4" t="s">
        <v>702</v>
      </c>
      <c r="G24" s="4" t="str">
        <f>IF(F24="Male","Boys","Girls")</f>
        <v>Boys</v>
      </c>
      <c r="H24" s="4" t="s">
        <v>717</v>
      </c>
      <c r="I24" s="3">
        <v>2008</v>
      </c>
      <c r="J24" s="3" t="s">
        <v>106</v>
      </c>
      <c r="K24" s="4" t="s">
        <v>58</v>
      </c>
      <c r="L24" s="20" t="str">
        <f>VLOOKUP(H24,Events!$A$2:$E$27,2,FALSE)</f>
        <v>Field</v>
      </c>
      <c r="M24" s="20" t="str">
        <f>VLOOKUP(H24,Events!$A$2:$E$27,3,FALSE)</f>
        <v>Throws</v>
      </c>
      <c r="N24" s="6">
        <v>39610</v>
      </c>
      <c r="O24" s="4" t="str">
        <f>IF(VLOOKUP(H24,Events!$A$2:$D$27,2,FALSE)="Field",CONCATENATE(R24,"-",S24),IF(VLOOKUP(H24,Events!$A$2:$D$27,2,FALSE)="Multi",R24,CONCATENATE(R24,":",S24)))</f>
        <v>204-05</v>
      </c>
      <c r="P24" s="4" t="s">
        <v>697</v>
      </c>
      <c r="Q24" s="4" t="str">
        <f>VLOOKUP(J24,School!$A$2:$D$100,3,FALSE)</f>
        <v>06340</v>
      </c>
      <c r="R24" s="18" t="s">
        <v>439</v>
      </c>
      <c r="S24" s="18" t="s">
        <v>207</v>
      </c>
      <c r="T24">
        <f>VLOOKUP(J24,School!$A$2:$F$98,5,FALSE)</f>
        <v>41.345100000000002</v>
      </c>
      <c r="U24">
        <f>VLOOKUP(J24,School!$A$2:$F$98,6,FALSE)</f>
        <v>-72.046199999999999</v>
      </c>
      <c r="V24" s="4">
        <f t="shared" si="2"/>
        <v>6</v>
      </c>
      <c r="W24" s="4">
        <f>V24-COUNTIF(J25:J287,J24)</f>
        <v>3</v>
      </c>
      <c r="X24" s="29">
        <f t="shared" si="0"/>
        <v>41.335100000000004</v>
      </c>
      <c r="Y24" s="4">
        <f t="shared" si="1"/>
        <v>-72.046199999999999</v>
      </c>
    </row>
    <row r="25" spans="1:25" ht="15">
      <c r="A25" s="3" t="s">
        <v>405</v>
      </c>
      <c r="B25" s="3" t="str">
        <f>CONCATENATE(I25," ",D25," ",H25)</f>
        <v>1970 Boys Outdoor State Open Javelin Throw</v>
      </c>
      <c r="C25" s="3" t="s">
        <v>26</v>
      </c>
      <c r="D25" s="4" t="s">
        <v>778</v>
      </c>
      <c r="F25" s="4" t="s">
        <v>702</v>
      </c>
      <c r="G25" s="4" t="str">
        <f>IF(F25="Male","Boys","Girls")</f>
        <v>Boys</v>
      </c>
      <c r="H25" s="4" t="s">
        <v>715</v>
      </c>
      <c r="I25" s="3">
        <v>1970</v>
      </c>
      <c r="J25" s="3" t="s">
        <v>159</v>
      </c>
      <c r="L25" s="20" t="str">
        <f>VLOOKUP(H25,Events!$A$2:$E$27,2,FALSE)</f>
        <v>Field</v>
      </c>
      <c r="M25" s="20" t="str">
        <f>VLOOKUP(H25,Events!$A$2:$E$27,3,FALSE)</f>
        <v>Throws</v>
      </c>
      <c r="N25" s="6"/>
      <c r="O25" s="4" t="str">
        <f>IF(VLOOKUP(H25,Events!$A$2:$D$27,2,FALSE)="Field",CONCATENATE(R25,"-",S25),IF(VLOOKUP(H25,Events!$A$2:$D$27,2,FALSE)="Multi",R25,CONCATENATE(R25,":",S25)))</f>
        <v>228-08</v>
      </c>
      <c r="P25" s="4" t="s">
        <v>697</v>
      </c>
      <c r="Q25" s="4" t="str">
        <f>VLOOKUP(J25,School!$A$2:$D$100,3,FALSE)</f>
        <v>06053</v>
      </c>
      <c r="R25" s="18" t="s">
        <v>440</v>
      </c>
      <c r="S25" s="18" t="s">
        <v>202</v>
      </c>
      <c r="T25">
        <f>VLOOKUP(J25,School!$A$2:$F$98,5,FALSE)</f>
        <v>41.6768</v>
      </c>
      <c r="U25">
        <f>VLOOKUP(J25,School!$A$2:$F$98,6,FALSE)</f>
        <v>-72.790700000000001</v>
      </c>
      <c r="V25" s="4">
        <f t="shared" si="2"/>
        <v>3</v>
      </c>
      <c r="W25" s="4">
        <f>V25-COUNTIF(J26:J288,J25)</f>
        <v>3</v>
      </c>
      <c r="X25" s="29">
        <f t="shared" si="0"/>
        <v>41.686799999999998</v>
      </c>
      <c r="Y25" s="4">
        <f t="shared" si="1"/>
        <v>-72.790700000000001</v>
      </c>
    </row>
    <row r="26" spans="1:25" ht="15">
      <c r="A26" s="3" t="s">
        <v>406</v>
      </c>
      <c r="B26" s="3" t="str">
        <f>CONCATENATE(I26," ",D26," ",H26)</f>
        <v>2010 Boys Outdoor State Open Hammer Throw</v>
      </c>
      <c r="C26" s="3" t="s">
        <v>26</v>
      </c>
      <c r="D26" s="4" t="s">
        <v>778</v>
      </c>
      <c r="F26" s="4" t="s">
        <v>702</v>
      </c>
      <c r="G26" s="4" t="str">
        <f>IF(F26="Male","Boys","Girls")</f>
        <v>Boys</v>
      </c>
      <c r="H26" s="4" t="s">
        <v>67</v>
      </c>
      <c r="I26" s="3">
        <v>2010</v>
      </c>
      <c r="J26" s="3" t="s">
        <v>296</v>
      </c>
      <c r="K26" s="4" t="s">
        <v>58</v>
      </c>
      <c r="L26" s="20" t="str">
        <f>VLOOKUP(H26,Events!$A$2:$E$27,2,FALSE)</f>
        <v>Field</v>
      </c>
      <c r="M26" s="20" t="str">
        <f>VLOOKUP(H26,Events!$A$2:$E$27,3,FALSE)</f>
        <v>Throws</v>
      </c>
      <c r="N26" s="6">
        <v>40344</v>
      </c>
      <c r="O26" s="4" t="str">
        <f>IF(VLOOKUP(H26,Events!$A$2:$D$27,2,FALSE)="Field",CONCATENATE(R26,"-",S26),IF(VLOOKUP(H26,Events!$A$2:$D$27,2,FALSE)="Multi",R26,CONCATENATE(R26,":",S26)))</f>
        <v>201-04</v>
      </c>
      <c r="P26" s="4" t="s">
        <v>697</v>
      </c>
      <c r="Q26" s="4" t="str">
        <f>VLOOKUP(J26,School!$A$2:$D$100,3,FALSE)</f>
        <v>06281</v>
      </c>
      <c r="R26" s="18" t="s">
        <v>441</v>
      </c>
      <c r="S26" s="18" t="s">
        <v>318</v>
      </c>
      <c r="T26">
        <f>VLOOKUP(J26,School!$A$2:$F$98,5,FALSE)</f>
        <v>41.953499999999998</v>
      </c>
      <c r="U26">
        <f>VLOOKUP(J26,School!$A$2:$F$98,6,FALSE)</f>
        <v>-71.975999999999999</v>
      </c>
      <c r="V26" s="4">
        <f t="shared" si="2"/>
        <v>6</v>
      </c>
      <c r="W26" s="4">
        <f>V26-COUNTIF(J27:J289,J26)</f>
        <v>2</v>
      </c>
      <c r="X26" s="29">
        <f t="shared" si="0"/>
        <v>41.948499999999996</v>
      </c>
      <c r="Y26" s="4">
        <f t="shared" si="1"/>
        <v>-71.958679491924315</v>
      </c>
    </row>
    <row r="27" spans="1:25" ht="15">
      <c r="A27" s="3" t="s">
        <v>460</v>
      </c>
      <c r="B27" s="3" t="str">
        <f>CONCATENATE(I27," ",D27," ",H27)</f>
        <v>1992 Girls Outdoor Class L Championship Shot Put</v>
      </c>
      <c r="C27" s="3" t="s">
        <v>26</v>
      </c>
      <c r="D27" s="4" t="s">
        <v>779</v>
      </c>
      <c r="F27" s="4" t="s">
        <v>703</v>
      </c>
      <c r="G27" s="4" t="str">
        <f>IF(F27="Male","Boys","Girls")</f>
        <v>Girls</v>
      </c>
      <c r="H27" s="4" t="s">
        <v>15</v>
      </c>
      <c r="I27" s="3">
        <v>1992</v>
      </c>
      <c r="J27" s="3" t="s">
        <v>73</v>
      </c>
      <c r="K27" s="4" t="s">
        <v>58</v>
      </c>
      <c r="L27" s="20" t="str">
        <f>VLOOKUP(H27,Events!$A$2:$E$27,2,FALSE)</f>
        <v>Field</v>
      </c>
      <c r="M27" s="20" t="str">
        <f>VLOOKUP(H27,Events!$A$2:$E$27,3,FALSE)</f>
        <v>Throws</v>
      </c>
      <c r="N27" s="6">
        <v>33756</v>
      </c>
      <c r="O27" s="4" t="str">
        <f>IF(VLOOKUP(H27,Events!$A$2:$D$27,2,FALSE)="Field",CONCATENATE(R27,"-",S27),IF(VLOOKUP(H27,Events!$A$2:$D$27,2,FALSE)="Multi",R27,CONCATENATE(R27,":",S27)))</f>
        <v>42-01.5</v>
      </c>
      <c r="P27" s="4" t="s">
        <v>697</v>
      </c>
      <c r="Q27" s="4" t="str">
        <f>VLOOKUP(J27,School!$A$2:$D$100,3,FALSE)</f>
        <v>06095</v>
      </c>
      <c r="R27" s="18" t="s">
        <v>486</v>
      </c>
      <c r="S27" s="18" t="s">
        <v>209</v>
      </c>
      <c r="T27">
        <f>VLOOKUP(J27,School!$A$2:$F$98,5,FALSE)</f>
        <v>41.850200000000001</v>
      </c>
      <c r="U27">
        <f>VLOOKUP(J27,School!$A$2:$F$98,6,FALSE)</f>
        <v>-72.648899999999998</v>
      </c>
      <c r="V27" s="4">
        <f t="shared" si="2"/>
        <v>10</v>
      </c>
      <c r="W27" s="4">
        <f>V27-COUNTIF(J28:J290,J27)</f>
        <v>1</v>
      </c>
      <c r="X27" s="29">
        <f t="shared" si="0"/>
        <v>41.85829016994375</v>
      </c>
      <c r="Y27" s="4">
        <f t="shared" si="1"/>
        <v>-72.637144294954155</v>
      </c>
    </row>
    <row r="28" spans="1:25" ht="15">
      <c r="A28" s="3" t="s">
        <v>461</v>
      </c>
      <c r="B28" s="3" t="str">
        <f>CONCATENATE(I28," ",D28," ",H28)</f>
        <v>1978 Girls Outdoor Class L Championship Discus Throw</v>
      </c>
      <c r="C28" s="3" t="s">
        <v>26</v>
      </c>
      <c r="D28" s="4" t="s">
        <v>779</v>
      </c>
      <c r="F28" s="4" t="s">
        <v>703</v>
      </c>
      <c r="G28" s="4" t="str">
        <f>IF(F28="Male","Boys","Girls")</f>
        <v>Girls</v>
      </c>
      <c r="H28" s="4" t="s">
        <v>716</v>
      </c>
      <c r="I28" s="3">
        <v>1978</v>
      </c>
      <c r="J28" s="3" t="s">
        <v>462</v>
      </c>
      <c r="K28" s="4" t="s">
        <v>56</v>
      </c>
      <c r="L28" s="20" t="str">
        <f>VLOOKUP(H28,Events!$A$2:$E$27,2,FALSE)</f>
        <v>Field</v>
      </c>
      <c r="M28" s="20" t="str">
        <f>VLOOKUP(H28,Events!$A$2:$E$27,3,FALSE)</f>
        <v>Throws</v>
      </c>
      <c r="O28" s="4" t="str">
        <f>IF(VLOOKUP(H28,Events!$A$2:$D$27,2,FALSE)="Field",CONCATENATE(R28,"-",S28),IF(VLOOKUP(H28,Events!$A$2:$D$27,2,FALSE)="Multi",R28,CONCATENATE(R28,":",S28)))</f>
        <v>132-00</v>
      </c>
      <c r="P28" s="4" t="s">
        <v>697</v>
      </c>
      <c r="Q28" s="4" t="str">
        <f>VLOOKUP(J28,School!$A$2:$D$100,3,FALSE)</f>
        <v>06111</v>
      </c>
      <c r="R28" s="18" t="s">
        <v>487</v>
      </c>
      <c r="S28" s="18" t="s">
        <v>288</v>
      </c>
      <c r="T28">
        <f>VLOOKUP(J28,School!$A$2:$F$98,5,FALSE)</f>
        <v>41.681600000000003</v>
      </c>
      <c r="U28">
        <f>VLOOKUP(J28,School!$A$2:$F$98,6,FALSE)</f>
        <v>-72.709100000000007</v>
      </c>
      <c r="V28" s="4">
        <f t="shared" si="2"/>
        <v>1</v>
      </c>
      <c r="W28" s="4">
        <f>V28-COUNTIF(J29:J291,J28)</f>
        <v>1</v>
      </c>
      <c r="X28" s="29">
        <f t="shared" si="0"/>
        <v>41.681600000000003</v>
      </c>
      <c r="Y28" s="4">
        <f t="shared" si="1"/>
        <v>-72.709100000000007</v>
      </c>
    </row>
    <row r="29" spans="1:25" ht="15">
      <c r="A29" s="3" t="s">
        <v>463</v>
      </c>
      <c r="B29" s="3" t="str">
        <f>CONCATENATE(I29," ",D29," ",H29)</f>
        <v>2008 Girls Outdoor Class L Championship Javelin Throw 2002</v>
      </c>
      <c r="C29" s="3" t="s">
        <v>26</v>
      </c>
      <c r="D29" s="4" t="s">
        <v>779</v>
      </c>
      <c r="F29" s="4" t="s">
        <v>703</v>
      </c>
      <c r="G29" s="4" t="str">
        <f>IF(F29="Male","Boys","Girls")</f>
        <v>Girls</v>
      </c>
      <c r="H29" s="4" t="s">
        <v>717</v>
      </c>
      <c r="I29" s="3">
        <v>2008</v>
      </c>
      <c r="J29" s="3" t="s">
        <v>450</v>
      </c>
      <c r="K29" s="4" t="s">
        <v>58</v>
      </c>
      <c r="L29" s="20" t="str">
        <f>VLOOKUP(H29,Events!$A$2:$E$27,2,FALSE)</f>
        <v>Field</v>
      </c>
      <c r="M29" s="20" t="str">
        <f>VLOOKUP(H29,Events!$A$2:$E$27,3,FALSE)</f>
        <v>Throws</v>
      </c>
      <c r="N29" s="6">
        <v>39601</v>
      </c>
      <c r="O29" s="4" t="str">
        <f>IF(VLOOKUP(H29,Events!$A$2:$D$27,2,FALSE)="Field",CONCATENATE(R29,"-",S29),IF(VLOOKUP(H29,Events!$A$2:$D$27,2,FALSE)="Multi",R29,CONCATENATE(R29,":",S29)))</f>
        <v>135-08</v>
      </c>
      <c r="P29" s="4" t="s">
        <v>697</v>
      </c>
      <c r="Q29" s="4" t="str">
        <f>VLOOKUP(J29,School!$A$2:$D$100,3,FALSE)</f>
        <v>06825</v>
      </c>
      <c r="R29" s="18" t="s">
        <v>488</v>
      </c>
      <c r="S29" s="18" t="s">
        <v>202</v>
      </c>
      <c r="T29">
        <f>VLOOKUP(J29,School!$A$2:$F$98,5,FALSE)</f>
        <v>41.172199999999997</v>
      </c>
      <c r="U29">
        <f>VLOOKUP(J29,School!$A$2:$F$98,6,FALSE)</f>
        <v>-73.230500000000006</v>
      </c>
      <c r="V29" s="4">
        <f t="shared" si="2"/>
        <v>2</v>
      </c>
      <c r="W29" s="4">
        <f>V29-COUNTIF(J30:J292,J29)</f>
        <v>1</v>
      </c>
      <c r="X29" s="29">
        <f t="shared" si="0"/>
        <v>41.162199999999999</v>
      </c>
      <c r="Y29" s="4">
        <f t="shared" si="1"/>
        <v>-73.230500000000006</v>
      </c>
    </row>
    <row r="30" spans="1:25" ht="15">
      <c r="A30" s="3" t="s">
        <v>464</v>
      </c>
      <c r="B30" s="3" t="str">
        <f>CONCATENATE(I30," ",D30," ",H30)</f>
        <v>1980 Girls Outdoor Class L Championship Javelin Throw</v>
      </c>
      <c r="C30" s="3" t="s">
        <v>26</v>
      </c>
      <c r="D30" s="4" t="s">
        <v>779</v>
      </c>
      <c r="F30" s="4" t="s">
        <v>703</v>
      </c>
      <c r="G30" s="4" t="str">
        <f>IF(F30="Male","Boys","Girls")</f>
        <v>Girls</v>
      </c>
      <c r="H30" s="4" t="s">
        <v>715</v>
      </c>
      <c r="I30" s="3">
        <v>1980</v>
      </c>
      <c r="J30" s="3" t="s">
        <v>250</v>
      </c>
      <c r="K30" s="4" t="s">
        <v>56</v>
      </c>
      <c r="L30" s="20" t="str">
        <f>VLOOKUP(H30,Events!$A$2:$E$27,2,FALSE)</f>
        <v>Field</v>
      </c>
      <c r="M30" s="20" t="str">
        <f>VLOOKUP(H30,Events!$A$2:$E$27,3,FALSE)</f>
        <v>Throws</v>
      </c>
      <c r="N30" s="6"/>
      <c r="O30" s="4" t="str">
        <f>IF(VLOOKUP(H30,Events!$A$2:$D$27,2,FALSE)="Field",CONCATENATE(R30,"-",S30),IF(VLOOKUP(H30,Events!$A$2:$D$27,2,FALSE)="Multi",R30,CONCATENATE(R30,":",S30)))</f>
        <v>146-07</v>
      </c>
      <c r="P30" s="4" t="s">
        <v>697</v>
      </c>
      <c r="Q30" s="4" t="str">
        <f>VLOOKUP(J30,School!$A$2:$D$100,3,FALSE)</f>
        <v>06473</v>
      </c>
      <c r="R30" s="18" t="s">
        <v>489</v>
      </c>
      <c r="S30" s="18" t="s">
        <v>490</v>
      </c>
      <c r="T30">
        <f>VLOOKUP(J30,School!$A$2:$F$98,5,FALSE)</f>
        <v>41.392299999999999</v>
      </c>
      <c r="U30">
        <f>VLOOKUP(J30,School!$A$2:$F$98,6,FALSE)</f>
        <v>-72.856700000000004</v>
      </c>
      <c r="V30" s="4">
        <f t="shared" si="2"/>
        <v>4</v>
      </c>
      <c r="W30" s="4">
        <f>V30-COUNTIF(J31:J293,J30)</f>
        <v>3</v>
      </c>
      <c r="X30" s="29">
        <f t="shared" si="0"/>
        <v>41.392299999999999</v>
      </c>
      <c r="Y30" s="4">
        <f t="shared" si="1"/>
        <v>-72.8767</v>
      </c>
    </row>
    <row r="31" spans="1:25" ht="15">
      <c r="A31" s="3" t="s">
        <v>507</v>
      </c>
      <c r="B31" s="3" t="str">
        <f>CONCATENATE(I31," ",D31," ",H31)</f>
        <v>2006 Girls Outdoor Class LL Championship Shot Put</v>
      </c>
      <c r="C31" s="3" t="s">
        <v>26</v>
      </c>
      <c r="D31" s="4" t="s">
        <v>780</v>
      </c>
      <c r="F31" s="4" t="s">
        <v>703</v>
      </c>
      <c r="G31" s="4" t="str">
        <f>IF(F31="Male","Boys","Girls")</f>
        <v>Girls</v>
      </c>
      <c r="H31" s="4" t="s">
        <v>15</v>
      </c>
      <c r="I31" s="3">
        <v>2006</v>
      </c>
      <c r="J31" s="3" t="s">
        <v>110</v>
      </c>
      <c r="K31" s="4" t="s">
        <v>61</v>
      </c>
      <c r="L31" s="20" t="str">
        <f>VLOOKUP(H31,Events!$A$2:$E$27,2,FALSE)</f>
        <v>Field</v>
      </c>
      <c r="M31" s="20" t="str">
        <f>VLOOKUP(H31,Events!$A$2:$E$27,3,FALSE)</f>
        <v>Throws</v>
      </c>
      <c r="N31" s="6">
        <v>38868</v>
      </c>
      <c r="O31" s="4" t="str">
        <f>IF(VLOOKUP(H31,Events!$A$2:$D$27,2,FALSE)="Field",CONCATENATE(R31,"-",S31),IF(VLOOKUP(H31,Events!$A$2:$D$27,2,FALSE)="Multi",R31,CONCATENATE(R31,":",S31)))</f>
        <v>48-03</v>
      </c>
      <c r="P31" s="4" t="s">
        <v>697</v>
      </c>
      <c r="Q31" s="4" t="str">
        <f>VLOOKUP(J31,School!$A$2:$D$100,3,FALSE)</f>
        <v>06902</v>
      </c>
      <c r="R31" s="18" t="s">
        <v>534</v>
      </c>
      <c r="S31" s="18" t="s">
        <v>210</v>
      </c>
      <c r="T31">
        <f>VLOOKUP(J31,School!$A$2:$F$98,5,FALSE)</f>
        <v>41.076500000000003</v>
      </c>
      <c r="U31">
        <f>VLOOKUP(J31,School!$A$2:$F$98,6,FALSE)</f>
        <v>-73.566000000000003</v>
      </c>
      <c r="V31" s="4">
        <f t="shared" si="2"/>
        <v>3</v>
      </c>
      <c r="W31" s="4">
        <f>V31-COUNTIF(J32:J294,J31)</f>
        <v>1</v>
      </c>
      <c r="X31" s="29">
        <f t="shared" si="0"/>
        <v>41.0715</v>
      </c>
      <c r="Y31" s="4">
        <f t="shared" si="1"/>
        <v>-73.548679491924318</v>
      </c>
    </row>
    <row r="32" spans="1:25" ht="15">
      <c r="A32" s="3" t="s">
        <v>507</v>
      </c>
      <c r="B32" s="3" t="str">
        <f>CONCATENATE(I32," ",D32," ",H32)</f>
        <v>2006 Girls Outdoor Class LL Championship Discus Throw</v>
      </c>
      <c r="C32" s="3" t="s">
        <v>26</v>
      </c>
      <c r="D32" s="4" t="s">
        <v>780</v>
      </c>
      <c r="F32" s="4" t="s">
        <v>703</v>
      </c>
      <c r="G32" s="4" t="str">
        <f>IF(F32="Male","Boys","Girls")</f>
        <v>Girls</v>
      </c>
      <c r="H32" s="4" t="s">
        <v>716</v>
      </c>
      <c r="I32" s="3">
        <v>2006</v>
      </c>
      <c r="J32" s="3" t="s">
        <v>110</v>
      </c>
      <c r="K32" s="4" t="s">
        <v>61</v>
      </c>
      <c r="L32" s="20" t="str">
        <f>VLOOKUP(H32,Events!$A$2:$E$27,2,FALSE)</f>
        <v>Field</v>
      </c>
      <c r="M32" s="20" t="str">
        <f>VLOOKUP(H32,Events!$A$2:$E$27,3,FALSE)</f>
        <v>Throws</v>
      </c>
      <c r="N32" s="6">
        <v>38868</v>
      </c>
      <c r="O32" s="4" t="str">
        <f>IF(VLOOKUP(H32,Events!$A$2:$D$27,2,FALSE)="Field",CONCATENATE(R32,"-",S32),IF(VLOOKUP(H32,Events!$A$2:$D$27,2,FALSE)="Multi",R32,CONCATENATE(R32,":",S32)))</f>
        <v>138-09</v>
      </c>
      <c r="P32" s="4" t="s">
        <v>697</v>
      </c>
      <c r="Q32" s="4" t="str">
        <f>VLOOKUP(J32,School!$A$2:$D$100,3,FALSE)</f>
        <v>06902</v>
      </c>
      <c r="R32" s="18" t="s">
        <v>535</v>
      </c>
      <c r="S32" s="18" t="s">
        <v>203</v>
      </c>
      <c r="T32">
        <f>VLOOKUP(J32,School!$A$2:$F$98,5,FALSE)</f>
        <v>41.076500000000003</v>
      </c>
      <c r="U32">
        <f>VLOOKUP(J32,School!$A$2:$F$98,6,FALSE)</f>
        <v>-73.566000000000003</v>
      </c>
      <c r="V32" s="4">
        <f t="shared" si="2"/>
        <v>3</v>
      </c>
      <c r="W32" s="4">
        <f>V32-COUNTIF(J33:J295,J32)</f>
        <v>2</v>
      </c>
      <c r="X32" s="29">
        <f t="shared" si="0"/>
        <v>41.0715</v>
      </c>
      <c r="Y32" s="4">
        <f t="shared" si="1"/>
        <v>-73.583320508075687</v>
      </c>
    </row>
    <row r="33" spans="1:25" ht="15">
      <c r="A33" s="3" t="s">
        <v>508</v>
      </c>
      <c r="B33" s="3" t="str">
        <f>CONCATENATE(I33," ",D33," ",H33)</f>
        <v>2008 Girls Outdoor Class LL Championship Javelin Throw 2002</v>
      </c>
      <c r="C33" s="3" t="s">
        <v>26</v>
      </c>
      <c r="D33" s="4" t="s">
        <v>780</v>
      </c>
      <c r="F33" s="4" t="s">
        <v>703</v>
      </c>
      <c r="G33" s="4" t="str">
        <f>IF(F33="Male","Boys","Girls")</f>
        <v>Girls</v>
      </c>
      <c r="H33" s="4" t="s">
        <v>717</v>
      </c>
      <c r="I33" s="3">
        <v>2008</v>
      </c>
      <c r="J33" s="3" t="s">
        <v>509</v>
      </c>
      <c r="K33" s="4" t="s">
        <v>61</v>
      </c>
      <c r="L33" s="20" t="str">
        <f>VLOOKUP(H33,Events!$A$2:$E$27,2,FALSE)</f>
        <v>Field</v>
      </c>
      <c r="M33" s="20" t="str">
        <f>VLOOKUP(H33,Events!$A$2:$E$27,3,FALSE)</f>
        <v>Throws</v>
      </c>
      <c r="N33" s="6">
        <v>39601</v>
      </c>
      <c r="O33" s="4" t="str">
        <f>IF(VLOOKUP(H33,Events!$A$2:$D$27,2,FALSE)="Field",CONCATENATE(R33,"-",S33),IF(VLOOKUP(H33,Events!$A$2:$D$27,2,FALSE)="Multi",R33,CONCATENATE(R33,":",S33)))</f>
        <v>149-11</v>
      </c>
      <c r="P33" s="4" t="s">
        <v>697</v>
      </c>
      <c r="Q33" s="4" t="str">
        <f>VLOOKUP(J33,School!$A$2:$D$100,3,FALSE)</f>
        <v>06484</v>
      </c>
      <c r="R33" s="18" t="s">
        <v>536</v>
      </c>
      <c r="S33" s="18" t="s">
        <v>320</v>
      </c>
      <c r="T33">
        <f>VLOOKUP(J33,School!$A$2:$F$98,5,FALSE)</f>
        <v>41.312399999999997</v>
      </c>
      <c r="U33">
        <f>VLOOKUP(J33,School!$A$2:$F$98,6,FALSE)</f>
        <v>-73.093199999999996</v>
      </c>
      <c r="V33" s="4">
        <f t="shared" si="2"/>
        <v>1</v>
      </c>
      <c r="W33" s="4">
        <f>V33-COUNTIF(J34:J296,J33)</f>
        <v>1</v>
      </c>
      <c r="X33" s="29">
        <f t="shared" si="0"/>
        <v>41.312399999999997</v>
      </c>
      <c r="Y33" s="4">
        <f t="shared" si="1"/>
        <v>-73.093199999999996</v>
      </c>
    </row>
    <row r="34" spans="1:25" ht="15">
      <c r="A34" s="3" t="s">
        <v>510</v>
      </c>
      <c r="B34" s="3" t="str">
        <f>CONCATENATE(I34," ",D34," ",H34)</f>
        <v>2001 Girls Outdoor Class LL Championship Javelin Throw</v>
      </c>
      <c r="C34" s="3" t="s">
        <v>26</v>
      </c>
      <c r="D34" s="4" t="s">
        <v>780</v>
      </c>
      <c r="F34" s="4" t="s">
        <v>703</v>
      </c>
      <c r="G34" s="4" t="str">
        <f>IF(F34="Male","Boys","Girls")</f>
        <v>Girls</v>
      </c>
      <c r="H34" s="4" t="s">
        <v>715</v>
      </c>
      <c r="I34" s="3">
        <v>2001</v>
      </c>
      <c r="J34" s="3" t="s">
        <v>511</v>
      </c>
      <c r="K34" s="4" t="s">
        <v>56</v>
      </c>
      <c r="L34" s="20" t="str">
        <f>VLOOKUP(H34,Events!$A$2:$E$27,2,FALSE)</f>
        <v>Field</v>
      </c>
      <c r="M34" s="20" t="str">
        <f>VLOOKUP(H34,Events!$A$2:$E$27,3,FALSE)</f>
        <v>Throws</v>
      </c>
      <c r="N34" s="6"/>
      <c r="O34" s="4" t="str">
        <f>IF(VLOOKUP(H34,Events!$A$2:$D$27,2,FALSE)="Field",CONCATENATE(R34,"-",S34),IF(VLOOKUP(H34,Events!$A$2:$D$27,2,FALSE)="Multi",R34,CONCATENATE(R34,":",S34)))</f>
        <v>136-07</v>
      </c>
      <c r="P34" s="4" t="s">
        <v>697</v>
      </c>
      <c r="Q34" s="4" t="str">
        <f>VLOOKUP(J34,School!$A$2:$D$100,3,FALSE)</f>
        <v>06770</v>
      </c>
      <c r="R34" s="18" t="s">
        <v>537</v>
      </c>
      <c r="S34" s="18" t="s">
        <v>490</v>
      </c>
      <c r="T34">
        <f>VLOOKUP(J34,School!$A$2:$F$98,5,FALSE)</f>
        <v>41.491</v>
      </c>
      <c r="U34">
        <f>VLOOKUP(J34,School!$A$2:$F$98,6,FALSE)</f>
        <v>-73.054900000000004</v>
      </c>
      <c r="V34" s="4">
        <f t="shared" si="2"/>
        <v>1</v>
      </c>
      <c r="W34" s="4">
        <f>V34-COUNTIF(J35:J297,J34)</f>
        <v>1</v>
      </c>
      <c r="X34" s="29">
        <f t="shared" si="0"/>
        <v>41.491</v>
      </c>
      <c r="Y34" s="4">
        <f t="shared" si="1"/>
        <v>-73.054900000000004</v>
      </c>
    </row>
    <row r="35" spans="1:25" ht="15">
      <c r="A35" s="3" t="s">
        <v>554</v>
      </c>
      <c r="B35" s="3" t="str">
        <f>CONCATENATE(I35," ",D35," ",H35)</f>
        <v>1983 Girls Outdoor Class M Championship Shot Put</v>
      </c>
      <c r="C35" s="3" t="s">
        <v>26</v>
      </c>
      <c r="D35" s="4" t="s">
        <v>781</v>
      </c>
      <c r="F35" s="4" t="s">
        <v>703</v>
      </c>
      <c r="G35" s="4" t="str">
        <f>IF(F35="Male","Boys","Girls")</f>
        <v>Girls</v>
      </c>
      <c r="H35" s="4" t="s">
        <v>15</v>
      </c>
      <c r="I35" s="3">
        <v>1983</v>
      </c>
      <c r="J35" s="3" t="s">
        <v>108</v>
      </c>
      <c r="K35" s="4" t="s">
        <v>56</v>
      </c>
      <c r="L35" s="20" t="str">
        <f>VLOOKUP(H35,Events!$A$2:$E$27,2,FALSE)</f>
        <v>Field</v>
      </c>
      <c r="M35" s="20" t="str">
        <f>VLOOKUP(H35,Events!$A$2:$E$27,3,FALSE)</f>
        <v>Throws</v>
      </c>
      <c r="N35" s="6"/>
      <c r="O35" s="4" t="str">
        <f>IF(VLOOKUP(H35,Events!$A$2:$D$27,2,FALSE)="Field",CONCATENATE(R35,"-",S35),IF(VLOOKUP(H35,Events!$A$2:$D$27,2,FALSE)="Multi",R35,CONCATENATE(R35,":",S35)))</f>
        <v>42-09.25</v>
      </c>
      <c r="P35" s="4" t="s">
        <v>697</v>
      </c>
      <c r="Q35" s="4" t="str">
        <f>VLOOKUP(J35,School!$A$2:$D$100,3,FALSE)</f>
        <v>06511</v>
      </c>
      <c r="R35" s="18" t="s">
        <v>486</v>
      </c>
      <c r="S35" s="18" t="s">
        <v>386</v>
      </c>
      <c r="T35">
        <f>VLOOKUP(J35,School!$A$2:$F$98,5,FALSE)</f>
        <v>41.311399999999999</v>
      </c>
      <c r="U35">
        <f>VLOOKUP(J35,School!$A$2:$F$98,6,FALSE)</f>
        <v>-72.936499999999995</v>
      </c>
      <c r="V35" s="4">
        <f t="shared" si="2"/>
        <v>22</v>
      </c>
      <c r="W35" s="4">
        <f>V35-COUNTIF(J36:J298,J35)</f>
        <v>1</v>
      </c>
      <c r="X35" s="29">
        <f t="shared" si="0"/>
        <v>41.320994929736145</v>
      </c>
      <c r="Y35" s="4">
        <f t="shared" si="1"/>
        <v>-72.930865348863165</v>
      </c>
    </row>
    <row r="36" spans="1:25" ht="15">
      <c r="A36" s="3" t="s">
        <v>555</v>
      </c>
      <c r="B36" s="3" t="str">
        <f>CONCATENATE(I36," ",D36," ",H36)</f>
        <v>2011 Girls Outdoor Class M Championship Discus Throw</v>
      </c>
      <c r="C36" s="3" t="s">
        <v>26</v>
      </c>
      <c r="D36" s="4" t="s">
        <v>781</v>
      </c>
      <c r="F36" s="4" t="s">
        <v>703</v>
      </c>
      <c r="G36" s="4" t="str">
        <f>IF(F36="Male","Boys","Girls")</f>
        <v>Girls</v>
      </c>
      <c r="H36" s="4" t="s">
        <v>716</v>
      </c>
      <c r="I36" s="3">
        <v>2011</v>
      </c>
      <c r="J36" s="3" t="s">
        <v>556</v>
      </c>
      <c r="K36" s="4" t="s">
        <v>58</v>
      </c>
      <c r="L36" s="20" t="str">
        <f>VLOOKUP(H36,Events!$A$2:$E$27,2,FALSE)</f>
        <v>Field</v>
      </c>
      <c r="M36" s="20" t="str">
        <f>VLOOKUP(H36,Events!$A$2:$E$27,3,FALSE)</f>
        <v>Throws</v>
      </c>
      <c r="N36" s="6">
        <v>40695</v>
      </c>
      <c r="O36" s="4" t="str">
        <f>IF(VLOOKUP(H36,Events!$A$2:$D$27,2,FALSE)="Field",CONCATENATE(R36,"-",S36),IF(VLOOKUP(H36,Events!$A$2:$D$27,2,FALSE)="Multi",R36,CONCATENATE(R36,":",S36)))</f>
        <v>140-06</v>
      </c>
      <c r="P36" s="4" t="s">
        <v>697</v>
      </c>
      <c r="Q36" s="4" t="str">
        <f>VLOOKUP(J36,School!$A$2:$D$100,3,FALSE)</f>
        <v>06379</v>
      </c>
      <c r="R36" s="18" t="s">
        <v>584</v>
      </c>
      <c r="S36" s="18" t="s">
        <v>206</v>
      </c>
      <c r="T36">
        <f>VLOOKUP(J36,School!$A$2:$F$98,5,FALSE)</f>
        <v>41.376800000000003</v>
      </c>
      <c r="U36">
        <f>VLOOKUP(J36,School!$A$2:$F$98,6,FALSE)</f>
        <v>-71.838200000000001</v>
      </c>
      <c r="V36" s="4">
        <f t="shared" si="2"/>
        <v>1</v>
      </c>
      <c r="W36" s="4">
        <f>V36-COUNTIF(J37:J299,J36)</f>
        <v>1</v>
      </c>
      <c r="X36" s="29">
        <f t="shared" si="0"/>
        <v>41.376800000000003</v>
      </c>
      <c r="Y36" s="4">
        <f t="shared" si="1"/>
        <v>-71.838200000000001</v>
      </c>
    </row>
    <row r="37" spans="1:25" ht="15">
      <c r="A37" s="3" t="s">
        <v>557</v>
      </c>
      <c r="B37" s="3" t="str">
        <f>CONCATENATE(I37," ",D37," ",H37)</f>
        <v>2013 Girls Outdoor Class M Championship Javelin Throw 2002</v>
      </c>
      <c r="C37" s="3" t="s">
        <v>26</v>
      </c>
      <c r="D37" s="4" t="s">
        <v>781</v>
      </c>
      <c r="F37" s="4" t="s">
        <v>703</v>
      </c>
      <c r="G37" s="4" t="str">
        <f>IF(F37="Male","Boys","Girls")</f>
        <v>Girls</v>
      </c>
      <c r="H37" s="4" t="s">
        <v>717</v>
      </c>
      <c r="I37" s="3">
        <v>2013</v>
      </c>
      <c r="J37" s="3" t="s">
        <v>542</v>
      </c>
      <c r="K37" s="4" t="s">
        <v>58</v>
      </c>
      <c r="L37" s="20" t="str">
        <f>VLOOKUP(H37,Events!$A$2:$E$27,2,FALSE)</f>
        <v>Field</v>
      </c>
      <c r="M37" s="20" t="str">
        <f>VLOOKUP(H37,Events!$A$2:$E$27,3,FALSE)</f>
        <v>Throws</v>
      </c>
      <c r="N37" s="6">
        <v>41423</v>
      </c>
      <c r="O37" s="4" t="str">
        <f>IF(VLOOKUP(H37,Events!$A$2:$D$27,2,FALSE)="Field",CONCATENATE(R37,"-",S37),IF(VLOOKUP(H37,Events!$A$2:$D$27,2,FALSE)="Multi",R37,CONCATENATE(R37,":",S37)))</f>
        <v>140-03</v>
      </c>
      <c r="P37" s="4" t="s">
        <v>697</v>
      </c>
      <c r="Q37" s="4" t="str">
        <f>VLOOKUP(J37,School!$A$2:$D$100,3,FALSE)</f>
        <v>06084</v>
      </c>
      <c r="R37" s="18" t="s">
        <v>584</v>
      </c>
      <c r="S37" s="18" t="s">
        <v>210</v>
      </c>
      <c r="T37">
        <f>VLOOKUP(J37,School!$A$2:$F$98,5,FALSE)</f>
        <v>41.867800000000003</v>
      </c>
      <c r="U37">
        <f>VLOOKUP(J37,School!$A$2:$F$98,6,FALSE)</f>
        <v>-72.405699999999996</v>
      </c>
      <c r="V37" s="4">
        <f t="shared" si="2"/>
        <v>6</v>
      </c>
      <c r="W37" s="4">
        <f>V37-COUNTIF(J38:J300,J37)</f>
        <v>1</v>
      </c>
      <c r="X37" s="29">
        <f t="shared" si="0"/>
        <v>41.872800000000005</v>
      </c>
      <c r="Y37" s="4">
        <f t="shared" si="1"/>
        <v>-72.388379491924312</v>
      </c>
    </row>
    <row r="38" spans="1:25" ht="15">
      <c r="A38" s="3" t="s">
        <v>558</v>
      </c>
      <c r="B38" s="3" t="str">
        <f>CONCATENATE(I38," ",D38," ",H38)</f>
        <v>1981 Girls Outdoor Class M Championship Javelin Throw</v>
      </c>
      <c r="C38" s="3" t="s">
        <v>26</v>
      </c>
      <c r="D38" s="4" t="s">
        <v>781</v>
      </c>
      <c r="F38" s="4" t="s">
        <v>703</v>
      </c>
      <c r="G38" s="4" t="str">
        <f>IF(F38="Male","Boys","Girls")</f>
        <v>Girls</v>
      </c>
      <c r="H38" s="4" t="s">
        <v>715</v>
      </c>
      <c r="I38" s="3">
        <v>1981</v>
      </c>
      <c r="J38" s="3" t="s">
        <v>561</v>
      </c>
      <c r="K38" s="4" t="s">
        <v>56</v>
      </c>
      <c r="L38" s="20" t="str">
        <f>VLOOKUP(H38,Events!$A$2:$E$27,2,FALSE)</f>
        <v>Field</v>
      </c>
      <c r="M38" s="20" t="str">
        <f>VLOOKUP(H38,Events!$A$2:$E$27,3,FALSE)</f>
        <v>Throws</v>
      </c>
      <c r="O38" s="4" t="str">
        <f>IF(VLOOKUP(H38,Events!$A$2:$D$27,2,FALSE)="Field",CONCATENATE(R38,"-",S38),IF(VLOOKUP(H38,Events!$A$2:$D$27,2,FALSE)="Multi",R38,CONCATENATE(R38,":",S38)))</f>
        <v>147-05</v>
      </c>
      <c r="P38" s="4" t="s">
        <v>697</v>
      </c>
      <c r="Q38" s="4" t="str">
        <f>VLOOKUP(J38,School!$A$2:$D$100,3,FALSE)</f>
        <v>06382</v>
      </c>
      <c r="R38" s="18" t="s">
        <v>585</v>
      </c>
      <c r="S38" s="18" t="s">
        <v>207</v>
      </c>
      <c r="T38">
        <f>VLOOKUP(J38,School!$A$2:$F$98,5,FALSE)</f>
        <v>41.466099999999997</v>
      </c>
      <c r="U38">
        <f>VLOOKUP(J38,School!$A$2:$F$98,6,FALSE)</f>
        <v>-72.108699999999999</v>
      </c>
      <c r="V38" s="4">
        <f t="shared" si="2"/>
        <v>1</v>
      </c>
      <c r="W38" s="4">
        <f>V38-COUNTIF(J39:J301,J38)</f>
        <v>1</v>
      </c>
      <c r="X38" s="29">
        <f t="shared" si="0"/>
        <v>41.466099999999997</v>
      </c>
      <c r="Y38" s="4">
        <f t="shared" si="1"/>
        <v>-72.108699999999999</v>
      </c>
    </row>
    <row r="39" spans="1:25" ht="15">
      <c r="A39" s="3" t="s">
        <v>600</v>
      </c>
      <c r="B39" s="3" t="str">
        <f>CONCATENATE(I39," ",D39," ",H39)</f>
        <v>2002 Girls Outdoor Class MM Championship Shot Put</v>
      </c>
      <c r="C39" s="3" t="s">
        <v>26</v>
      </c>
      <c r="D39" s="4" t="s">
        <v>782</v>
      </c>
      <c r="F39" s="4" t="s">
        <v>703</v>
      </c>
      <c r="G39" s="4" t="str">
        <f>IF(F39="Male","Boys","Girls")</f>
        <v>Girls</v>
      </c>
      <c r="H39" s="4" t="s">
        <v>15</v>
      </c>
      <c r="I39" s="3">
        <v>2002</v>
      </c>
      <c r="J39" s="3" t="s">
        <v>250</v>
      </c>
      <c r="K39" s="4" t="s">
        <v>58</v>
      </c>
      <c r="L39" s="20" t="str">
        <f>VLOOKUP(H39,Events!$A$2:$E$27,2,FALSE)</f>
        <v>Field</v>
      </c>
      <c r="M39" s="20" t="str">
        <f>VLOOKUP(H39,Events!$A$2:$E$27,3,FALSE)</f>
        <v>Throws</v>
      </c>
      <c r="N39" s="6">
        <v>37404</v>
      </c>
      <c r="O39" s="4" t="str">
        <f>IF(VLOOKUP(H39,Events!$A$2:$D$27,2,FALSE)="Field",CONCATENATE(R39,"-",S39),IF(VLOOKUP(H39,Events!$A$2:$D$27,2,FALSE)="Multi",R39,CONCATENATE(R39,":",S39)))</f>
        <v>42-08</v>
      </c>
      <c r="P39" s="4" t="s">
        <v>697</v>
      </c>
      <c r="Q39" s="4" t="str">
        <f>VLOOKUP(J39,School!$A$2:$D$100,3,FALSE)</f>
        <v>06473</v>
      </c>
      <c r="R39" s="18" t="s">
        <v>486</v>
      </c>
      <c r="S39" s="18" t="s">
        <v>202</v>
      </c>
      <c r="T39">
        <f>VLOOKUP(J39,School!$A$2:$F$98,5,FALSE)</f>
        <v>41.392299999999999</v>
      </c>
      <c r="U39">
        <f>VLOOKUP(J39,School!$A$2:$F$98,6,FALSE)</f>
        <v>-72.856700000000004</v>
      </c>
      <c r="V39" s="4">
        <f t="shared" si="2"/>
        <v>4</v>
      </c>
      <c r="W39" s="4">
        <f>V39-COUNTIF(J40:J302,J39)</f>
        <v>4</v>
      </c>
      <c r="X39" s="29">
        <f t="shared" si="0"/>
        <v>41.402299999999997</v>
      </c>
      <c r="Y39" s="4">
        <f t="shared" si="1"/>
        <v>-72.856700000000004</v>
      </c>
    </row>
    <row r="40" spans="1:25" ht="15">
      <c r="A40" s="3" t="s">
        <v>601</v>
      </c>
      <c r="B40" s="3" t="str">
        <f>CONCATENATE(I40," ",D40," ",H40)</f>
        <v>2012 Girls Outdoor Class MM Championship Discus Throw</v>
      </c>
      <c r="C40" s="3" t="s">
        <v>26</v>
      </c>
      <c r="D40" s="4" t="s">
        <v>782</v>
      </c>
      <c r="F40" s="4" t="s">
        <v>703</v>
      </c>
      <c r="G40" s="4" t="str">
        <f>IF(F40="Male","Boys","Girls")</f>
        <v>Girls</v>
      </c>
      <c r="H40" s="4" t="s">
        <v>716</v>
      </c>
      <c r="I40" s="3">
        <v>2012</v>
      </c>
      <c r="J40" s="3" t="s">
        <v>43</v>
      </c>
      <c r="K40" s="4" t="s">
        <v>58</v>
      </c>
      <c r="L40" s="20" t="str">
        <f>VLOOKUP(H40,Events!$A$2:$E$27,2,FALSE)</f>
        <v>Field</v>
      </c>
      <c r="M40" s="20" t="str">
        <f>VLOOKUP(H40,Events!$A$2:$E$27,3,FALSE)</f>
        <v>Throws</v>
      </c>
      <c r="N40" s="6">
        <v>41060</v>
      </c>
      <c r="O40" s="4" t="str">
        <f>IF(VLOOKUP(H40,Events!$A$2:$D$27,2,FALSE)="Field",CONCATENATE(R40,"-",S40),IF(VLOOKUP(H40,Events!$A$2:$D$27,2,FALSE)="Multi",R40,CONCATENATE(R40,":",S40)))</f>
        <v>129-02</v>
      </c>
      <c r="P40" s="4" t="s">
        <v>697</v>
      </c>
      <c r="Q40" s="4" t="str">
        <f>VLOOKUP(J40,School!$A$2:$D$100,3,FALSE)</f>
        <v>06339</v>
      </c>
      <c r="R40" s="18" t="s">
        <v>622</v>
      </c>
      <c r="S40" s="18" t="s">
        <v>316</v>
      </c>
      <c r="T40">
        <f>VLOOKUP(J40,School!$A$2:$F$98,5,FALSE)</f>
        <v>41.428800000000003</v>
      </c>
      <c r="U40">
        <f>VLOOKUP(J40,School!$A$2:$F$98,6,FALSE)</f>
        <v>-71.977599999999995</v>
      </c>
      <c r="V40" s="4">
        <f t="shared" si="2"/>
        <v>1</v>
      </c>
      <c r="W40" s="4">
        <f>V40-COUNTIF(J41:J303,J40)</f>
        <v>1</v>
      </c>
      <c r="X40" s="29">
        <f t="shared" si="0"/>
        <v>41.428800000000003</v>
      </c>
      <c r="Y40" s="4">
        <f t="shared" si="1"/>
        <v>-71.977599999999995</v>
      </c>
    </row>
    <row r="41" spans="1:25" ht="24">
      <c r="A41" s="3" t="s">
        <v>602</v>
      </c>
      <c r="B41" s="3" t="str">
        <f>CONCATENATE(I41," ",D41," ",H41)</f>
        <v>2006 Girls Outdoor Class MM Championship Javelin Throw 2002</v>
      </c>
      <c r="C41" s="3" t="s">
        <v>26</v>
      </c>
      <c r="D41" s="4" t="s">
        <v>782</v>
      </c>
      <c r="F41" s="4" t="s">
        <v>703</v>
      </c>
      <c r="G41" s="4" t="str">
        <f>IF(F41="Male","Boys","Girls")</f>
        <v>Girls</v>
      </c>
      <c r="H41" s="4" t="s">
        <v>717</v>
      </c>
      <c r="I41" s="3">
        <v>2006</v>
      </c>
      <c r="J41" s="3" t="s">
        <v>604</v>
      </c>
      <c r="K41" s="4" t="s">
        <v>58</v>
      </c>
      <c r="L41" s="20" t="str">
        <f>VLOOKUP(H41,Events!$A$2:$E$27,2,FALSE)</f>
        <v>Field</v>
      </c>
      <c r="M41" s="20" t="str">
        <f>VLOOKUP(H41,Events!$A$2:$E$27,3,FALSE)</f>
        <v>Throws</v>
      </c>
      <c r="N41" s="6">
        <v>38869</v>
      </c>
      <c r="O41" s="4" t="str">
        <f>IF(VLOOKUP(H41,Events!$A$2:$D$27,2,FALSE)="Field",CONCATENATE(R41,"-",S41),IF(VLOOKUP(H41,Events!$A$2:$D$27,2,FALSE)="Multi",R41,CONCATENATE(R41,":",S41)))</f>
        <v>134-09</v>
      </c>
      <c r="P41" s="4" t="s">
        <v>697</v>
      </c>
      <c r="Q41" s="4" t="str">
        <f>VLOOKUP(J41,School!$A$2:$D$100,3,FALSE)</f>
        <v>06248</v>
      </c>
      <c r="R41" s="18" t="s">
        <v>623</v>
      </c>
      <c r="S41" s="18" t="s">
        <v>203</v>
      </c>
      <c r="T41">
        <f>VLOOKUP(J41,School!$A$2:$F$98,5,FALSE)</f>
        <v>41.658999999999999</v>
      </c>
      <c r="U41">
        <f>VLOOKUP(J41,School!$A$2:$F$98,6,FALSE)</f>
        <v>-72.363100000000003</v>
      </c>
      <c r="V41" s="4">
        <f t="shared" si="2"/>
        <v>1</v>
      </c>
      <c r="W41" s="4">
        <f>V41-COUNTIF(J42:J304,J41)</f>
        <v>1</v>
      </c>
      <c r="X41" s="29">
        <f t="shared" si="0"/>
        <v>41.658999999999999</v>
      </c>
      <c r="Y41" s="4">
        <f t="shared" si="1"/>
        <v>-72.363100000000003</v>
      </c>
    </row>
    <row r="42" spans="1:25" ht="15">
      <c r="A42" s="3" t="s">
        <v>603</v>
      </c>
      <c r="B42" s="3" t="str">
        <f>CONCATENATE(I42," ",D42," ",H42)</f>
        <v>1999 Girls Outdoor Class MM Championship Javelin Throw</v>
      </c>
      <c r="C42" s="3" t="s">
        <v>26</v>
      </c>
      <c r="D42" s="4" t="s">
        <v>782</v>
      </c>
      <c r="F42" s="4" t="s">
        <v>703</v>
      </c>
      <c r="G42" s="4" t="str">
        <f>IF(F42="Male","Boys","Girls")</f>
        <v>Girls</v>
      </c>
      <c r="H42" s="4" t="s">
        <v>715</v>
      </c>
      <c r="I42" s="3">
        <v>1999</v>
      </c>
      <c r="J42" s="3" t="s">
        <v>94</v>
      </c>
      <c r="K42" s="4" t="s">
        <v>58</v>
      </c>
      <c r="L42" s="20" t="str">
        <f>VLOOKUP(H42,Events!$A$2:$E$27,2,FALSE)</f>
        <v>Field</v>
      </c>
      <c r="M42" s="20" t="str">
        <f>VLOOKUP(H42,Events!$A$2:$E$27,3,FALSE)</f>
        <v>Throws</v>
      </c>
      <c r="O42" s="4" t="str">
        <f>IF(VLOOKUP(H42,Events!$A$2:$D$27,2,FALSE)="Field",CONCATENATE(R42,"-",S42),IF(VLOOKUP(H42,Events!$A$2:$D$27,2,FALSE)="Multi",R42,CONCATENATE(R42,":",S42)))</f>
        <v>140-07</v>
      </c>
      <c r="P42" s="4" t="s">
        <v>697</v>
      </c>
      <c r="Q42" s="4" t="str">
        <f>VLOOKUP(J42,School!$A$2:$D$100,3,FALSE)</f>
        <v>06333</v>
      </c>
      <c r="R42" s="18" t="s">
        <v>584</v>
      </c>
      <c r="S42" s="18" t="s">
        <v>490</v>
      </c>
      <c r="T42">
        <f>VLOOKUP(J42,School!$A$2:$F$98,5,FALSE)</f>
        <v>41.367100000000001</v>
      </c>
      <c r="U42">
        <f>VLOOKUP(J42,School!$A$2:$F$98,6,FALSE)</f>
        <v>-72.223600000000005</v>
      </c>
      <c r="V42" s="4">
        <f t="shared" si="2"/>
        <v>2</v>
      </c>
      <c r="W42" s="4">
        <f>V42-COUNTIF(J43:J305,J42)</f>
        <v>1</v>
      </c>
      <c r="X42" s="29">
        <f t="shared" si="0"/>
        <v>41.357100000000003</v>
      </c>
      <c r="Y42" s="4">
        <f t="shared" si="1"/>
        <v>-72.223600000000005</v>
      </c>
    </row>
    <row r="43" spans="1:25" ht="15">
      <c r="A43" s="3" t="s">
        <v>635</v>
      </c>
      <c r="B43" s="3" t="str">
        <f>CONCATENATE(I43," ",D43," ",H43)</f>
        <v>2017 Girls Outdoor Class S Championship Shot Put</v>
      </c>
      <c r="C43" s="3" t="s">
        <v>26</v>
      </c>
      <c r="D43" s="4" t="s">
        <v>783</v>
      </c>
      <c r="F43" s="4" t="s">
        <v>703</v>
      </c>
      <c r="G43" s="4" t="str">
        <f>IF(F43="Male","Boys","Girls")</f>
        <v>Girls</v>
      </c>
      <c r="H43" s="4" t="s">
        <v>15</v>
      </c>
      <c r="I43" s="3">
        <v>2017</v>
      </c>
      <c r="J43" s="3" t="s">
        <v>39</v>
      </c>
      <c r="K43" s="4" t="s">
        <v>58</v>
      </c>
      <c r="L43" s="20" t="str">
        <f>VLOOKUP(H43,Events!$A$2:$E$27,2,FALSE)</f>
        <v>Field</v>
      </c>
      <c r="M43" s="20" t="str">
        <f>VLOOKUP(H43,Events!$A$2:$E$27,3,FALSE)</f>
        <v>Throws</v>
      </c>
      <c r="N43" s="6">
        <v>42887</v>
      </c>
      <c r="O43" s="4" t="str">
        <f>IF(VLOOKUP(H43,Events!$A$2:$D$27,2,FALSE)="Field",CONCATENATE(R43,"-",S43),IF(VLOOKUP(H43,Events!$A$2:$D$27,2,FALSE)="Multi",R43,CONCATENATE(R43,":",S43)))</f>
        <v>45-10.75</v>
      </c>
      <c r="P43" s="4" t="s">
        <v>697</v>
      </c>
      <c r="Q43" s="4" t="str">
        <f>VLOOKUP(J43,School!$A$2:$D$100,3,FALSE)</f>
        <v>06002</v>
      </c>
      <c r="R43" s="18" t="s">
        <v>652</v>
      </c>
      <c r="S43" s="18" t="s">
        <v>653</v>
      </c>
      <c r="T43">
        <f>VLOOKUP(J43,School!$A$2:$F$98,5,FALSE)</f>
        <v>41.8309</v>
      </c>
      <c r="U43">
        <f>VLOOKUP(J43,School!$A$2:$F$98,6,FALSE)</f>
        <v>-72.733900000000006</v>
      </c>
      <c r="V43" s="4">
        <f t="shared" si="2"/>
        <v>18</v>
      </c>
      <c r="W43" s="4">
        <f>V43-COUNTIF(J44:J306,J43)</f>
        <v>1</v>
      </c>
      <c r="X43" s="29">
        <f t="shared" si="0"/>
        <v>41.840296926207856</v>
      </c>
      <c r="Y43" s="4">
        <f t="shared" si="1"/>
        <v>-72.72705959713349</v>
      </c>
    </row>
    <row r="44" spans="1:25" ht="15">
      <c r="A44" s="3" t="s">
        <v>636</v>
      </c>
      <c r="B44" s="3" t="str">
        <f>CONCATENATE(I44," ",D44," ",H44)</f>
        <v>2002 Girls Outdoor Class S Championship Discus Throw</v>
      </c>
      <c r="C44" s="3" t="s">
        <v>26</v>
      </c>
      <c r="D44" s="4" t="s">
        <v>783</v>
      </c>
      <c r="F44" s="4" t="s">
        <v>703</v>
      </c>
      <c r="G44" s="4" t="str">
        <f>IF(F44="Male","Boys","Girls")</f>
        <v>Girls</v>
      </c>
      <c r="H44" s="4" t="s">
        <v>716</v>
      </c>
      <c r="I44" s="3">
        <v>2002</v>
      </c>
      <c r="J44" s="3" t="s">
        <v>333</v>
      </c>
      <c r="K44" s="4" t="s">
        <v>60</v>
      </c>
      <c r="L44" s="20" t="str">
        <f>VLOOKUP(H44,Events!$A$2:$E$27,2,FALSE)</f>
        <v>Field</v>
      </c>
      <c r="M44" s="20" t="str">
        <f>VLOOKUP(H44,Events!$A$2:$E$27,3,FALSE)</f>
        <v>Throws</v>
      </c>
      <c r="N44" s="6">
        <v>37405</v>
      </c>
      <c r="O44" s="4" t="str">
        <f>IF(VLOOKUP(H44,Events!$A$2:$D$27,2,FALSE)="Field",CONCATENATE(R44,"-",S44),IF(VLOOKUP(H44,Events!$A$2:$D$27,2,FALSE)="Multi",R44,CONCATENATE(R44,":",S44)))</f>
        <v>149-00</v>
      </c>
      <c r="P44" s="4" t="s">
        <v>697</v>
      </c>
      <c r="Q44" s="4" t="str">
        <f>VLOOKUP(J44,School!$A$2:$D$100,3,FALSE)</f>
        <v>06475</v>
      </c>
      <c r="R44" s="18" t="s">
        <v>536</v>
      </c>
      <c r="S44" s="18" t="s">
        <v>288</v>
      </c>
      <c r="T44">
        <f>VLOOKUP(J44,School!$A$2:$F$98,5,FALSE)</f>
        <v>41.295000000000002</v>
      </c>
      <c r="U44">
        <f>VLOOKUP(J44,School!$A$2:$F$98,6,FALSE)</f>
        <v>-72.379499999999993</v>
      </c>
      <c r="V44" s="4">
        <f t="shared" si="2"/>
        <v>3</v>
      </c>
      <c r="W44" s="4">
        <f>V44-COUNTIF(J45:J307,J44)</f>
        <v>1</v>
      </c>
      <c r="X44" s="29">
        <f t="shared" si="0"/>
        <v>41.29</v>
      </c>
      <c r="Y44" s="4">
        <f t="shared" si="1"/>
        <v>-72.362179491924309</v>
      </c>
    </row>
    <row r="45" spans="1:25" ht="15">
      <c r="A45" s="3" t="s">
        <v>636</v>
      </c>
      <c r="B45" s="3" t="str">
        <f>CONCATENATE(I45," ",D45," ",H45)</f>
        <v>2002 Girls Outdoor Class S Championship Javelin Throw 2002</v>
      </c>
      <c r="C45" s="3" t="s">
        <v>26</v>
      </c>
      <c r="D45" s="4" t="s">
        <v>783</v>
      </c>
      <c r="F45" s="4" t="s">
        <v>703</v>
      </c>
      <c r="G45" s="4" t="str">
        <f>IF(F45="Male","Boys","Girls")</f>
        <v>Girls</v>
      </c>
      <c r="H45" s="4" t="s">
        <v>717</v>
      </c>
      <c r="I45" s="3">
        <v>2002</v>
      </c>
      <c r="J45" s="3" t="s">
        <v>333</v>
      </c>
      <c r="K45" s="4" t="s">
        <v>60</v>
      </c>
      <c r="L45" s="20" t="str">
        <f>VLOOKUP(H45,Events!$A$2:$E$27,2,FALSE)</f>
        <v>Field</v>
      </c>
      <c r="M45" s="20" t="str">
        <f>VLOOKUP(H45,Events!$A$2:$E$27,3,FALSE)</f>
        <v>Throws</v>
      </c>
      <c r="N45" s="6">
        <v>37405</v>
      </c>
      <c r="O45" s="4" t="str">
        <f>IF(VLOOKUP(H45,Events!$A$2:$D$27,2,FALSE)="Field",CONCATENATE(R45,"-",S45),IF(VLOOKUP(H45,Events!$A$2:$D$27,2,FALSE)="Multi",R45,CONCATENATE(R45,":",S45)))</f>
        <v>136-08</v>
      </c>
      <c r="P45" s="4" t="s">
        <v>697</v>
      </c>
      <c r="Q45" s="4" t="str">
        <f>VLOOKUP(J45,School!$A$2:$D$100,3,FALSE)</f>
        <v>06475</v>
      </c>
      <c r="R45" s="18" t="s">
        <v>537</v>
      </c>
      <c r="S45" s="18" t="s">
        <v>202</v>
      </c>
      <c r="T45">
        <f>VLOOKUP(J45,School!$A$2:$F$98,5,FALSE)</f>
        <v>41.295000000000002</v>
      </c>
      <c r="U45">
        <f>VLOOKUP(J45,School!$A$2:$F$98,6,FALSE)</f>
        <v>-72.379499999999993</v>
      </c>
      <c r="V45" s="4">
        <f t="shared" si="2"/>
        <v>3</v>
      </c>
      <c r="W45" s="4">
        <f>V45-COUNTIF(J46:J308,J45)</f>
        <v>2</v>
      </c>
      <c r="X45" s="29">
        <f t="shared" si="0"/>
        <v>41.29</v>
      </c>
      <c r="Y45" s="4">
        <f t="shared" si="1"/>
        <v>-72.396820508075677</v>
      </c>
    </row>
    <row r="46" spans="1:25" ht="15">
      <c r="A46" s="3" t="s">
        <v>637</v>
      </c>
      <c r="B46" s="3" t="str">
        <f>CONCATENATE(I46," ",D46," ",H46)</f>
        <v>1983 Girls Outdoor Class S Championship Javelin Throw</v>
      </c>
      <c r="C46" s="3" t="s">
        <v>26</v>
      </c>
      <c r="D46" s="4" t="s">
        <v>783</v>
      </c>
      <c r="F46" s="4" t="s">
        <v>703</v>
      </c>
      <c r="G46" s="4" t="str">
        <f>IF(F46="Male","Boys","Girls")</f>
        <v>Girls</v>
      </c>
      <c r="H46" s="4" t="s">
        <v>715</v>
      </c>
      <c r="I46" s="3">
        <v>1983</v>
      </c>
      <c r="J46" s="3" t="s">
        <v>296</v>
      </c>
      <c r="K46" s="4" t="s">
        <v>56</v>
      </c>
      <c r="L46" s="20" t="str">
        <f>VLOOKUP(H46,Events!$A$2:$E$27,2,FALSE)</f>
        <v>Field</v>
      </c>
      <c r="M46" s="20" t="str">
        <f>VLOOKUP(H46,Events!$A$2:$E$27,3,FALSE)</f>
        <v>Throws</v>
      </c>
      <c r="O46" s="4" t="str">
        <f>IF(VLOOKUP(H46,Events!$A$2:$D$27,2,FALSE)="Field",CONCATENATE(R46,"-",S46),IF(VLOOKUP(H46,Events!$A$2:$D$27,2,FALSE)="Multi",R46,CONCATENATE(R46,":",S46)))</f>
        <v>147-06</v>
      </c>
      <c r="P46" s="4" t="s">
        <v>697</v>
      </c>
      <c r="Q46" s="4" t="str">
        <f>VLOOKUP(J46,School!$A$2:$D$100,3,FALSE)</f>
        <v>06281</v>
      </c>
      <c r="R46" s="18" t="s">
        <v>585</v>
      </c>
      <c r="S46" s="18" t="s">
        <v>206</v>
      </c>
      <c r="T46">
        <f>VLOOKUP(J46,School!$A$2:$F$98,5,FALSE)</f>
        <v>41.953499999999998</v>
      </c>
      <c r="U46">
        <f>VLOOKUP(J46,School!$A$2:$F$98,6,FALSE)</f>
        <v>-71.975999999999999</v>
      </c>
      <c r="V46" s="4">
        <f t="shared" si="2"/>
        <v>6</v>
      </c>
      <c r="W46" s="4">
        <f>V46-COUNTIF(J47:J309,J46)</f>
        <v>3</v>
      </c>
      <c r="X46" s="29">
        <f t="shared" si="0"/>
        <v>41.9435</v>
      </c>
      <c r="Y46" s="4">
        <f t="shared" si="1"/>
        <v>-71.975999999999999</v>
      </c>
    </row>
    <row r="47" spans="1:25" ht="15">
      <c r="A47" s="3" t="s">
        <v>507</v>
      </c>
      <c r="B47" s="3" t="str">
        <f>CONCATENATE(I47," ",D47," ",H47)</f>
        <v>2006 Girls Outdoor State Open Shot Put</v>
      </c>
      <c r="C47" s="3" t="s">
        <v>26</v>
      </c>
      <c r="D47" s="4" t="s">
        <v>784</v>
      </c>
      <c r="F47" s="4" t="s">
        <v>703</v>
      </c>
      <c r="G47" s="4" t="str">
        <f>IF(F47="Male","Boys","Girls")</f>
        <v>Girls</v>
      </c>
      <c r="H47" s="7" t="s">
        <v>15</v>
      </c>
      <c r="I47" s="3">
        <v>2006</v>
      </c>
      <c r="J47" s="3" t="s">
        <v>110</v>
      </c>
      <c r="K47" s="4" t="s">
        <v>58</v>
      </c>
      <c r="L47" s="20" t="str">
        <f>VLOOKUP(H47,Events!$A$2:$E$27,2,FALSE)</f>
        <v>Field</v>
      </c>
      <c r="M47" s="20" t="str">
        <f>VLOOKUP(H47,Events!$A$2:$E$27,3,FALSE)</f>
        <v>Throws</v>
      </c>
      <c r="N47" s="6">
        <v>38874</v>
      </c>
      <c r="O47" s="4" t="str">
        <f>IF(VLOOKUP(H47,Events!$A$2:$D$27,2,FALSE)="Field",CONCATENATE(R47,"-",S47),IF(VLOOKUP(H47,Events!$A$2:$D$27,2,FALSE)="Multi",R47,CONCATENATE(R47,":",S47)))</f>
        <v>49-04</v>
      </c>
      <c r="P47" s="4" t="s">
        <v>697</v>
      </c>
      <c r="Q47" s="4" t="str">
        <f>VLOOKUP(J47,School!$A$2:$D$100,3,FALSE)</f>
        <v>06902</v>
      </c>
      <c r="R47" s="18" t="s">
        <v>687</v>
      </c>
      <c r="S47" s="18" t="s">
        <v>318</v>
      </c>
      <c r="T47">
        <f>VLOOKUP(J47,School!$A$2:$F$98,5,FALSE)</f>
        <v>41.076500000000003</v>
      </c>
      <c r="U47">
        <f>VLOOKUP(J47,School!$A$2:$F$98,6,FALSE)</f>
        <v>-73.566000000000003</v>
      </c>
      <c r="V47" s="4">
        <f t="shared" si="2"/>
        <v>3</v>
      </c>
      <c r="W47" s="4">
        <f>V47-COUNTIF(J48:J310,J47)</f>
        <v>3</v>
      </c>
      <c r="X47" s="29">
        <f t="shared" si="0"/>
        <v>41.086500000000001</v>
      </c>
      <c r="Y47" s="4">
        <f t="shared" si="1"/>
        <v>-73.566000000000003</v>
      </c>
    </row>
    <row r="48" spans="1:25" ht="15">
      <c r="A48" s="3" t="s">
        <v>664</v>
      </c>
      <c r="B48" s="3" t="str">
        <f>CONCATENATE(I48," ",D48," ",H48)</f>
        <v>2002 Girls Outdoor State Open Discus Throw</v>
      </c>
      <c r="C48" s="3" t="s">
        <v>26</v>
      </c>
      <c r="D48" s="4" t="s">
        <v>784</v>
      </c>
      <c r="F48" s="4" t="s">
        <v>703</v>
      </c>
      <c r="G48" s="4" t="str">
        <f>IF(F48="Male","Boys","Girls")</f>
        <v>Girls</v>
      </c>
      <c r="H48" s="7" t="s">
        <v>716</v>
      </c>
      <c r="I48" s="3">
        <v>2002</v>
      </c>
      <c r="J48" s="3" t="s">
        <v>665</v>
      </c>
      <c r="K48" s="4" t="s">
        <v>58</v>
      </c>
      <c r="L48" s="20" t="str">
        <f>VLOOKUP(H48,Events!$A$2:$E$27,2,FALSE)</f>
        <v>Field</v>
      </c>
      <c r="M48" s="20" t="str">
        <f>VLOOKUP(H48,Events!$A$2:$E$27,3,FALSE)</f>
        <v>Throws</v>
      </c>
      <c r="N48" s="6">
        <v>37411</v>
      </c>
      <c r="O48" s="4" t="str">
        <f>IF(VLOOKUP(H48,Events!$A$2:$D$27,2,FALSE)="Field",CONCATENATE(R48,"-",S48),IF(VLOOKUP(H48,Events!$A$2:$D$27,2,FALSE)="Multi",R48,CONCATENATE(R48,":",S48)))</f>
        <v>142-08</v>
      </c>
      <c r="P48" s="4" t="s">
        <v>697</v>
      </c>
      <c r="Q48" s="4" t="str">
        <f>VLOOKUP(J48,School!$A$2:$D$100,3,FALSE)</f>
        <v>06062</v>
      </c>
      <c r="R48" s="18" t="s">
        <v>688</v>
      </c>
      <c r="S48" s="18" t="s">
        <v>202</v>
      </c>
      <c r="T48">
        <f>VLOOKUP(J48,School!$A$2:$F$98,5,FALSE)</f>
        <v>41.664099999999998</v>
      </c>
      <c r="U48">
        <f>VLOOKUP(J48,School!$A$2:$F$98,6,FALSE)</f>
        <v>-72.867500000000007</v>
      </c>
      <c r="V48" s="4">
        <f t="shared" si="2"/>
        <v>1</v>
      </c>
      <c r="W48" s="4">
        <f>V48-COUNTIF(J49:J311,J48)</f>
        <v>1</v>
      </c>
      <c r="X48" s="29">
        <f t="shared" si="0"/>
        <v>41.664099999999998</v>
      </c>
      <c r="Y48" s="4">
        <f t="shared" si="1"/>
        <v>-72.867500000000007</v>
      </c>
    </row>
    <row r="49" spans="1:25" ht="15">
      <c r="A49" s="3" t="s">
        <v>666</v>
      </c>
      <c r="B49" s="3" t="str">
        <f>CONCATENATE(I49," ",D49," ",H49)</f>
        <v>2013 Girls Outdoor State Open Javelin Throw 2002</v>
      </c>
      <c r="C49" s="3" t="s">
        <v>26</v>
      </c>
      <c r="D49" s="4" t="s">
        <v>784</v>
      </c>
      <c r="F49" s="4" t="s">
        <v>703</v>
      </c>
      <c r="G49" s="4" t="str">
        <f>IF(F49="Male","Boys","Girls")</f>
        <v>Girls</v>
      </c>
      <c r="H49" s="7" t="s">
        <v>717</v>
      </c>
      <c r="I49" s="3">
        <v>2013</v>
      </c>
      <c r="J49" s="3" t="s">
        <v>84</v>
      </c>
      <c r="K49" s="4" t="s">
        <v>58</v>
      </c>
      <c r="L49" s="20" t="str">
        <f>VLOOKUP(H49,Events!$A$2:$E$27,2,FALSE)</f>
        <v>Field</v>
      </c>
      <c r="M49" s="20" t="str">
        <f>VLOOKUP(H49,Events!$A$2:$E$27,3,FALSE)</f>
        <v>Throws</v>
      </c>
      <c r="N49" s="6">
        <v>41428</v>
      </c>
      <c r="O49" s="4" t="str">
        <f>IF(VLOOKUP(H49,Events!$A$2:$D$27,2,FALSE)="Field",CONCATENATE(R49,"-",S49),IF(VLOOKUP(H49,Events!$A$2:$D$27,2,FALSE)="Multi",R49,CONCATENATE(R49,":",S49)))</f>
        <v>145-09</v>
      </c>
      <c r="P49" s="4" t="s">
        <v>697</v>
      </c>
      <c r="Q49" s="4" t="str">
        <f>VLOOKUP(J49,School!$A$2:$D$100,3,FALSE)</f>
        <v>06877</v>
      </c>
      <c r="R49" s="18" t="s">
        <v>689</v>
      </c>
      <c r="S49" s="18" t="s">
        <v>203</v>
      </c>
      <c r="T49">
        <f>VLOOKUP(J49,School!$A$2:$F$98,5,FALSE)</f>
        <v>41.286200000000001</v>
      </c>
      <c r="U49">
        <f>VLOOKUP(J49,School!$A$2:$F$98,6,FALSE)</f>
        <v>-73.495500000000007</v>
      </c>
      <c r="V49" s="4">
        <f t="shared" si="2"/>
        <v>4</v>
      </c>
      <c r="W49" s="4">
        <f>V49-COUNTIF(J50:J312,J49)</f>
        <v>1</v>
      </c>
      <c r="X49" s="29">
        <f t="shared" si="0"/>
        <v>41.286200000000001</v>
      </c>
      <c r="Y49" s="4">
        <f t="shared" si="1"/>
        <v>-73.475500000000011</v>
      </c>
    </row>
    <row r="50" spans="1:25" ht="15">
      <c r="A50" s="3" t="s">
        <v>667</v>
      </c>
      <c r="B50" s="3" t="str">
        <f>CONCATENATE(I50," ",D50," ",H50)</f>
        <v>1973 Girls Outdoor State Open Javelin Throw</v>
      </c>
      <c r="C50" s="3" t="s">
        <v>26</v>
      </c>
      <c r="D50" s="4" t="s">
        <v>784</v>
      </c>
      <c r="F50" s="4" t="s">
        <v>703</v>
      </c>
      <c r="G50" s="4" t="str">
        <f>IF(F50="Male","Boys","Girls")</f>
        <v>Girls</v>
      </c>
      <c r="H50" s="7" t="s">
        <v>715</v>
      </c>
      <c r="I50" s="3">
        <v>1973</v>
      </c>
      <c r="J50" s="3" t="s">
        <v>106</v>
      </c>
      <c r="K50" s="4" t="s">
        <v>56</v>
      </c>
      <c r="L50" s="20" t="str">
        <f>VLOOKUP(H50,Events!$A$2:$E$27,2,FALSE)</f>
        <v>Field</v>
      </c>
      <c r="M50" s="20" t="str">
        <f>VLOOKUP(H50,Events!$A$2:$E$27,3,FALSE)</f>
        <v>Throws</v>
      </c>
      <c r="O50" s="4" t="str">
        <f>IF(VLOOKUP(H50,Events!$A$2:$D$27,2,FALSE)="Field",CONCATENATE(R50,"-",S50),IF(VLOOKUP(H50,Events!$A$2:$D$27,2,FALSE)="Multi",R50,CONCATENATE(R50,":",S50)))</f>
        <v>150-05</v>
      </c>
      <c r="P50" s="4" t="s">
        <v>697</v>
      </c>
      <c r="Q50" s="4" t="str">
        <f>VLOOKUP(J50,School!$A$2:$D$100,3,FALSE)</f>
        <v>06340</v>
      </c>
      <c r="R50" s="18" t="s">
        <v>690</v>
      </c>
      <c r="S50" s="18" t="s">
        <v>207</v>
      </c>
      <c r="T50">
        <f>VLOOKUP(J50,School!$A$2:$F$98,5,FALSE)</f>
        <v>41.345100000000002</v>
      </c>
      <c r="U50">
        <f>VLOOKUP(J50,School!$A$2:$F$98,6,FALSE)</f>
        <v>-72.046199999999999</v>
      </c>
      <c r="V50" s="4">
        <f t="shared" si="2"/>
        <v>6</v>
      </c>
      <c r="W50" s="4">
        <f>V50-COUNTIF(J51:J313,J50)</f>
        <v>4</v>
      </c>
      <c r="X50" s="29">
        <f t="shared" si="0"/>
        <v>41.3401</v>
      </c>
      <c r="Y50" s="4">
        <f t="shared" si="1"/>
        <v>-72.063520508075683</v>
      </c>
    </row>
    <row r="51" spans="1:25" ht="15">
      <c r="A51" s="3" t="s">
        <v>635</v>
      </c>
      <c r="B51" s="3" t="str">
        <f>CONCATENATE(I51," ",D51," ",H51)</f>
        <v>2017 Girls Outdoor State Open Hammer Throw</v>
      </c>
      <c r="C51" s="3" t="s">
        <v>26</v>
      </c>
      <c r="D51" s="4" t="s">
        <v>784</v>
      </c>
      <c r="F51" s="4" t="s">
        <v>703</v>
      </c>
      <c r="G51" s="4" t="str">
        <f>IF(F51="Male","Boys","Girls")</f>
        <v>Girls</v>
      </c>
      <c r="H51" s="4" t="s">
        <v>67</v>
      </c>
      <c r="I51" s="3">
        <v>2017</v>
      </c>
      <c r="J51" s="3" t="s">
        <v>39</v>
      </c>
      <c r="K51" s="4" t="s">
        <v>58</v>
      </c>
      <c r="L51" s="20" t="str">
        <f>VLOOKUP(H51,Events!$A$2:$E$27,2,FALSE)</f>
        <v>Field</v>
      </c>
      <c r="M51" s="20" t="str">
        <f>VLOOKUP(H51,Events!$A$2:$E$27,3,FALSE)</f>
        <v>Throws</v>
      </c>
      <c r="N51" s="6">
        <v>42899</v>
      </c>
      <c r="O51" s="4" t="str">
        <f>IF(VLOOKUP(H51,Events!$A$2:$D$27,2,FALSE)="Field",CONCATENATE(R51,"-",S51),IF(VLOOKUP(H51,Events!$A$2:$D$27,2,FALSE)="Multi",R51,CONCATENATE(R51,":",S51)))</f>
        <v>162-02</v>
      </c>
      <c r="P51" s="4" t="s">
        <v>697</v>
      </c>
      <c r="Q51" s="4" t="str">
        <f>VLOOKUP(J51,School!$A$2:$D$100,3,FALSE)</f>
        <v>06002</v>
      </c>
      <c r="R51" s="18" t="s">
        <v>691</v>
      </c>
      <c r="S51" s="18" t="s">
        <v>316</v>
      </c>
      <c r="T51">
        <f>VLOOKUP(J51,School!$A$2:$F$98,5,FALSE)</f>
        <v>41.8309</v>
      </c>
      <c r="U51">
        <f>VLOOKUP(J51,School!$A$2:$F$98,6,FALSE)</f>
        <v>-72.733900000000006</v>
      </c>
      <c r="V51" s="4">
        <f t="shared" si="2"/>
        <v>18</v>
      </c>
      <c r="W51" s="4">
        <f>V51-COUNTIF(J52:J314,J51)</f>
        <v>2</v>
      </c>
      <c r="X51" s="29">
        <f t="shared" si="0"/>
        <v>41.838560444431188</v>
      </c>
      <c r="Y51" s="4">
        <f t="shared" si="1"/>
        <v>-72.721044247806276</v>
      </c>
    </row>
    <row r="52" spans="1:25" ht="15">
      <c r="A52" s="3" t="s">
        <v>71</v>
      </c>
      <c r="B52" s="3" t="str">
        <f>CONCATENATE(I52," ",D52," ",H52)</f>
        <v>1994 Boys Outdoor Class L Championship 100m</v>
      </c>
      <c r="C52" s="3" t="s">
        <v>26</v>
      </c>
      <c r="D52" s="11" t="s">
        <v>773</v>
      </c>
      <c r="E52" s="11"/>
      <c r="F52" s="4" t="s">
        <v>702</v>
      </c>
      <c r="G52" s="4" t="s">
        <v>705</v>
      </c>
      <c r="H52" s="16" t="s">
        <v>1</v>
      </c>
      <c r="I52" s="3">
        <v>1994</v>
      </c>
      <c r="J52" s="3" t="s">
        <v>101</v>
      </c>
      <c r="K52" s="4" t="s">
        <v>58</v>
      </c>
      <c r="L52" s="20" t="str">
        <f>VLOOKUP(H52,Events!$A$2:$E$27,2,FALSE)</f>
        <v>Track</v>
      </c>
      <c r="M52" s="20" t="str">
        <f>VLOOKUP(H52,Events!$A$2:$E$27,3,FALSE)</f>
        <v>Sprint</v>
      </c>
      <c r="N52" s="6">
        <v>34486</v>
      </c>
      <c r="O52" s="4" t="str">
        <f>IF(VLOOKUP(H52,Events!$A$2:$D$27,2,FALSE)="Field",CONCATENATE(R52,"-",S52),IF(VLOOKUP(H52,Events!$A$2:$D$27,2,FALSE)="Multi",R52,CONCATENATE(R52,":",S52)))</f>
        <v>0:10.54</v>
      </c>
      <c r="P52" s="4" t="s">
        <v>697</v>
      </c>
      <c r="Q52" s="4" t="str">
        <f>VLOOKUP(J52,School!$A$2:$D$100,3,FALSE)</f>
        <v>06705</v>
      </c>
      <c r="R52" s="18">
        <v>0</v>
      </c>
      <c r="S52" s="18">
        <v>10.54</v>
      </c>
      <c r="T52">
        <f>VLOOKUP(J52,School!$A$2:$F$98,5,FALSE)</f>
        <v>41.550400000000003</v>
      </c>
      <c r="U52">
        <f>VLOOKUP(J52,School!$A$2:$F$98,6,FALSE)</f>
        <v>-73.009299999999996</v>
      </c>
      <c r="V52" s="4">
        <f t="shared" si="2"/>
        <v>4</v>
      </c>
      <c r="W52" s="4">
        <f>V52-COUNTIF(J53:J315,J52)</f>
        <v>1</v>
      </c>
      <c r="X52" s="29">
        <f t="shared" si="0"/>
        <v>41.550400000000003</v>
      </c>
      <c r="Y52" s="4">
        <f t="shared" si="1"/>
        <v>-72.9893</v>
      </c>
    </row>
    <row r="53" spans="1:25" ht="15">
      <c r="A53" s="3" t="s">
        <v>72</v>
      </c>
      <c r="B53" s="3" t="str">
        <f>CONCATENATE(I53," ",D53," ",H53)</f>
        <v>2012 Boys Outdoor Class L Championship 200m</v>
      </c>
      <c r="C53" s="3" t="s">
        <v>26</v>
      </c>
      <c r="D53" s="11" t="s">
        <v>773</v>
      </c>
      <c r="E53" s="11"/>
      <c r="F53" s="4" t="s">
        <v>702</v>
      </c>
      <c r="G53" s="4" t="str">
        <f>IF(F53="Male","Boys","Girls")</f>
        <v>Boys</v>
      </c>
      <c r="H53" s="16" t="s">
        <v>2</v>
      </c>
      <c r="I53" s="3">
        <v>2012</v>
      </c>
      <c r="J53" s="3" t="s">
        <v>73</v>
      </c>
      <c r="K53" s="4" t="s">
        <v>57</v>
      </c>
      <c r="L53" s="20" t="str">
        <f>VLOOKUP(H53,Events!$A$2:$E$27,2,FALSE)</f>
        <v>Track</v>
      </c>
      <c r="M53" s="20" t="str">
        <f>VLOOKUP(H53,Events!$A$2:$E$27,3,FALSE)</f>
        <v>Sprint</v>
      </c>
      <c r="N53" s="6">
        <v>41058</v>
      </c>
      <c r="O53" s="4" t="str">
        <f>IF(VLOOKUP(H53,Events!$A$2:$D$27,2,FALSE)="Field",CONCATENATE(R53,"-",S53),IF(VLOOKUP(H53,Events!$A$2:$D$27,2,FALSE)="Multi",R53,CONCATENATE(R53,":",S53)))</f>
        <v>0:21.55</v>
      </c>
      <c r="P53" s="4" t="s">
        <v>697</v>
      </c>
      <c r="Q53" s="4" t="str">
        <f>VLOOKUP(J53,School!$A$2:$D$100,3,FALSE)</f>
        <v>06095</v>
      </c>
      <c r="R53" s="18">
        <v>0</v>
      </c>
      <c r="S53" s="18">
        <v>21.55</v>
      </c>
      <c r="T53">
        <f>VLOOKUP(J53,School!$A$2:$F$98,5,FALSE)</f>
        <v>41.850200000000001</v>
      </c>
      <c r="U53">
        <f>VLOOKUP(J53,School!$A$2:$F$98,6,FALSE)</f>
        <v>-72.648899999999998</v>
      </c>
      <c r="V53" s="4">
        <f t="shared" si="2"/>
        <v>10</v>
      </c>
      <c r="W53" s="4">
        <f>V53-COUNTIF(J54:J316,J53)</f>
        <v>2</v>
      </c>
      <c r="X53" s="29">
        <f t="shared" si="0"/>
        <v>41.853290169943747</v>
      </c>
      <c r="Y53" s="4">
        <f t="shared" si="1"/>
        <v>-72.629878869674101</v>
      </c>
    </row>
    <row r="54" spans="1:25" ht="15">
      <c r="A54" s="3" t="s">
        <v>74</v>
      </c>
      <c r="B54" s="3" t="str">
        <f>CONCATENATE(I54," ",D54," ",H54)</f>
        <v>1985 Boys Outdoor Class L Championship 400m</v>
      </c>
      <c r="C54" s="3" t="s">
        <v>26</v>
      </c>
      <c r="D54" s="11" t="s">
        <v>773</v>
      </c>
      <c r="E54" s="11"/>
      <c r="F54" s="4" t="s">
        <v>702</v>
      </c>
      <c r="G54" s="4" t="str">
        <f>IF(F54="Male","Boys","Girls")</f>
        <v>Boys</v>
      </c>
      <c r="H54" s="16" t="s">
        <v>3</v>
      </c>
      <c r="I54" s="3">
        <v>1985</v>
      </c>
      <c r="J54" s="3" t="s">
        <v>75</v>
      </c>
      <c r="K54" s="4" t="s">
        <v>69</v>
      </c>
      <c r="L54" s="20" t="str">
        <f>VLOOKUP(H54,Events!$A$2:$E$27,2,FALSE)</f>
        <v>Track</v>
      </c>
      <c r="M54" s="20" t="str">
        <f>VLOOKUP(H54,Events!$A$2:$E$27,3,FALSE)</f>
        <v>Sprint</v>
      </c>
      <c r="N54" s="6">
        <v>31199</v>
      </c>
      <c r="O54" s="4" t="str">
        <f>IF(VLOOKUP(H54,Events!$A$2:$D$27,2,FALSE)="Field",CONCATENATE(R54,"-",S54),IF(VLOOKUP(H54,Events!$A$2:$D$27,2,FALSE)="Multi",R54,CONCATENATE(R54,":",S54)))</f>
        <v>0:48.14</v>
      </c>
      <c r="P54" s="4" t="s">
        <v>697</v>
      </c>
      <c r="Q54" s="4" t="str">
        <f>VLOOKUP(J54,School!$A$2:$D$100,3,FALSE)</f>
        <v>06241</v>
      </c>
      <c r="R54" s="18">
        <v>0</v>
      </c>
      <c r="S54" s="18">
        <v>48.14</v>
      </c>
      <c r="T54">
        <f>VLOOKUP(J54,School!$A$2:$F$98,5,FALSE)</f>
        <v>41.8429</v>
      </c>
      <c r="U54">
        <f>VLOOKUP(J54,School!$A$2:$F$98,6,FALSE)</f>
        <v>-71.887799999999999</v>
      </c>
      <c r="V54" s="4">
        <f t="shared" si="2"/>
        <v>2</v>
      </c>
      <c r="W54" s="4">
        <f>V54-COUNTIF(J55:J317,J54)</f>
        <v>1</v>
      </c>
      <c r="X54" s="29">
        <f t="shared" si="0"/>
        <v>41.832900000000002</v>
      </c>
      <c r="Y54" s="4">
        <f t="shared" si="1"/>
        <v>-71.887799999999999</v>
      </c>
    </row>
    <row r="55" spans="1:25" ht="24">
      <c r="A55" s="3" t="s">
        <v>81</v>
      </c>
      <c r="B55" s="3" t="str">
        <f>CONCATENATE(I55," ",D55," ",H55)</f>
        <v>2013 Boys Outdoor Class L Championship 4x100m</v>
      </c>
      <c r="C55" s="3" t="s">
        <v>26</v>
      </c>
      <c r="D55" s="11" t="s">
        <v>773</v>
      </c>
      <c r="E55" s="11"/>
      <c r="F55" s="4" t="s">
        <v>702</v>
      </c>
      <c r="G55" s="4" t="str">
        <f>IF(F55="Male","Boys","Girls")</f>
        <v>Boys</v>
      </c>
      <c r="H55" s="16" t="s">
        <v>8</v>
      </c>
      <c r="I55" s="3">
        <v>2013</v>
      </c>
      <c r="J55" s="3" t="s">
        <v>73</v>
      </c>
      <c r="K55" s="4" t="s">
        <v>57</v>
      </c>
      <c r="L55" s="20" t="str">
        <f>VLOOKUP(H55,Events!$A$2:$E$27,2,FALSE)</f>
        <v>Relay</v>
      </c>
      <c r="M55" s="20" t="str">
        <f>VLOOKUP(H55,Events!$A$2:$E$27,3,FALSE)</f>
        <v>Sprint</v>
      </c>
      <c r="N55" s="6">
        <v>41422</v>
      </c>
      <c r="O55" s="4" t="str">
        <f>IF(VLOOKUP(H55,Events!$A$2:$D$27,2,FALSE)="Field",CONCATENATE(R55,"-",S55),IF(VLOOKUP(H55,Events!$A$2:$D$27,2,FALSE)="Multi",R55,CONCATENATE(R55,":",S55)))</f>
        <v>0:41.98</v>
      </c>
      <c r="P55" s="4" t="s">
        <v>697</v>
      </c>
      <c r="Q55" s="4" t="str">
        <f>VLOOKUP(J55,School!$A$2:$D$100,3,FALSE)</f>
        <v>06095</v>
      </c>
      <c r="R55" s="18" t="s">
        <v>254</v>
      </c>
      <c r="S55" s="18" t="s">
        <v>267</v>
      </c>
      <c r="T55">
        <f>VLOOKUP(J55,School!$A$2:$F$98,5,FALSE)</f>
        <v>41.850200000000001</v>
      </c>
      <c r="U55">
        <f>VLOOKUP(J55,School!$A$2:$F$98,6,FALSE)</f>
        <v>-72.648899999999998</v>
      </c>
      <c r="V55" s="4">
        <f t="shared" si="2"/>
        <v>10</v>
      </c>
      <c r="W55" s="4">
        <f>V55-COUNTIF(J56:J318,J55)</f>
        <v>3</v>
      </c>
      <c r="X55" s="29">
        <f t="shared" si="0"/>
        <v>41.847109830056255</v>
      </c>
      <c r="Y55" s="4">
        <f t="shared" si="1"/>
        <v>-72.629878869674101</v>
      </c>
    </row>
    <row r="56" spans="1:25" ht="24">
      <c r="A56" s="3" t="s">
        <v>82</v>
      </c>
      <c r="B56" s="3" t="str">
        <f>CONCATENATE(I56," ",D56," ",H56)</f>
        <v>2006 Boys Outdoor Class L Championship 4x400m</v>
      </c>
      <c r="C56" s="3" t="s">
        <v>26</v>
      </c>
      <c r="D56" s="11" t="s">
        <v>773</v>
      </c>
      <c r="E56" s="11"/>
      <c r="F56" s="4" t="s">
        <v>702</v>
      </c>
      <c r="G56" s="4" t="str">
        <f>IF(F56="Male","Boys","Girls")</f>
        <v>Boys</v>
      </c>
      <c r="H56" s="16" t="s">
        <v>9</v>
      </c>
      <c r="I56" s="3">
        <v>2006</v>
      </c>
      <c r="J56" s="3" t="s">
        <v>105</v>
      </c>
      <c r="K56" s="4" t="s">
        <v>58</v>
      </c>
      <c r="L56" s="20" t="str">
        <f>VLOOKUP(H56,Events!$A$2:$E$27,2,FALSE)</f>
        <v>Relay</v>
      </c>
      <c r="M56" s="20" t="str">
        <f>VLOOKUP(H56,Events!$A$2:$E$27,3,FALSE)</f>
        <v>Sprint</v>
      </c>
      <c r="N56" s="6">
        <v>38867</v>
      </c>
      <c r="O56" s="4" t="str">
        <f>IF(VLOOKUP(H56,Events!$A$2:$D$27,2,FALSE)="Field",CONCATENATE(R56,"-",S56),IF(VLOOKUP(H56,Events!$A$2:$D$27,2,FALSE)="Multi",R56,CONCATENATE(R56,":",S56)))</f>
        <v>3:20.93</v>
      </c>
      <c r="P56" s="4" t="s">
        <v>697</v>
      </c>
      <c r="Q56" s="4" t="str">
        <f>VLOOKUP(J56,School!$A$2:$D$100,3,FALSE)</f>
        <v>06880</v>
      </c>
      <c r="R56" s="18">
        <v>3</v>
      </c>
      <c r="S56" s="18">
        <v>20.93</v>
      </c>
      <c r="T56">
        <f>VLOOKUP(J56,School!$A$2:$F$98,5,FALSE)</f>
        <v>41.127299999999998</v>
      </c>
      <c r="U56">
        <f>VLOOKUP(J56,School!$A$2:$F$98,6,FALSE)</f>
        <v>-73.371799999999993</v>
      </c>
      <c r="V56" s="4">
        <f t="shared" si="2"/>
        <v>8</v>
      </c>
      <c r="W56" s="4">
        <f>V56-COUNTIF(J57:J319,J56)</f>
        <v>1</v>
      </c>
      <c r="X56" s="29">
        <f t="shared" si="0"/>
        <v>41.134371067811863</v>
      </c>
      <c r="Y56" s="4">
        <f t="shared" si="1"/>
        <v>-73.357657864376264</v>
      </c>
    </row>
    <row r="57" spans="1:25" ht="15">
      <c r="A57" s="3" t="s">
        <v>128</v>
      </c>
      <c r="B57" s="3" t="str">
        <f>CONCATENATE(I57," ",D57," ",H57)</f>
        <v>1999 Boys Outdoor Class LL Championship 100m</v>
      </c>
      <c r="C57" s="3" t="s">
        <v>26</v>
      </c>
      <c r="D57" s="4" t="s">
        <v>774</v>
      </c>
      <c r="F57" s="4" t="s">
        <v>702</v>
      </c>
      <c r="G57" s="4" t="str">
        <f>IF(F57="Male","Boys","Girls")</f>
        <v>Boys</v>
      </c>
      <c r="H57" s="4" t="s">
        <v>1</v>
      </c>
      <c r="I57" s="3">
        <v>1999</v>
      </c>
      <c r="J57" s="3" t="s">
        <v>129</v>
      </c>
      <c r="K57" s="4" t="s">
        <v>60</v>
      </c>
      <c r="L57" s="20" t="str">
        <f>VLOOKUP(H57,Events!$A$2:$E$27,2,FALSE)</f>
        <v>Track</v>
      </c>
      <c r="M57" s="20" t="str">
        <f>VLOOKUP(H57,Events!$A$2:$E$27,3,FALSE)</f>
        <v>Sprint</v>
      </c>
      <c r="O57" s="4" t="str">
        <f>IF(VLOOKUP(H57,Events!$A$2:$D$27,2,FALSE)="Field",CONCATENATE(R57,"-",S57),IF(VLOOKUP(H57,Events!$A$2:$D$27,2,FALSE)="Multi",R57,CONCATENATE(R57,":",S57)))</f>
        <v>0:10.48</v>
      </c>
      <c r="P57" s="4" t="s">
        <v>697</v>
      </c>
      <c r="Q57" s="4" t="str">
        <f>VLOOKUP(J57,School!$A$2:$D$100,3,FALSE)</f>
        <v>06118</v>
      </c>
      <c r="R57" s="18">
        <v>0</v>
      </c>
      <c r="S57" s="18">
        <v>10.48</v>
      </c>
      <c r="T57">
        <f>VLOOKUP(J57,School!$A$2:$F$98,5,FALSE)</f>
        <v>41.737400000000001</v>
      </c>
      <c r="U57">
        <f>VLOOKUP(J57,School!$A$2:$F$98,6,FALSE)</f>
        <v>-72.629800000000003</v>
      </c>
      <c r="V57" s="4">
        <f t="shared" si="2"/>
        <v>4</v>
      </c>
      <c r="W57" s="4">
        <f>V57-COUNTIF(J58:J320,J57)</f>
        <v>1</v>
      </c>
      <c r="X57" s="29">
        <f t="shared" si="0"/>
        <v>41.737400000000001</v>
      </c>
      <c r="Y57" s="4">
        <f t="shared" si="1"/>
        <v>-72.609800000000007</v>
      </c>
    </row>
    <row r="58" spans="1:25" ht="15">
      <c r="A58" s="3" t="s">
        <v>130</v>
      </c>
      <c r="B58" s="3" t="str">
        <f>CONCATENATE(I58," ",D58," ",H58)</f>
        <v>2007 Boys Outdoor Class LL Championship 200m</v>
      </c>
      <c r="C58" s="3" t="s">
        <v>26</v>
      </c>
      <c r="D58" s="4" t="s">
        <v>774</v>
      </c>
      <c r="F58" s="4" t="s">
        <v>702</v>
      </c>
      <c r="G58" s="4" t="str">
        <f>IF(F58="Male","Boys","Girls")</f>
        <v>Boys</v>
      </c>
      <c r="H58" s="4" t="s">
        <v>2</v>
      </c>
      <c r="I58" s="3">
        <v>2007</v>
      </c>
      <c r="J58" s="3" t="s">
        <v>131</v>
      </c>
      <c r="K58" s="4" t="s">
        <v>61</v>
      </c>
      <c r="L58" s="20" t="str">
        <f>VLOOKUP(H58,Events!$A$2:$E$27,2,FALSE)</f>
        <v>Track</v>
      </c>
      <c r="M58" s="20" t="str">
        <f>VLOOKUP(H58,Events!$A$2:$E$27,3,FALSE)</f>
        <v>Sprint</v>
      </c>
      <c r="N58" s="6">
        <v>39231</v>
      </c>
      <c r="O58" s="4" t="str">
        <f>IF(VLOOKUP(H58,Events!$A$2:$D$27,2,FALSE)="Field",CONCATENATE(R58,"-",S58),IF(VLOOKUP(H58,Events!$A$2:$D$27,2,FALSE)="Multi",R58,CONCATENATE(R58,":",S58)))</f>
        <v>0:21.41</v>
      </c>
      <c r="P58" s="4" t="s">
        <v>697</v>
      </c>
      <c r="Q58" s="4" t="str">
        <f>VLOOKUP(J58,School!$A$2:$D$100,3,FALSE)</f>
        <v>06811</v>
      </c>
      <c r="R58" s="18">
        <v>0</v>
      </c>
      <c r="S58" s="18">
        <v>21.41</v>
      </c>
      <c r="T58">
        <f>VLOOKUP(J58,School!$A$2:$F$98,5,FALSE)</f>
        <v>41.417000000000002</v>
      </c>
      <c r="U58">
        <f>VLOOKUP(J58,School!$A$2:$F$98,6,FALSE)</f>
        <v>-73.455299999999994</v>
      </c>
      <c r="V58" s="4">
        <f t="shared" si="2"/>
        <v>8</v>
      </c>
      <c r="W58" s="4">
        <f>V58-COUNTIF(J59:J321,J58)</f>
        <v>2</v>
      </c>
      <c r="X58" s="29">
        <f t="shared" si="0"/>
        <v>41.417000000000002</v>
      </c>
      <c r="Y58" s="4">
        <f t="shared" si="1"/>
        <v>-73.435299999999998</v>
      </c>
    </row>
    <row r="59" spans="1:25" ht="15">
      <c r="A59" s="3" t="s">
        <v>132</v>
      </c>
      <c r="B59" s="3" t="str">
        <f>CONCATENATE(I59," ",D59," ",H59)</f>
        <v>2011 Boys Outdoor Class LL Championship 400m</v>
      </c>
      <c r="C59" s="3" t="s">
        <v>26</v>
      </c>
      <c r="D59" s="4" t="s">
        <v>774</v>
      </c>
      <c r="F59" s="4" t="s">
        <v>702</v>
      </c>
      <c r="G59" s="4" t="str">
        <f>IF(F59="Male","Boys","Girls")</f>
        <v>Boys</v>
      </c>
      <c r="H59" s="4" t="s">
        <v>3</v>
      </c>
      <c r="I59" s="3">
        <v>2011</v>
      </c>
      <c r="J59" s="3" t="s">
        <v>105</v>
      </c>
      <c r="K59" s="4" t="s">
        <v>58</v>
      </c>
      <c r="L59" s="20" t="str">
        <f>VLOOKUP(H59,Events!$A$2:$E$27,2,FALSE)</f>
        <v>Track</v>
      </c>
      <c r="M59" s="20" t="str">
        <f>VLOOKUP(H59,Events!$A$2:$E$27,3,FALSE)</f>
        <v>Sprint</v>
      </c>
      <c r="N59" s="6">
        <v>40694</v>
      </c>
      <c r="O59" s="4" t="str">
        <f>IF(VLOOKUP(H59,Events!$A$2:$D$27,2,FALSE)="Field",CONCATENATE(R59,"-",S59),IF(VLOOKUP(H59,Events!$A$2:$D$27,2,FALSE)="Multi",R59,CONCATENATE(R59,":",S59)))</f>
        <v>0:47.99</v>
      </c>
      <c r="P59" s="4" t="s">
        <v>697</v>
      </c>
      <c r="Q59" s="4" t="str">
        <f>VLOOKUP(J59,School!$A$2:$D$100,3,FALSE)</f>
        <v>06880</v>
      </c>
      <c r="R59" s="18">
        <v>0</v>
      </c>
      <c r="S59" s="18">
        <v>47.99</v>
      </c>
      <c r="T59">
        <f>VLOOKUP(J59,School!$A$2:$F$98,5,FALSE)</f>
        <v>41.127299999999998</v>
      </c>
      <c r="U59">
        <f>VLOOKUP(J59,School!$A$2:$F$98,6,FALSE)</f>
        <v>-73.371799999999993</v>
      </c>
      <c r="V59" s="4">
        <f t="shared" si="2"/>
        <v>8</v>
      </c>
      <c r="W59" s="4">
        <f>V59-COUNTIF(J60:J322,J59)</f>
        <v>2</v>
      </c>
      <c r="X59" s="29">
        <f t="shared" si="0"/>
        <v>41.127299999999998</v>
      </c>
      <c r="Y59" s="4">
        <f t="shared" si="1"/>
        <v>-73.351799999999997</v>
      </c>
    </row>
    <row r="60" spans="1:25" ht="24">
      <c r="A60" s="3" t="s">
        <v>141</v>
      </c>
      <c r="B60" s="3" t="str">
        <f>CONCATENATE(I60," ",D60," ",H60)</f>
        <v>2013 Boys Outdoor Class LL Championship 4x100m</v>
      </c>
      <c r="C60" s="3" t="s">
        <v>26</v>
      </c>
      <c r="D60" s="4" t="s">
        <v>774</v>
      </c>
      <c r="F60" s="4" t="s">
        <v>702</v>
      </c>
      <c r="G60" s="4" t="str">
        <f>IF(F60="Male","Boys","Girls")</f>
        <v>Boys</v>
      </c>
      <c r="H60" s="4" t="s">
        <v>8</v>
      </c>
      <c r="I60" s="3">
        <v>2013</v>
      </c>
      <c r="J60" s="3" t="s">
        <v>142</v>
      </c>
      <c r="K60" s="4" t="s">
        <v>58</v>
      </c>
      <c r="L60" s="20" t="str">
        <f>VLOOKUP(H60,Events!$A$2:$E$27,2,FALSE)</f>
        <v>Relay</v>
      </c>
      <c r="M60" s="20" t="str">
        <f>VLOOKUP(H60,Events!$A$2:$E$27,3,FALSE)</f>
        <v>Sprint</v>
      </c>
      <c r="N60" s="6">
        <v>41424</v>
      </c>
      <c r="O60" s="4" t="str">
        <f>IF(VLOOKUP(H60,Events!$A$2:$D$27,2,FALSE)="Field",CONCATENATE(R60,"-",S60),IF(VLOOKUP(H60,Events!$A$2:$D$27,2,FALSE)="Multi",R60,CONCATENATE(R60,":",S60)))</f>
        <v>0:42.2</v>
      </c>
      <c r="P60" s="4" t="s">
        <v>697</v>
      </c>
      <c r="Q60" s="4" t="str">
        <f>VLOOKUP(J60,School!$A$2:$D$100,3,FALSE)</f>
        <v>06051</v>
      </c>
      <c r="R60" s="18" t="s">
        <v>254</v>
      </c>
      <c r="S60" s="18" t="s">
        <v>272</v>
      </c>
      <c r="T60">
        <f>VLOOKUP(J60,School!$A$2:$F$98,5,FALSE)</f>
        <v>41.672199999999997</v>
      </c>
      <c r="U60">
        <f>VLOOKUP(J60,School!$A$2:$F$98,6,FALSE)</f>
        <v>-72.779300000000006</v>
      </c>
      <c r="V60" s="4">
        <f t="shared" si="2"/>
        <v>2</v>
      </c>
      <c r="W60" s="4">
        <f>V60-COUNTIF(J61:J323,J60)</f>
        <v>1</v>
      </c>
      <c r="X60" s="29">
        <f t="shared" si="0"/>
        <v>41.662199999999999</v>
      </c>
      <c r="Y60" s="4">
        <f t="shared" si="1"/>
        <v>-72.779300000000006</v>
      </c>
    </row>
    <row r="61" spans="1:25" ht="24">
      <c r="A61" s="3" t="s">
        <v>143</v>
      </c>
      <c r="B61" s="3" t="str">
        <f>CONCATENATE(I61," ",D61," ",H61)</f>
        <v>2011 Boys Outdoor Class LL Championship 4x400m</v>
      </c>
      <c r="C61" s="3" t="s">
        <v>26</v>
      </c>
      <c r="D61" s="4" t="s">
        <v>774</v>
      </c>
      <c r="F61" s="4" t="s">
        <v>702</v>
      </c>
      <c r="G61" s="4" t="str">
        <f>IF(F61="Male","Boys","Girls")</f>
        <v>Boys</v>
      </c>
      <c r="H61" s="4" t="s">
        <v>9</v>
      </c>
      <c r="I61" s="3">
        <v>2011</v>
      </c>
      <c r="J61" s="3" t="s">
        <v>105</v>
      </c>
      <c r="K61" s="4" t="s">
        <v>58</v>
      </c>
      <c r="L61" s="20" t="str">
        <f>VLOOKUP(H61,Events!$A$2:$E$27,2,FALSE)</f>
        <v>Relay</v>
      </c>
      <c r="M61" s="20" t="str">
        <f>VLOOKUP(H61,Events!$A$2:$E$27,3,FALSE)</f>
        <v>Sprint</v>
      </c>
      <c r="N61" s="6">
        <v>40694</v>
      </c>
      <c r="O61" s="4" t="str">
        <f>IF(VLOOKUP(H61,Events!$A$2:$D$27,2,FALSE)="Field",CONCATENATE(R61,"-",S61),IF(VLOOKUP(H61,Events!$A$2:$D$27,2,FALSE)="Multi",R61,CONCATENATE(R61,":",S61)))</f>
        <v>3:20.64</v>
      </c>
      <c r="P61" s="4" t="s">
        <v>699</v>
      </c>
      <c r="Q61" s="4" t="str">
        <f>VLOOKUP(J61,School!$A$2:$D$100,3,FALSE)</f>
        <v>06880</v>
      </c>
      <c r="R61" s="18">
        <v>3</v>
      </c>
      <c r="S61" s="18">
        <v>20.64</v>
      </c>
      <c r="T61">
        <f>VLOOKUP(J61,School!$A$2:$F$98,5,FALSE)</f>
        <v>41.127299999999998</v>
      </c>
      <c r="U61">
        <f>VLOOKUP(J61,School!$A$2:$F$98,6,FALSE)</f>
        <v>-73.371799999999993</v>
      </c>
      <c r="V61" s="4">
        <f t="shared" si="2"/>
        <v>8</v>
      </c>
      <c r="W61" s="4">
        <f>V61-COUNTIF(J62:J324,J61)</f>
        <v>3</v>
      </c>
      <c r="X61" s="29">
        <f t="shared" si="0"/>
        <v>41.120228932188134</v>
      </c>
      <c r="Y61" s="4">
        <f t="shared" si="1"/>
        <v>-73.357657864376264</v>
      </c>
    </row>
    <row r="62" spans="1:25" ht="15">
      <c r="A62" s="3" t="s">
        <v>169</v>
      </c>
      <c r="B62" s="3" t="str">
        <f>CONCATENATE(I62," ",D62," ",H62)</f>
        <v>2003 Boys Outdoor Class M Championship 100m</v>
      </c>
      <c r="C62" s="3" t="s">
        <v>26</v>
      </c>
      <c r="D62" s="4" t="s">
        <v>775</v>
      </c>
      <c r="F62" s="4" t="s">
        <v>702</v>
      </c>
      <c r="G62" s="4" t="str">
        <f>IF(F62="Male","Boys","Girls")</f>
        <v>Boys</v>
      </c>
      <c r="H62" s="4" t="s">
        <v>1</v>
      </c>
      <c r="I62" s="3">
        <v>2003</v>
      </c>
      <c r="J62" s="3" t="s">
        <v>39</v>
      </c>
      <c r="K62" s="4" t="s">
        <v>58</v>
      </c>
      <c r="L62" s="20" t="str">
        <f>VLOOKUP(H62,Events!$A$2:$E$27,2,FALSE)</f>
        <v>Track</v>
      </c>
      <c r="M62" s="20" t="str">
        <f>VLOOKUP(H62,Events!$A$2:$E$27,3,FALSE)</f>
        <v>Sprint</v>
      </c>
      <c r="N62" s="6">
        <v>37777</v>
      </c>
      <c r="O62" s="4" t="str">
        <f>IF(VLOOKUP(H62,Events!$A$2:$D$27,2,FALSE)="Field",CONCATENATE(R62,"-",S62),IF(VLOOKUP(H62,Events!$A$2:$D$27,2,FALSE)="Multi",R62,CONCATENATE(R62,":",S62)))</f>
        <v>0:10.69</v>
      </c>
      <c r="P62" s="4" t="s">
        <v>697</v>
      </c>
      <c r="Q62" s="4" t="str">
        <f>VLOOKUP(J62,School!$A$2:$D$100,3,FALSE)</f>
        <v>06002</v>
      </c>
      <c r="R62" s="18" t="s">
        <v>254</v>
      </c>
      <c r="S62" s="18" t="s">
        <v>255</v>
      </c>
      <c r="T62">
        <f>VLOOKUP(J62,School!$A$2:$F$98,5,FALSE)</f>
        <v>41.8309</v>
      </c>
      <c r="U62">
        <f>VLOOKUP(J62,School!$A$2:$F$98,6,FALSE)</f>
        <v>-72.733900000000006</v>
      </c>
      <c r="V62" s="4">
        <f t="shared" si="2"/>
        <v>18</v>
      </c>
      <c r="W62" s="4">
        <f>V62-COUNTIF(J63:J325,J62)</f>
        <v>3</v>
      </c>
      <c r="X62" s="29">
        <f t="shared" si="0"/>
        <v>41.835900000000002</v>
      </c>
      <c r="Y62" s="4">
        <f t="shared" si="1"/>
        <v>-72.716579491924321</v>
      </c>
    </row>
    <row r="63" spans="1:25" ht="15">
      <c r="A63" s="3" t="s">
        <v>170</v>
      </c>
      <c r="B63" s="3" t="str">
        <f>CONCATENATE(I63," ",D63," ",H63)</f>
        <v>1995 Boys Outdoor Class M Championship 200m</v>
      </c>
      <c r="C63" s="3" t="s">
        <v>26</v>
      </c>
      <c r="D63" s="4" t="s">
        <v>775</v>
      </c>
      <c r="F63" s="4" t="s">
        <v>702</v>
      </c>
      <c r="G63" s="4" t="str">
        <f>IF(F63="Male","Boys","Girls")</f>
        <v>Boys</v>
      </c>
      <c r="H63" s="4" t="s">
        <v>2</v>
      </c>
      <c r="I63" s="3">
        <v>1995</v>
      </c>
      <c r="J63" s="3" t="s">
        <v>198</v>
      </c>
      <c r="K63" s="4" t="s">
        <v>58</v>
      </c>
      <c r="L63" s="20" t="str">
        <f>VLOOKUP(H63,Events!$A$2:$E$27,2,FALSE)</f>
        <v>Track</v>
      </c>
      <c r="M63" s="20" t="str">
        <f>VLOOKUP(H63,Events!$A$2:$E$27,3,FALSE)</f>
        <v>Sprint</v>
      </c>
      <c r="N63" s="6">
        <v>34856</v>
      </c>
      <c r="O63" s="4" t="str">
        <f>IF(VLOOKUP(H63,Events!$A$2:$D$27,2,FALSE)="Field",CONCATENATE(R63,"-",S63),IF(VLOOKUP(H63,Events!$A$2:$D$27,2,FALSE)="Multi",R63,CONCATENATE(R63,":",S63)))</f>
        <v>0:21.45</v>
      </c>
      <c r="P63" s="4" t="s">
        <v>697</v>
      </c>
      <c r="Q63" s="4" t="str">
        <f>VLOOKUP(J63,School!$A$2:$D$100,3,FALSE)</f>
        <v>06106</v>
      </c>
      <c r="R63" s="18" t="s">
        <v>254</v>
      </c>
      <c r="S63" s="18" t="s">
        <v>256</v>
      </c>
      <c r="T63">
        <f>VLOOKUP(J63,School!$A$2:$F$98,5,FALSE)</f>
        <v>41.758200000000002</v>
      </c>
      <c r="U63">
        <f>VLOOKUP(J63,School!$A$2:$F$98,6,FALSE)</f>
        <v>-72.682100000000005</v>
      </c>
      <c r="V63" s="4">
        <f t="shared" si="2"/>
        <v>5</v>
      </c>
      <c r="W63" s="4">
        <f>V63-COUNTIF(J64:J326,J63)</f>
        <v>1</v>
      </c>
      <c r="X63" s="29">
        <f t="shared" si="0"/>
        <v>41.761290169943749</v>
      </c>
      <c r="Y63" s="4">
        <f t="shared" si="1"/>
        <v>-72.663078869674109</v>
      </c>
    </row>
    <row r="64" spans="1:25" ht="15">
      <c r="A64" s="3" t="s">
        <v>170</v>
      </c>
      <c r="B64" s="3" t="str">
        <f>CONCATENATE(I64," ",D64," ",H64)</f>
        <v>1995 Boys Outdoor Class M Championship 400m</v>
      </c>
      <c r="C64" s="3" t="s">
        <v>26</v>
      </c>
      <c r="D64" s="4" t="s">
        <v>775</v>
      </c>
      <c r="F64" s="4" t="s">
        <v>702</v>
      </c>
      <c r="G64" s="4" t="str">
        <f>IF(F64="Male","Boys","Girls")</f>
        <v>Boys</v>
      </c>
      <c r="H64" s="4" t="s">
        <v>3</v>
      </c>
      <c r="I64" s="3">
        <v>1995</v>
      </c>
      <c r="J64" s="3" t="s">
        <v>198</v>
      </c>
      <c r="K64" s="4" t="s">
        <v>58</v>
      </c>
      <c r="L64" s="20" t="str">
        <f>VLOOKUP(H64,Events!$A$2:$E$27,2,FALSE)</f>
        <v>Track</v>
      </c>
      <c r="M64" s="20" t="str">
        <f>VLOOKUP(H64,Events!$A$2:$E$27,3,FALSE)</f>
        <v>Sprint</v>
      </c>
      <c r="N64" s="6">
        <v>34856</v>
      </c>
      <c r="O64" s="4" t="str">
        <f>IF(VLOOKUP(H64,Events!$A$2:$D$27,2,FALSE)="Field",CONCATENATE(R64,"-",S64),IF(VLOOKUP(H64,Events!$A$2:$D$27,2,FALSE)="Multi",R64,CONCATENATE(R64,":",S64)))</f>
        <v>0:46.31</v>
      </c>
      <c r="P64" s="4" t="s">
        <v>697</v>
      </c>
      <c r="Q64" s="4" t="str">
        <f>VLOOKUP(J64,School!$A$2:$D$100,3,FALSE)</f>
        <v>06106</v>
      </c>
      <c r="R64" s="18" t="s">
        <v>254</v>
      </c>
      <c r="S64" s="18" t="s">
        <v>257</v>
      </c>
      <c r="T64">
        <f>VLOOKUP(J64,School!$A$2:$F$98,5,FALSE)</f>
        <v>41.758200000000002</v>
      </c>
      <c r="U64">
        <f>VLOOKUP(J64,School!$A$2:$F$98,6,FALSE)</f>
        <v>-72.682100000000005</v>
      </c>
      <c r="V64" s="4">
        <f t="shared" si="2"/>
        <v>5</v>
      </c>
      <c r="W64" s="4">
        <f>V64-COUNTIF(J65:J327,J64)</f>
        <v>2</v>
      </c>
      <c r="X64" s="29">
        <f t="shared" si="0"/>
        <v>41.750109830056253</v>
      </c>
      <c r="Y64" s="4">
        <f t="shared" si="1"/>
        <v>-72.670344294954162</v>
      </c>
    </row>
    <row r="65" spans="1:25" ht="24">
      <c r="A65" s="3" t="s">
        <v>183</v>
      </c>
      <c r="B65" s="3" t="str">
        <f>CONCATENATE(I65," ",D65," ",H65)</f>
        <v>2006 Boys Outdoor Class M Championship 4x100m</v>
      </c>
      <c r="C65" s="3" t="s">
        <v>26</v>
      </c>
      <c r="D65" s="4" t="s">
        <v>775</v>
      </c>
      <c r="F65" s="4" t="s">
        <v>702</v>
      </c>
      <c r="G65" s="4" t="str">
        <f>IF(F65="Male","Boys","Girls")</f>
        <v>Boys</v>
      </c>
      <c r="H65" s="4" t="s">
        <v>8</v>
      </c>
      <c r="I65" s="3">
        <v>2006</v>
      </c>
      <c r="J65" s="3" t="s">
        <v>39</v>
      </c>
      <c r="K65" s="4" t="s">
        <v>58</v>
      </c>
      <c r="L65" s="20" t="str">
        <f>VLOOKUP(H65,Events!$A$2:$E$27,2,FALSE)</f>
        <v>Relay</v>
      </c>
      <c r="M65" s="20" t="str">
        <f>VLOOKUP(H65,Events!$A$2:$E$27,3,FALSE)</f>
        <v>Sprint</v>
      </c>
      <c r="N65" s="6">
        <v>38868</v>
      </c>
      <c r="O65" s="4" t="str">
        <f>IF(VLOOKUP(H65,Events!$A$2:$D$27,2,FALSE)="Field",CONCATENATE(R65,"-",S65),IF(VLOOKUP(H65,Events!$A$2:$D$27,2,FALSE)="Multi",R65,CONCATENATE(R65,":",S65)))</f>
        <v>0:42.24</v>
      </c>
      <c r="P65" s="4" t="s">
        <v>697</v>
      </c>
      <c r="Q65" s="4" t="str">
        <f>VLOOKUP(J65,School!$A$2:$D$100,3,FALSE)</f>
        <v>06002</v>
      </c>
      <c r="R65" s="18" t="s">
        <v>254</v>
      </c>
      <c r="S65" s="18" t="s">
        <v>274</v>
      </c>
      <c r="T65">
        <f>VLOOKUP(J65,School!$A$2:$F$98,5,FALSE)</f>
        <v>41.8309</v>
      </c>
      <c r="U65">
        <f>VLOOKUP(J65,School!$A$2:$F$98,6,FALSE)</f>
        <v>-72.733900000000006</v>
      </c>
      <c r="V65" s="4">
        <f t="shared" si="2"/>
        <v>18</v>
      </c>
      <c r="W65" s="4">
        <f>V65-COUNTIF(J66:J328,J65)</f>
        <v>4</v>
      </c>
      <c r="X65" s="29">
        <f t="shared" si="0"/>
        <v>41.832636481776667</v>
      </c>
      <c r="Y65" s="4">
        <f t="shared" si="1"/>
        <v>-72.71420384493976</v>
      </c>
    </row>
    <row r="66" spans="1:25" ht="24">
      <c r="A66" s="3" t="s">
        <v>184</v>
      </c>
      <c r="B66" s="3" t="str">
        <f>CONCATENATE(I66," ",D66," ",H66)</f>
        <v>2012 Boys Outdoor Class M Championship 4x400m</v>
      </c>
      <c r="C66" s="3" t="s">
        <v>26</v>
      </c>
      <c r="D66" s="4" t="s">
        <v>775</v>
      </c>
      <c r="F66" s="4" t="s">
        <v>702</v>
      </c>
      <c r="G66" s="4" t="str">
        <f>IF(F66="Male","Boys","Girls")</f>
        <v>Boys</v>
      </c>
      <c r="H66" s="4" t="s">
        <v>9</v>
      </c>
      <c r="I66" s="3">
        <v>2012</v>
      </c>
      <c r="J66" s="3" t="s">
        <v>185</v>
      </c>
      <c r="K66" s="4" t="s">
        <v>58</v>
      </c>
      <c r="L66" s="20" t="str">
        <f>VLOOKUP(H66,Events!$A$2:$E$27,2,FALSE)</f>
        <v>Relay</v>
      </c>
      <c r="M66" s="20" t="str">
        <f>VLOOKUP(H66,Events!$A$2:$E$27,3,FALSE)</f>
        <v>Sprint</v>
      </c>
      <c r="N66" s="6">
        <v>41058</v>
      </c>
      <c r="O66" s="4" t="str">
        <f>IF(VLOOKUP(H66,Events!$A$2:$D$27,2,FALSE)="Field",CONCATENATE(R66,"-",S66),IF(VLOOKUP(H66,Events!$A$2:$D$27,2,FALSE)="Multi",R66,CONCATENATE(R66,":",S66)))</f>
        <v>3:21.48</v>
      </c>
      <c r="P66" s="4" t="s">
        <v>697</v>
      </c>
      <c r="Q66" s="4" t="str">
        <f>VLOOKUP(J66,School!$A$2:$D$100,3,FALSE)</f>
        <v>06403</v>
      </c>
      <c r="R66" s="18" t="s">
        <v>275</v>
      </c>
      <c r="S66" s="18" t="s">
        <v>276</v>
      </c>
      <c r="T66">
        <f>VLOOKUP(J66,School!$A$2:$F$98,5,FALSE)</f>
        <v>41.440600000000003</v>
      </c>
      <c r="U66">
        <f>VLOOKUP(J66,School!$A$2:$F$98,6,FALSE)</f>
        <v>-73.060699999999997</v>
      </c>
      <c r="V66" s="4">
        <f t="shared" si="2"/>
        <v>1</v>
      </c>
      <c r="W66" s="4">
        <f>V66-COUNTIF(J67:J329,J66)</f>
        <v>1</v>
      </c>
      <c r="X66" s="29">
        <f t="shared" si="0"/>
        <v>41.440600000000003</v>
      </c>
      <c r="Y66" s="4">
        <f t="shared" si="1"/>
        <v>-73.060699999999997</v>
      </c>
    </row>
    <row r="67" spans="1:25" ht="15">
      <c r="A67" s="3" t="s">
        <v>230</v>
      </c>
      <c r="B67" s="3" t="str">
        <f>CONCATENATE(I67," ",D67," ",H67)</f>
        <v>2007 Boys Outdoor Class MM Championship 100m</v>
      </c>
      <c r="C67" s="3" t="s">
        <v>26</v>
      </c>
      <c r="D67" s="4" t="s">
        <v>776</v>
      </c>
      <c r="F67" s="4" t="s">
        <v>702</v>
      </c>
      <c r="G67" s="4" t="str">
        <f>IF(F67="Male","Boys","Girls")</f>
        <v>Boys</v>
      </c>
      <c r="H67" s="4" t="s">
        <v>1</v>
      </c>
      <c r="I67" s="3">
        <v>2007</v>
      </c>
      <c r="J67" s="3" t="s">
        <v>108</v>
      </c>
      <c r="K67" s="4" t="s">
        <v>58</v>
      </c>
      <c r="L67" s="20" t="str">
        <f>VLOOKUP(H67,Events!$A$2:$E$27,2,FALSE)</f>
        <v>Track</v>
      </c>
      <c r="M67" s="20" t="str">
        <f>VLOOKUP(H67,Events!$A$2:$E$27,3,FALSE)</f>
        <v>Sprint</v>
      </c>
      <c r="N67" s="6">
        <v>39232</v>
      </c>
      <c r="O67" s="4" t="str">
        <f>IF(VLOOKUP(H67,Events!$A$2:$D$27,2,FALSE)="Field",CONCATENATE(R67,"-",S67),IF(VLOOKUP(H67,Events!$A$2:$D$27,2,FALSE)="Multi",R67,CONCATENATE(R67,":",S67)))</f>
        <v>0:10.57</v>
      </c>
      <c r="P67" s="4" t="s">
        <v>697</v>
      </c>
      <c r="Q67" s="4" t="str">
        <f>VLOOKUP(J67,School!$A$2:$D$100,3,FALSE)</f>
        <v>06511</v>
      </c>
      <c r="R67" s="18" t="s">
        <v>254</v>
      </c>
      <c r="S67" s="18" t="s">
        <v>304</v>
      </c>
      <c r="T67">
        <f>VLOOKUP(J67,School!$A$2:$F$98,5,FALSE)</f>
        <v>41.311399999999999</v>
      </c>
      <c r="U67">
        <f>VLOOKUP(J67,School!$A$2:$F$98,6,FALSE)</f>
        <v>-72.936499999999995</v>
      </c>
      <c r="V67" s="4">
        <f t="shared" si="2"/>
        <v>22</v>
      </c>
      <c r="W67" s="4">
        <f>V67-COUNTIF(J68:J330,J67)</f>
        <v>2</v>
      </c>
      <c r="X67" s="29">
        <f t="shared" ref="X67:X130" si="3">IF(V67=1,T67,T67+0.01*COS(RADIANS(360/V67*W67)))</f>
        <v>41.31981253532831</v>
      </c>
      <c r="Y67" s="4">
        <f t="shared" ref="Y67:Y130" si="4">IF(V67=1,U67,U67+0.02*SIN(RADIANS(360/V67*W67)))</f>
        <v>-72.925687183650879</v>
      </c>
    </row>
    <row r="68" spans="1:25" ht="15">
      <c r="A68" s="3" t="s">
        <v>230</v>
      </c>
      <c r="B68" s="3" t="str">
        <f>CONCATENATE(I68," ",D68," ",H68)</f>
        <v>2007 Boys Outdoor Class MM Championship 200m</v>
      </c>
      <c r="C68" s="3" t="s">
        <v>26</v>
      </c>
      <c r="D68" s="4" t="s">
        <v>776</v>
      </c>
      <c r="F68" s="4" t="s">
        <v>702</v>
      </c>
      <c r="G68" s="4" t="str">
        <f>IF(F68="Male","Boys","Girls")</f>
        <v>Boys</v>
      </c>
      <c r="H68" s="4" t="s">
        <v>2</v>
      </c>
      <c r="I68" s="3">
        <v>2007</v>
      </c>
      <c r="J68" s="3" t="s">
        <v>108</v>
      </c>
      <c r="K68" s="4" t="s">
        <v>58</v>
      </c>
      <c r="L68" s="20" t="str">
        <f>VLOOKUP(H68,Events!$A$2:$E$27,2,FALSE)</f>
        <v>Track</v>
      </c>
      <c r="M68" s="20" t="str">
        <f>VLOOKUP(H68,Events!$A$2:$E$27,3,FALSE)</f>
        <v>Sprint</v>
      </c>
      <c r="N68" s="6">
        <v>39232</v>
      </c>
      <c r="O68" s="4" t="str">
        <f>IF(VLOOKUP(H68,Events!$A$2:$D$27,2,FALSE)="Field",CONCATENATE(R68,"-",S68),IF(VLOOKUP(H68,Events!$A$2:$D$27,2,FALSE)="Multi",R68,CONCATENATE(R68,":",S68)))</f>
        <v>0:21.34</v>
      </c>
      <c r="P68" s="4" t="s">
        <v>697</v>
      </c>
      <c r="Q68" s="4" t="str">
        <f>VLOOKUP(J68,School!$A$2:$D$100,3,FALSE)</f>
        <v>06511</v>
      </c>
      <c r="R68" s="18" t="s">
        <v>254</v>
      </c>
      <c r="S68" s="18" t="s">
        <v>305</v>
      </c>
      <c r="T68">
        <f>VLOOKUP(J68,School!$A$2:$F$98,5,FALSE)</f>
        <v>41.311399999999999</v>
      </c>
      <c r="U68">
        <f>VLOOKUP(J68,School!$A$2:$F$98,6,FALSE)</f>
        <v>-72.936499999999995</v>
      </c>
      <c r="V68" s="4">
        <f t="shared" ref="V68:V131" si="5">COUNTIF(J:J,J68)</f>
        <v>22</v>
      </c>
      <c r="W68" s="4">
        <f>V68-COUNTIF(J69:J331,J68)</f>
        <v>3</v>
      </c>
      <c r="X68" s="29">
        <f t="shared" si="3"/>
        <v>41.317948607339453</v>
      </c>
      <c r="Y68" s="4">
        <f t="shared" si="4"/>
        <v>-72.921385008512914</v>
      </c>
    </row>
    <row r="69" spans="1:25" ht="15">
      <c r="A69" s="3" t="s">
        <v>231</v>
      </c>
      <c r="B69" s="3" t="str">
        <f>CONCATENATE(I69," ",D69," ",H69)</f>
        <v>2008 Boys Outdoor Class MM Championship 400m</v>
      </c>
      <c r="C69" s="3" t="s">
        <v>26</v>
      </c>
      <c r="D69" s="4" t="s">
        <v>776</v>
      </c>
      <c r="F69" s="4" t="s">
        <v>702</v>
      </c>
      <c r="G69" s="4" t="str">
        <f>IF(F69="Male","Boys","Girls")</f>
        <v>Boys</v>
      </c>
      <c r="H69" s="4" t="s">
        <v>3</v>
      </c>
      <c r="I69" s="3">
        <v>2008</v>
      </c>
      <c r="J69" s="3" t="s">
        <v>291</v>
      </c>
      <c r="K69" s="4" t="s">
        <v>58</v>
      </c>
      <c r="L69" s="20" t="str">
        <f>VLOOKUP(H69,Events!$A$2:$E$27,2,FALSE)</f>
        <v>Track</v>
      </c>
      <c r="M69" s="20" t="str">
        <f>VLOOKUP(H69,Events!$A$2:$E$27,3,FALSE)</f>
        <v>Sprint</v>
      </c>
      <c r="N69" s="6">
        <v>39602</v>
      </c>
      <c r="O69" s="4" t="str">
        <f>IF(VLOOKUP(H69,Events!$A$2:$D$27,2,FALSE)="Field",CONCATENATE(R69,"-",S69),IF(VLOOKUP(H69,Events!$A$2:$D$27,2,FALSE)="Multi",R69,CONCATENATE(R69,":",S69)))</f>
        <v>0:48.42</v>
      </c>
      <c r="P69" s="4" t="s">
        <v>697</v>
      </c>
      <c r="Q69" s="4" t="str">
        <f>VLOOKUP(J69,School!$A$2:$D$100,3,FALSE)</f>
        <v>06112</v>
      </c>
      <c r="R69" s="18" t="s">
        <v>254</v>
      </c>
      <c r="S69" s="18" t="s">
        <v>306</v>
      </c>
      <c r="T69">
        <f>VLOOKUP(J69,School!$A$2:$F$98,5,FALSE)</f>
        <v>41.783900000000003</v>
      </c>
      <c r="U69">
        <f>VLOOKUP(J69,School!$A$2:$F$98,6,FALSE)</f>
        <v>-72.692099999999996</v>
      </c>
      <c r="V69" s="4">
        <f t="shared" si="5"/>
        <v>4</v>
      </c>
      <c r="W69" s="4">
        <f>V69-COUNTIF(J70:J332,J69)</f>
        <v>1</v>
      </c>
      <c r="X69" s="29">
        <f t="shared" si="3"/>
        <v>41.783900000000003</v>
      </c>
      <c r="Y69" s="4">
        <f t="shared" si="4"/>
        <v>-72.6721</v>
      </c>
    </row>
    <row r="70" spans="1:25" ht="24">
      <c r="A70" s="3" t="s">
        <v>239</v>
      </c>
      <c r="B70" s="3" t="str">
        <f>CONCATENATE(I70," ",D70," ",H70)</f>
        <v>2004 Boys Outdoor Class MM Championship 4x100m</v>
      </c>
      <c r="C70" s="3" t="s">
        <v>26</v>
      </c>
      <c r="D70" s="4" t="s">
        <v>776</v>
      </c>
      <c r="F70" s="4" t="s">
        <v>702</v>
      </c>
      <c r="G70" s="4" t="str">
        <f>IF(F70="Male","Boys","Girls")</f>
        <v>Boys</v>
      </c>
      <c r="H70" s="4" t="s">
        <v>8</v>
      </c>
      <c r="I70" s="3">
        <v>2004</v>
      </c>
      <c r="J70" s="3" t="s">
        <v>240</v>
      </c>
      <c r="K70" s="4" t="s">
        <v>58</v>
      </c>
      <c r="L70" s="20" t="str">
        <f>VLOOKUP(H70,Events!$A$2:$E$27,2,FALSE)</f>
        <v>Relay</v>
      </c>
      <c r="M70" s="20" t="str">
        <f>VLOOKUP(H70,Events!$A$2:$E$27,3,FALSE)</f>
        <v>Sprint</v>
      </c>
      <c r="N70" s="6">
        <v>38139</v>
      </c>
      <c r="O70" s="4" t="str">
        <f>IF(VLOOKUP(H70,Events!$A$2:$D$27,2,FALSE)="Field",CONCATENATE(R70,"-",S70),IF(VLOOKUP(H70,Events!$A$2:$D$27,2,FALSE)="Multi",R70,CONCATENATE(R70,":",S70)))</f>
        <v>0:42.16</v>
      </c>
      <c r="P70" s="4" t="s">
        <v>697</v>
      </c>
      <c r="Q70" s="4" t="str">
        <f>VLOOKUP(J70,School!$A$2:$D$100,3,FALSE)</f>
        <v>06109</v>
      </c>
      <c r="R70" s="18" t="s">
        <v>254</v>
      </c>
      <c r="S70" s="18" t="s">
        <v>323</v>
      </c>
      <c r="T70">
        <f>VLOOKUP(J70,School!$A$2:$F$98,5,FALSE)</f>
        <v>41.721400000000003</v>
      </c>
      <c r="U70">
        <f>VLOOKUP(J70,School!$A$2:$F$98,6,FALSE)</f>
        <v>-72.677499999999995</v>
      </c>
      <c r="V70" s="4">
        <f t="shared" si="5"/>
        <v>1</v>
      </c>
      <c r="W70" s="4">
        <f>V70-COUNTIF(J71:J333,J70)</f>
        <v>1</v>
      </c>
      <c r="X70" s="29">
        <f t="shared" si="3"/>
        <v>41.721400000000003</v>
      </c>
      <c r="Y70" s="4">
        <f t="shared" si="4"/>
        <v>-72.677499999999995</v>
      </c>
    </row>
    <row r="71" spans="1:25" ht="24">
      <c r="A71" s="3" t="s">
        <v>241</v>
      </c>
      <c r="B71" s="3" t="str">
        <f>CONCATENATE(I71," ",D71," ",H71)</f>
        <v>2008 Boys Outdoor Class MM Championship 4x400m</v>
      </c>
      <c r="C71" s="3" t="s">
        <v>26</v>
      </c>
      <c r="D71" s="4" t="s">
        <v>776</v>
      </c>
      <c r="F71" s="4" t="s">
        <v>702</v>
      </c>
      <c r="G71" s="4" t="str">
        <f>IF(F71="Male","Boys","Girls")</f>
        <v>Boys</v>
      </c>
      <c r="H71" s="4" t="s">
        <v>9</v>
      </c>
      <c r="I71" s="3">
        <v>2008</v>
      </c>
      <c r="J71" s="3" t="s">
        <v>294</v>
      </c>
      <c r="K71" s="4" t="s">
        <v>58</v>
      </c>
      <c r="L71" s="20" t="str">
        <f>VLOOKUP(H71,Events!$A$2:$E$27,2,FALSE)</f>
        <v>Relay</v>
      </c>
      <c r="M71" s="20" t="str">
        <f>VLOOKUP(H71,Events!$A$2:$E$27,3,FALSE)</f>
        <v>Sprint</v>
      </c>
      <c r="N71" s="6">
        <v>39602</v>
      </c>
      <c r="O71" s="4" t="str">
        <f>IF(VLOOKUP(H71,Events!$A$2:$D$27,2,FALSE)="Field",CONCATENATE(R71,"-",S71),IF(VLOOKUP(H71,Events!$A$2:$D$27,2,FALSE)="Multi",R71,CONCATENATE(R71,":",S71)))</f>
        <v>3:23.15</v>
      </c>
      <c r="P71" s="4" t="s">
        <v>697</v>
      </c>
      <c r="Q71" s="4" t="str">
        <f>VLOOKUP(J71,School!$A$2:$D$100,3,FALSE)</f>
        <v>06415</v>
      </c>
      <c r="R71" s="18" t="s">
        <v>275</v>
      </c>
      <c r="S71" s="18" t="s">
        <v>314</v>
      </c>
      <c r="T71">
        <f>VLOOKUP(J71,School!$A$2:$F$98,5,FALSE)</f>
        <v>41.575200000000002</v>
      </c>
      <c r="U71">
        <f>VLOOKUP(J71,School!$A$2:$F$98,6,FALSE)</f>
        <v>-72.325400000000002</v>
      </c>
      <c r="V71" s="4">
        <f t="shared" si="5"/>
        <v>3</v>
      </c>
      <c r="W71" s="4">
        <f>V71-COUNTIF(J72:J334,J71)</f>
        <v>1</v>
      </c>
      <c r="X71" s="29">
        <f t="shared" si="3"/>
        <v>41.5702</v>
      </c>
      <c r="Y71" s="4">
        <f t="shared" si="4"/>
        <v>-72.308079491924317</v>
      </c>
    </row>
    <row r="72" spans="1:25" ht="15">
      <c r="A72" s="3" t="s">
        <v>324</v>
      </c>
      <c r="B72" s="3" t="str">
        <f>CONCATENATE(I72," ",D72," ",H72)</f>
        <v>2017 Boys Outdoor Class S Championship 100m</v>
      </c>
      <c r="C72" s="3" t="s">
        <v>26</v>
      </c>
      <c r="D72" s="4" t="s">
        <v>777</v>
      </c>
      <c r="F72" s="4" t="s">
        <v>702</v>
      </c>
      <c r="G72" s="4" t="str">
        <f>IF(F72="Male","Boys","Girls")</f>
        <v>Boys</v>
      </c>
      <c r="H72" s="4" t="s">
        <v>1</v>
      </c>
      <c r="I72" s="3">
        <v>2017</v>
      </c>
      <c r="J72" s="3" t="s">
        <v>291</v>
      </c>
      <c r="K72" s="4" t="s">
        <v>58</v>
      </c>
      <c r="L72" s="20" t="str">
        <f>VLOOKUP(H72,Events!$A$2:$E$27,2,FALSE)</f>
        <v>Track</v>
      </c>
      <c r="M72" s="20" t="str">
        <f>VLOOKUP(H72,Events!$A$2:$E$27,3,FALSE)</f>
        <v>Sprint</v>
      </c>
      <c r="N72" s="6">
        <v>42887</v>
      </c>
      <c r="O72" s="4" t="str">
        <f>IF(VLOOKUP(H72,Events!$A$2:$D$27,2,FALSE)="Field",CONCATENATE(R72,"-",S72),IF(VLOOKUP(H72,Events!$A$2:$D$27,2,FALSE)="Multi",R72,CONCATENATE(R72,":",S72)))</f>
        <v>0:10.58</v>
      </c>
      <c r="P72" s="4" t="s">
        <v>697</v>
      </c>
      <c r="Q72" s="4" t="str">
        <f>VLOOKUP(J72,School!$A$2:$D$100,3,FALSE)</f>
        <v>06112</v>
      </c>
      <c r="R72" s="18" t="s">
        <v>254</v>
      </c>
      <c r="S72" s="18" t="s">
        <v>374</v>
      </c>
      <c r="T72">
        <f>VLOOKUP(J72,School!$A$2:$F$98,5,FALSE)</f>
        <v>41.783900000000003</v>
      </c>
      <c r="U72">
        <f>VLOOKUP(J72,School!$A$2:$F$98,6,FALSE)</f>
        <v>-72.692099999999996</v>
      </c>
      <c r="V72" s="4">
        <f t="shared" si="5"/>
        <v>4</v>
      </c>
      <c r="W72" s="4">
        <f>V72-COUNTIF(J73:J335,J72)</f>
        <v>2</v>
      </c>
      <c r="X72" s="29">
        <f t="shared" si="3"/>
        <v>41.773900000000005</v>
      </c>
      <c r="Y72" s="4">
        <f t="shared" si="4"/>
        <v>-72.692099999999996</v>
      </c>
    </row>
    <row r="73" spans="1:25" ht="15">
      <c r="A73" s="3" t="s">
        <v>324</v>
      </c>
      <c r="B73" s="3" t="str">
        <f>CONCATENATE(I73," ",D73," ",H73)</f>
        <v>2017 Boys Outdoor Class S Championship 200m</v>
      </c>
      <c r="C73" s="3" t="s">
        <v>26</v>
      </c>
      <c r="D73" s="4" t="s">
        <v>777</v>
      </c>
      <c r="F73" s="4" t="s">
        <v>702</v>
      </c>
      <c r="G73" s="4" t="str">
        <f>IF(F73="Male","Boys","Girls")</f>
        <v>Boys</v>
      </c>
      <c r="H73" s="4" t="s">
        <v>2</v>
      </c>
      <c r="I73" s="3">
        <v>2017</v>
      </c>
      <c r="J73" s="3" t="s">
        <v>291</v>
      </c>
      <c r="K73" s="4" t="s">
        <v>58</v>
      </c>
      <c r="L73" s="20" t="str">
        <f>VLOOKUP(H73,Events!$A$2:$E$27,2,FALSE)</f>
        <v>Track</v>
      </c>
      <c r="M73" s="20" t="str">
        <f>VLOOKUP(H73,Events!$A$2:$E$27,3,FALSE)</f>
        <v>Sprint</v>
      </c>
      <c r="N73" s="6">
        <v>42887</v>
      </c>
      <c r="O73" s="4" t="str">
        <f>IF(VLOOKUP(H73,Events!$A$2:$D$27,2,FALSE)="Field",CONCATENATE(R73,"-",S73),IF(VLOOKUP(H73,Events!$A$2:$D$27,2,FALSE)="Multi",R73,CONCATENATE(R73,":",S73)))</f>
        <v>0:21.31</v>
      </c>
      <c r="P73" s="4" t="s">
        <v>697</v>
      </c>
      <c r="Q73" s="4" t="str">
        <f>VLOOKUP(J73,School!$A$2:$D$100,3,FALSE)</f>
        <v>06112</v>
      </c>
      <c r="R73" s="18" t="s">
        <v>254</v>
      </c>
      <c r="S73" s="18" t="s">
        <v>375</v>
      </c>
      <c r="T73">
        <f>VLOOKUP(J73,School!$A$2:$F$98,5,FALSE)</f>
        <v>41.783900000000003</v>
      </c>
      <c r="U73">
        <f>VLOOKUP(J73,School!$A$2:$F$98,6,FALSE)</f>
        <v>-72.692099999999996</v>
      </c>
      <c r="V73" s="4">
        <f t="shared" si="5"/>
        <v>4</v>
      </c>
      <c r="W73" s="4">
        <f>V73-COUNTIF(J74:J336,J73)</f>
        <v>3</v>
      </c>
      <c r="X73" s="29">
        <f t="shared" si="3"/>
        <v>41.783900000000003</v>
      </c>
      <c r="Y73" s="4">
        <f t="shared" si="4"/>
        <v>-72.712099999999992</v>
      </c>
    </row>
    <row r="74" spans="1:25" ht="15">
      <c r="A74" s="3" t="s">
        <v>325</v>
      </c>
      <c r="B74" s="3" t="str">
        <f>CONCATENATE(I74," ",D74," ",H74)</f>
        <v>2010 Boys Outdoor Class S Championship 400m</v>
      </c>
      <c r="C74" s="3" t="s">
        <v>26</v>
      </c>
      <c r="D74" s="4" t="s">
        <v>777</v>
      </c>
      <c r="F74" s="4" t="s">
        <v>702</v>
      </c>
      <c r="G74" s="4" t="str">
        <f>IF(F74="Male","Boys","Girls")</f>
        <v>Boys</v>
      </c>
      <c r="H74" s="4" t="s">
        <v>3</v>
      </c>
      <c r="I74" s="3">
        <v>2010</v>
      </c>
      <c r="J74" s="3" t="s">
        <v>353</v>
      </c>
      <c r="K74" s="4" t="s">
        <v>58</v>
      </c>
      <c r="L74" s="20" t="str">
        <f>VLOOKUP(H74,Events!$A$2:$E$27,2,FALSE)</f>
        <v>Track</v>
      </c>
      <c r="M74" s="20" t="str">
        <f>VLOOKUP(H74,Events!$A$2:$E$27,3,FALSE)</f>
        <v>Sprint</v>
      </c>
      <c r="N74" s="6">
        <v>40332</v>
      </c>
      <c r="O74" s="4" t="str">
        <f>IF(VLOOKUP(H74,Events!$A$2:$D$27,2,FALSE)="Field",CONCATENATE(R74,"-",S74),IF(VLOOKUP(H74,Events!$A$2:$D$27,2,FALSE)="Multi",R74,CONCATENATE(R74,":",S74)))</f>
        <v>0:47.83</v>
      </c>
      <c r="P74" s="4" t="s">
        <v>697</v>
      </c>
      <c r="Q74" s="4" t="str">
        <f>VLOOKUP(J74,School!$A$2:$D$100,3,FALSE)</f>
        <v>06105</v>
      </c>
      <c r="R74" s="18" t="s">
        <v>254</v>
      </c>
      <c r="S74" s="18" t="s">
        <v>376</v>
      </c>
      <c r="T74">
        <f>VLOOKUP(J74,School!$A$2:$F$98,5,FALSE)</f>
        <v>41.769500000000001</v>
      </c>
      <c r="U74">
        <f>VLOOKUP(J74,School!$A$2:$F$98,6,FALSE)</f>
        <v>-72.696200000000005</v>
      </c>
      <c r="V74" s="4">
        <f t="shared" si="5"/>
        <v>1</v>
      </c>
      <c r="W74" s="4">
        <f>V74-COUNTIF(J75:J337,J74)</f>
        <v>1</v>
      </c>
      <c r="X74" s="29">
        <f t="shared" si="3"/>
        <v>41.769500000000001</v>
      </c>
      <c r="Y74" s="4">
        <f t="shared" si="4"/>
        <v>-72.696200000000005</v>
      </c>
    </row>
    <row r="75" spans="1:25" ht="36">
      <c r="A75" s="3" t="s">
        <v>336</v>
      </c>
      <c r="B75" s="3" t="str">
        <f>CONCATENATE(I75," ",D75," ",H75)</f>
        <v>2016 Boys Outdoor Class S Championship 4x100m</v>
      </c>
      <c r="C75" s="3" t="s">
        <v>26</v>
      </c>
      <c r="D75" s="4" t="s">
        <v>777</v>
      </c>
      <c r="F75" s="4" t="s">
        <v>702</v>
      </c>
      <c r="G75" s="4" t="str">
        <f>IF(F75="Male","Boys","Girls")</f>
        <v>Boys</v>
      </c>
      <c r="H75" s="4" t="s">
        <v>8</v>
      </c>
      <c r="I75" s="3">
        <v>2016</v>
      </c>
      <c r="J75" s="3" t="s">
        <v>39</v>
      </c>
      <c r="K75" s="4" t="s">
        <v>58</v>
      </c>
      <c r="L75" s="20" t="str">
        <f>VLOOKUP(H75,Events!$A$2:$E$27,2,FALSE)</f>
        <v>Relay</v>
      </c>
      <c r="M75" s="20" t="str">
        <f>VLOOKUP(H75,Events!$A$2:$E$27,3,FALSE)</f>
        <v>Sprint</v>
      </c>
      <c r="N75" s="6">
        <v>42523</v>
      </c>
      <c r="O75" s="4" t="str">
        <f>IF(VLOOKUP(H75,Events!$A$2:$D$27,2,FALSE)="Field",CONCATENATE(R75,"-",S75),IF(VLOOKUP(H75,Events!$A$2:$D$27,2,FALSE)="Multi",R75,CONCATENATE(R75,":",S75)))</f>
        <v>0:41.74</v>
      </c>
      <c r="P75" s="4" t="s">
        <v>697</v>
      </c>
      <c r="Q75" s="4" t="str">
        <f>VLOOKUP(J75,School!$A$2:$D$100,3,FALSE)</f>
        <v>06002</v>
      </c>
      <c r="R75" s="18" t="s">
        <v>254</v>
      </c>
      <c r="S75" s="18" t="s">
        <v>383</v>
      </c>
      <c r="T75">
        <f>VLOOKUP(J75,School!$A$2:$F$98,5,FALSE)</f>
        <v>41.8309</v>
      </c>
      <c r="U75">
        <f>VLOOKUP(J75,School!$A$2:$F$98,6,FALSE)</f>
        <v>-72.733900000000006</v>
      </c>
      <c r="V75" s="4">
        <f t="shared" si="5"/>
        <v>18</v>
      </c>
      <c r="W75" s="4">
        <f>V75-COUNTIF(J76:J338,J75)</f>
        <v>5</v>
      </c>
      <c r="X75" s="29">
        <f t="shared" si="3"/>
        <v>41.829163518223332</v>
      </c>
      <c r="Y75" s="4">
        <f t="shared" si="4"/>
        <v>-72.71420384493976</v>
      </c>
    </row>
    <row r="76" spans="1:25" ht="24">
      <c r="A76" s="3" t="s">
        <v>337</v>
      </c>
      <c r="B76" s="3" t="str">
        <f>CONCATENATE(I76," ",D76," ",H76)</f>
        <v>1992 Boys Outdoor Class S Championship 4x400m</v>
      </c>
      <c r="C76" s="3" t="s">
        <v>26</v>
      </c>
      <c r="D76" s="4" t="s">
        <v>777</v>
      </c>
      <c r="F76" s="4" t="s">
        <v>702</v>
      </c>
      <c r="G76" s="4" t="str">
        <f>IF(F76="Male","Boys","Girls")</f>
        <v>Boys</v>
      </c>
      <c r="H76" s="4" t="s">
        <v>9</v>
      </c>
      <c r="I76" s="3">
        <v>1992</v>
      </c>
      <c r="J76" s="3" t="s">
        <v>198</v>
      </c>
      <c r="K76" s="4" t="s">
        <v>56</v>
      </c>
      <c r="L76" s="20" t="str">
        <f>VLOOKUP(H76,Events!$A$2:$E$27,2,FALSE)</f>
        <v>Relay</v>
      </c>
      <c r="M76" s="20" t="str">
        <f>VLOOKUP(H76,Events!$A$2:$E$27,3,FALSE)</f>
        <v>Sprint</v>
      </c>
      <c r="O76" s="4" t="str">
        <f>IF(VLOOKUP(H76,Events!$A$2:$D$27,2,FALSE)="Field",CONCATENATE(R76,"-",S76),IF(VLOOKUP(H76,Events!$A$2:$D$27,2,FALSE)="Multi",R76,CONCATENATE(R76,":",S76)))</f>
        <v>3:22.67</v>
      </c>
      <c r="P76" s="4" t="s">
        <v>697</v>
      </c>
      <c r="Q76" s="4" t="str">
        <f>VLOOKUP(J76,School!$A$2:$D$100,3,FALSE)</f>
        <v>06106</v>
      </c>
      <c r="R76" s="18" t="s">
        <v>275</v>
      </c>
      <c r="S76" s="18" t="s">
        <v>384</v>
      </c>
      <c r="T76">
        <f>VLOOKUP(J76,School!$A$2:$F$98,5,FALSE)</f>
        <v>41.758200000000002</v>
      </c>
      <c r="U76">
        <f>VLOOKUP(J76,School!$A$2:$F$98,6,FALSE)</f>
        <v>-72.682100000000005</v>
      </c>
      <c r="V76" s="4">
        <f t="shared" si="5"/>
        <v>5</v>
      </c>
      <c r="W76" s="4">
        <f>V76-COUNTIF(J77:J339,J76)</f>
        <v>3</v>
      </c>
      <c r="X76" s="29">
        <f t="shared" si="3"/>
        <v>41.750109830056253</v>
      </c>
      <c r="Y76" s="4">
        <f t="shared" si="4"/>
        <v>-72.693855705045848</v>
      </c>
    </row>
    <row r="77" spans="1:25" ht="15">
      <c r="A77" s="3" t="s">
        <v>393</v>
      </c>
      <c r="B77" s="3" t="str">
        <f>CONCATENATE(I77," ",D77," ",H77)</f>
        <v>1999 Boys Outdoor State Open 100m</v>
      </c>
      <c r="C77" s="3" t="s">
        <v>26</v>
      </c>
      <c r="D77" s="4" t="s">
        <v>778</v>
      </c>
      <c r="F77" s="4" t="s">
        <v>702</v>
      </c>
      <c r="G77" s="4" t="str">
        <f>IF(F77="Male","Boys","Girls")</f>
        <v>Boys</v>
      </c>
      <c r="H77" s="4" t="s">
        <v>1</v>
      </c>
      <c r="I77" s="3">
        <v>1999</v>
      </c>
      <c r="J77" s="3" t="s">
        <v>129</v>
      </c>
      <c r="K77" s="4" t="s">
        <v>58</v>
      </c>
      <c r="L77" s="20" t="str">
        <f>VLOOKUP(H77,Events!$A$2:$E$27,2,FALSE)</f>
        <v>Track</v>
      </c>
      <c r="M77" s="20" t="str">
        <f>VLOOKUP(H77,Events!$A$2:$E$27,3,FALSE)</f>
        <v>Sprint</v>
      </c>
      <c r="N77" s="6">
        <v>36319</v>
      </c>
      <c r="O77" s="4" t="str">
        <f>IF(VLOOKUP(H77,Events!$A$2:$D$27,2,FALSE)="Field",CONCATENATE(R77,"-",S77),IF(VLOOKUP(H77,Events!$A$2:$D$27,2,FALSE)="Multi",R77,CONCATENATE(R77,":",S77)))</f>
        <v>0:10.55</v>
      </c>
      <c r="P77" s="4" t="s">
        <v>697</v>
      </c>
      <c r="Q77" s="4" t="str">
        <f>VLOOKUP(J77,School!$A$2:$D$100,3,FALSE)</f>
        <v>06118</v>
      </c>
      <c r="R77" s="18" t="s">
        <v>254</v>
      </c>
      <c r="S77" s="18" t="s">
        <v>419</v>
      </c>
      <c r="T77">
        <f>VLOOKUP(J77,School!$A$2:$F$98,5,FALSE)</f>
        <v>41.737400000000001</v>
      </c>
      <c r="U77">
        <f>VLOOKUP(J77,School!$A$2:$F$98,6,FALSE)</f>
        <v>-72.629800000000003</v>
      </c>
      <c r="V77" s="4">
        <f t="shared" si="5"/>
        <v>4</v>
      </c>
      <c r="W77" s="4">
        <f>V77-COUNTIF(J78:J340,J77)</f>
        <v>2</v>
      </c>
      <c r="X77" s="29">
        <f t="shared" si="3"/>
        <v>41.727400000000003</v>
      </c>
      <c r="Y77" s="4">
        <f t="shared" si="4"/>
        <v>-72.629800000000003</v>
      </c>
    </row>
    <row r="78" spans="1:25" ht="15">
      <c r="A78" s="3" t="s">
        <v>394</v>
      </c>
      <c r="B78" s="3" t="str">
        <f>CONCATENATE(I78," ",D78," ",H78)</f>
        <v>2001 Boys Outdoor State Open 200m</v>
      </c>
      <c r="C78" s="3" t="s">
        <v>26</v>
      </c>
      <c r="D78" s="4" t="s">
        <v>778</v>
      </c>
      <c r="F78" s="4" t="s">
        <v>702</v>
      </c>
      <c r="G78" s="4" t="str">
        <f>IF(F78="Male","Boys","Girls")</f>
        <v>Boys</v>
      </c>
      <c r="H78" s="4" t="s">
        <v>2</v>
      </c>
      <c r="I78" s="3">
        <v>2001</v>
      </c>
      <c r="J78" s="3" t="s">
        <v>108</v>
      </c>
      <c r="K78" s="4" t="s">
        <v>58</v>
      </c>
      <c r="L78" s="20" t="str">
        <f>VLOOKUP(H78,Events!$A$2:$E$27,2,FALSE)</f>
        <v>Track</v>
      </c>
      <c r="M78" s="20" t="str">
        <f>VLOOKUP(H78,Events!$A$2:$E$27,3,FALSE)</f>
        <v>Sprint</v>
      </c>
      <c r="N78" s="6">
        <v>37047</v>
      </c>
      <c r="O78" s="4" t="str">
        <f>IF(VLOOKUP(H78,Events!$A$2:$D$27,2,FALSE)="Field",CONCATENATE(R78,"-",S78),IF(VLOOKUP(H78,Events!$A$2:$D$27,2,FALSE)="Multi",R78,CONCATENATE(R78,":",S78)))</f>
        <v>0:20.86</v>
      </c>
      <c r="P78" s="4" t="s">
        <v>697</v>
      </c>
      <c r="Q78" s="4" t="str">
        <f>VLOOKUP(J78,School!$A$2:$D$100,3,FALSE)</f>
        <v>06511</v>
      </c>
      <c r="R78" s="18" t="s">
        <v>254</v>
      </c>
      <c r="S78" s="18" t="s">
        <v>420</v>
      </c>
      <c r="T78">
        <f>VLOOKUP(J78,School!$A$2:$F$98,5,FALSE)</f>
        <v>41.311399999999999</v>
      </c>
      <c r="U78">
        <f>VLOOKUP(J78,School!$A$2:$F$98,6,FALSE)</f>
        <v>-72.936499999999995</v>
      </c>
      <c r="V78" s="4">
        <f t="shared" si="5"/>
        <v>22</v>
      </c>
      <c r="W78" s="4">
        <f>V78-COUNTIF(J79:J341,J78)</f>
        <v>4</v>
      </c>
      <c r="X78" s="29">
        <f t="shared" si="3"/>
        <v>41.315554150130019</v>
      </c>
      <c r="Y78" s="4">
        <f t="shared" si="4"/>
        <v>-72.918307360092911</v>
      </c>
    </row>
    <row r="79" spans="1:25" ht="15">
      <c r="A79" s="3" t="s">
        <v>170</v>
      </c>
      <c r="B79" s="3" t="str">
        <f>CONCATENATE(I79," ",D79," ",H79)</f>
        <v>1995 Boys Outdoor State Open 400m</v>
      </c>
      <c r="C79" s="3" t="s">
        <v>26</v>
      </c>
      <c r="D79" s="4" t="s">
        <v>778</v>
      </c>
      <c r="F79" s="4" t="s">
        <v>702</v>
      </c>
      <c r="G79" s="4" t="str">
        <f>IF(F79="Male","Boys","Girls")</f>
        <v>Boys</v>
      </c>
      <c r="H79" s="4" t="s">
        <v>3</v>
      </c>
      <c r="I79" s="3">
        <v>1995</v>
      </c>
      <c r="J79" s="3" t="s">
        <v>198</v>
      </c>
      <c r="K79" s="4" t="s">
        <v>58</v>
      </c>
      <c r="L79" s="20" t="str">
        <f>VLOOKUP(H79,Events!$A$2:$E$27,2,FALSE)</f>
        <v>Track</v>
      </c>
      <c r="M79" s="20" t="str">
        <f>VLOOKUP(H79,Events!$A$2:$E$27,3,FALSE)</f>
        <v>Sprint</v>
      </c>
      <c r="N79" s="6">
        <v>34856</v>
      </c>
      <c r="O79" s="4" t="str">
        <f>IF(VLOOKUP(H79,Events!$A$2:$D$27,2,FALSE)="Field",CONCATENATE(R79,"-",S79),IF(VLOOKUP(H79,Events!$A$2:$D$27,2,FALSE)="Multi",R79,CONCATENATE(R79,":",S79)))</f>
        <v>0:46.59</v>
      </c>
      <c r="P79" s="4" t="s">
        <v>697</v>
      </c>
      <c r="Q79" s="4" t="str">
        <f>VLOOKUP(J79,School!$A$2:$D$100,3,FALSE)</f>
        <v>06106</v>
      </c>
      <c r="R79" s="18" t="s">
        <v>254</v>
      </c>
      <c r="S79" s="18" t="s">
        <v>421</v>
      </c>
      <c r="T79">
        <f>VLOOKUP(J79,School!$A$2:$F$98,5,FALSE)</f>
        <v>41.758200000000002</v>
      </c>
      <c r="U79">
        <f>VLOOKUP(J79,School!$A$2:$F$98,6,FALSE)</f>
        <v>-72.682100000000005</v>
      </c>
      <c r="V79" s="4">
        <f t="shared" si="5"/>
        <v>5</v>
      </c>
      <c r="W79" s="4">
        <f>V79-COUNTIF(J80:J342,J79)</f>
        <v>4</v>
      </c>
      <c r="X79" s="29">
        <f t="shared" si="3"/>
        <v>41.761290169943749</v>
      </c>
      <c r="Y79" s="4">
        <f t="shared" si="4"/>
        <v>-72.701121130325902</v>
      </c>
    </row>
    <row r="80" spans="1:25" ht="24">
      <c r="A80" s="3" t="s">
        <v>400</v>
      </c>
      <c r="B80" s="3" t="str">
        <f>CONCATENATE(I80," ",D80," ",H80)</f>
        <v>2013 Boys Outdoor State Open 4x100m</v>
      </c>
      <c r="C80" s="3" t="s">
        <v>26</v>
      </c>
      <c r="D80" s="4" t="s">
        <v>778</v>
      </c>
      <c r="F80" s="4" t="s">
        <v>702</v>
      </c>
      <c r="G80" s="4" t="str">
        <f>IF(F80="Male","Boys","Girls")</f>
        <v>Boys</v>
      </c>
      <c r="H80" s="4" t="s">
        <v>8</v>
      </c>
      <c r="I80" s="3">
        <v>2013</v>
      </c>
      <c r="J80" s="3" t="s">
        <v>73</v>
      </c>
      <c r="K80" s="4" t="s">
        <v>58</v>
      </c>
      <c r="L80" s="20" t="str">
        <f>VLOOKUP(H80,Events!$A$2:$E$27,2,FALSE)</f>
        <v>Relay</v>
      </c>
      <c r="M80" s="20" t="str">
        <f>VLOOKUP(H80,Events!$A$2:$E$27,3,FALSE)</f>
        <v>Sprint</v>
      </c>
      <c r="N80" s="6">
        <v>41428</v>
      </c>
      <c r="O80" s="4" t="str">
        <f>IF(VLOOKUP(H80,Events!$A$2:$D$27,2,FALSE)="Field",CONCATENATE(R80,"-",S80),IF(VLOOKUP(H80,Events!$A$2:$D$27,2,FALSE)="Multi",R80,CONCATENATE(R80,":",S80)))</f>
        <v>0:41.62</v>
      </c>
      <c r="P80" s="4" t="s">
        <v>697</v>
      </c>
      <c r="Q80" s="4" t="str">
        <f>VLOOKUP(J80,School!$A$2:$D$100,3,FALSE)</f>
        <v>06095</v>
      </c>
      <c r="R80" s="18" t="s">
        <v>254</v>
      </c>
      <c r="S80" s="18" t="s">
        <v>429</v>
      </c>
      <c r="T80">
        <f>VLOOKUP(J80,School!$A$2:$F$98,5,FALSE)</f>
        <v>41.850200000000001</v>
      </c>
      <c r="U80">
        <f>VLOOKUP(J80,School!$A$2:$F$98,6,FALSE)</f>
        <v>-72.648899999999998</v>
      </c>
      <c r="V80" s="4">
        <f t="shared" si="5"/>
        <v>10</v>
      </c>
      <c r="W80" s="4">
        <f>V80-COUNTIF(J81:J343,J80)</f>
        <v>4</v>
      </c>
      <c r="X80" s="29">
        <f t="shared" si="3"/>
        <v>41.842109830056252</v>
      </c>
      <c r="Y80" s="4">
        <f t="shared" si="4"/>
        <v>-72.637144294954155</v>
      </c>
    </row>
    <row r="81" spans="1:25" ht="24">
      <c r="A81" s="3" t="s">
        <v>337</v>
      </c>
      <c r="B81" s="3" t="str">
        <f>CONCATENATE(I81," ",D81," ",H81)</f>
        <v>1992 Boys Outdoor State Open 4x400m</v>
      </c>
      <c r="C81" s="3" t="s">
        <v>26</v>
      </c>
      <c r="D81" s="4" t="s">
        <v>778</v>
      </c>
      <c r="F81" s="4" t="s">
        <v>702</v>
      </c>
      <c r="G81" s="4" t="str">
        <f>IF(F81="Male","Boys","Girls")</f>
        <v>Boys</v>
      </c>
      <c r="H81" s="4" t="s">
        <v>9</v>
      </c>
      <c r="I81" s="3">
        <v>1992</v>
      </c>
      <c r="J81" s="3" t="s">
        <v>198</v>
      </c>
      <c r="K81" s="4" t="s">
        <v>56</v>
      </c>
      <c r="L81" s="20" t="str">
        <f>VLOOKUP(H81,Events!$A$2:$E$27,2,FALSE)</f>
        <v>Relay</v>
      </c>
      <c r="M81" s="20" t="str">
        <f>VLOOKUP(H81,Events!$A$2:$E$27,3,FALSE)</f>
        <v>Sprint</v>
      </c>
      <c r="O81" s="4" t="str">
        <f>IF(VLOOKUP(H81,Events!$A$2:$D$27,2,FALSE)="Field",CONCATENATE(R81,"-",S81),IF(VLOOKUP(H81,Events!$A$2:$D$27,2,FALSE)="Multi",R81,CONCATENATE(R81,":",S81)))</f>
        <v>3:17.30</v>
      </c>
      <c r="P81" s="4" t="s">
        <v>697</v>
      </c>
      <c r="Q81" s="4" t="str">
        <f>VLOOKUP(J81,School!$A$2:$D$100,3,FALSE)</f>
        <v>06106</v>
      </c>
      <c r="R81" s="18" t="s">
        <v>275</v>
      </c>
      <c r="S81" s="18" t="s">
        <v>430</v>
      </c>
      <c r="T81">
        <f>VLOOKUP(J81,School!$A$2:$F$98,5,FALSE)</f>
        <v>41.758200000000002</v>
      </c>
      <c r="U81">
        <f>VLOOKUP(J81,School!$A$2:$F$98,6,FALSE)</f>
        <v>-72.682100000000005</v>
      </c>
      <c r="V81" s="4">
        <f t="shared" si="5"/>
        <v>5</v>
      </c>
      <c r="W81" s="4">
        <f>V81-COUNTIF(J82:J344,J81)</f>
        <v>5</v>
      </c>
      <c r="X81" s="29">
        <f t="shared" si="3"/>
        <v>41.7682</v>
      </c>
      <c r="Y81" s="4">
        <f t="shared" si="4"/>
        <v>-72.682100000000005</v>
      </c>
    </row>
    <row r="82" spans="1:25" ht="15">
      <c r="A82" s="3" t="s">
        <v>443</v>
      </c>
      <c r="B82" s="3" t="str">
        <f>CONCATENATE(I82," ",D82," ",H82)</f>
        <v>2016 Girls Outdoor Class L Championship 100m</v>
      </c>
      <c r="C82" s="3" t="s">
        <v>26</v>
      </c>
      <c r="D82" s="4" t="s">
        <v>779</v>
      </c>
      <c r="F82" s="4" t="s">
        <v>703</v>
      </c>
      <c r="G82" s="4" t="str">
        <f>IF(F82="Male","Boys","Girls")</f>
        <v>Girls</v>
      </c>
      <c r="H82" s="4" t="s">
        <v>1</v>
      </c>
      <c r="I82" s="3">
        <v>2016</v>
      </c>
      <c r="J82" s="3" t="s">
        <v>73</v>
      </c>
      <c r="K82" s="4" t="s">
        <v>57</v>
      </c>
      <c r="L82" s="20" t="str">
        <f>VLOOKUP(H82,Events!$A$2:$E$27,2,FALSE)</f>
        <v>Track</v>
      </c>
      <c r="M82" s="20" t="str">
        <f>VLOOKUP(H82,Events!$A$2:$E$27,3,FALSE)</f>
        <v>Sprint</v>
      </c>
      <c r="N82" s="6">
        <v>42521</v>
      </c>
      <c r="O82" s="4" t="str">
        <f>IF(VLOOKUP(H82,Events!$A$2:$D$27,2,FALSE)="Field",CONCATENATE(R82,"-",S82),IF(VLOOKUP(H82,Events!$A$2:$D$27,2,FALSE)="Multi",R82,CONCATENATE(R82,":",S82)))</f>
        <v>0:11.76</v>
      </c>
      <c r="P82" s="4" t="s">
        <v>697</v>
      </c>
      <c r="Q82" s="4" t="str">
        <f>VLOOKUP(J82,School!$A$2:$D$100,3,FALSE)</f>
        <v>06095</v>
      </c>
      <c r="R82" s="18" t="s">
        <v>254</v>
      </c>
      <c r="S82" s="18" t="s">
        <v>469</v>
      </c>
      <c r="T82">
        <f>VLOOKUP(J82,School!$A$2:$F$98,5,FALSE)</f>
        <v>41.850200000000001</v>
      </c>
      <c r="U82">
        <f>VLOOKUP(J82,School!$A$2:$F$98,6,FALSE)</f>
        <v>-72.648899999999998</v>
      </c>
      <c r="V82" s="4">
        <f t="shared" si="5"/>
        <v>10</v>
      </c>
      <c r="W82" s="4">
        <f>V82-COUNTIF(J83:J345,J82)</f>
        <v>5</v>
      </c>
      <c r="X82" s="29">
        <f t="shared" si="3"/>
        <v>41.840200000000003</v>
      </c>
      <c r="Y82" s="4">
        <f t="shared" si="4"/>
        <v>-72.648899999999998</v>
      </c>
    </row>
    <row r="83" spans="1:25" ht="15">
      <c r="A83" s="3" t="s">
        <v>444</v>
      </c>
      <c r="B83" s="3" t="str">
        <f>CONCATENATE(I83," ",D83," ",H83)</f>
        <v>1976 Girls Outdoor Class L Championship 200m</v>
      </c>
      <c r="C83" s="3" t="s">
        <v>26</v>
      </c>
      <c r="D83" s="4" t="s">
        <v>779</v>
      </c>
      <c r="F83" s="4" t="s">
        <v>703</v>
      </c>
      <c r="G83" s="4" t="str">
        <f>IF(F83="Male","Boys","Girls")</f>
        <v>Girls</v>
      </c>
      <c r="H83" s="4" t="s">
        <v>2</v>
      </c>
      <c r="I83" s="3">
        <v>1976</v>
      </c>
      <c r="J83" s="3" t="s">
        <v>445</v>
      </c>
      <c r="K83" s="4" t="s">
        <v>56</v>
      </c>
      <c r="L83" s="20" t="str">
        <f>VLOOKUP(H83,Events!$A$2:$E$27,2,FALSE)</f>
        <v>Track</v>
      </c>
      <c r="M83" s="20" t="str">
        <f>VLOOKUP(H83,Events!$A$2:$E$27,3,FALSE)</f>
        <v>Sprint</v>
      </c>
      <c r="O83" s="4" t="str">
        <f>IF(VLOOKUP(H83,Events!$A$2:$D$27,2,FALSE)="Field",CONCATENATE(R83,"-",S83),IF(VLOOKUP(H83,Events!$A$2:$D$27,2,FALSE)="Multi",R83,CONCATENATE(R83,":",S83)))</f>
        <v>0:24.1</v>
      </c>
      <c r="P83" s="4" t="s">
        <v>697</v>
      </c>
      <c r="Q83" s="4" t="str">
        <f>VLOOKUP(J83,School!$A$2:$D$100,3,FALSE)</f>
        <v>06514</v>
      </c>
      <c r="R83" s="18" t="s">
        <v>254</v>
      </c>
      <c r="S83" s="18" t="s">
        <v>470</v>
      </c>
      <c r="T83">
        <f>VLOOKUP(J83,School!$A$2:$F$98,5,FALSE)</f>
        <v>41.372700000000002</v>
      </c>
      <c r="U83">
        <f>VLOOKUP(J83,School!$A$2:$F$98,6,FALSE)</f>
        <v>-72.922600000000003</v>
      </c>
      <c r="V83" s="4">
        <f t="shared" si="5"/>
        <v>2</v>
      </c>
      <c r="W83" s="4">
        <f>V83-COUNTIF(J84:J346,J83)</f>
        <v>1</v>
      </c>
      <c r="X83" s="29">
        <f t="shared" si="3"/>
        <v>41.362700000000004</v>
      </c>
      <c r="Y83" s="4">
        <f t="shared" si="4"/>
        <v>-72.922600000000003</v>
      </c>
    </row>
    <row r="84" spans="1:25" ht="15">
      <c r="A84" s="3" t="s">
        <v>446</v>
      </c>
      <c r="B84" s="3" t="str">
        <f>CONCATENATE(I84," ",D84," ",H84)</f>
        <v>1979 Girls Outdoor Class L Championship 400m</v>
      </c>
      <c r="C84" s="3" t="s">
        <v>26</v>
      </c>
      <c r="D84" s="4" t="s">
        <v>779</v>
      </c>
      <c r="F84" s="4" t="s">
        <v>703</v>
      </c>
      <c r="G84" s="4" t="str">
        <f>IF(F84="Male","Boys","Girls")</f>
        <v>Girls</v>
      </c>
      <c r="H84" s="4" t="s">
        <v>3</v>
      </c>
      <c r="I84" s="3">
        <v>1979</v>
      </c>
      <c r="J84" s="3" t="s">
        <v>447</v>
      </c>
      <c r="K84" s="4" t="s">
        <v>56</v>
      </c>
      <c r="L84" s="20" t="str">
        <f>VLOOKUP(H84,Events!$A$2:$E$27,2,FALSE)</f>
        <v>Track</v>
      </c>
      <c r="M84" s="20" t="str">
        <f>VLOOKUP(H84,Events!$A$2:$E$27,3,FALSE)</f>
        <v>Sprint</v>
      </c>
      <c r="O84" s="4" t="str">
        <f>IF(VLOOKUP(H84,Events!$A$2:$D$27,2,FALSE)="Field",CONCATENATE(R84,"-",S84),IF(VLOOKUP(H84,Events!$A$2:$D$27,2,FALSE)="Multi",R84,CONCATENATE(R84,":",S84)))</f>
        <v>0:55.0</v>
      </c>
      <c r="P84" s="4" t="s">
        <v>697</v>
      </c>
      <c r="Q84" s="4" t="str">
        <f>VLOOKUP(J84,School!$A$2:$D$100,3,FALSE)</f>
        <v>06033</v>
      </c>
      <c r="R84" s="18" t="s">
        <v>254</v>
      </c>
      <c r="S84" s="18" t="s">
        <v>471</v>
      </c>
      <c r="T84">
        <f>VLOOKUP(J84,School!$A$2:$F$98,5,FALSE)</f>
        <v>41.716700000000003</v>
      </c>
      <c r="U84">
        <f>VLOOKUP(J84,School!$A$2:$F$98,6,FALSE)</f>
        <v>-72.603899999999996</v>
      </c>
      <c r="V84" s="4">
        <f t="shared" si="5"/>
        <v>3</v>
      </c>
      <c r="W84" s="4">
        <f>V84-COUNTIF(J85:J347,J84)</f>
        <v>1</v>
      </c>
      <c r="X84" s="29">
        <f t="shared" si="3"/>
        <v>41.7117</v>
      </c>
      <c r="Y84" s="4">
        <f t="shared" si="4"/>
        <v>-72.586579491924311</v>
      </c>
    </row>
    <row r="85" spans="1:25" ht="24">
      <c r="A85" s="3" t="s">
        <v>453</v>
      </c>
      <c r="B85" s="3" t="str">
        <f>CONCATENATE(I85," ",D85," ",H85)</f>
        <v>2016 Girls Outdoor Class L Championship 4x100m</v>
      </c>
      <c r="C85" s="3" t="s">
        <v>26</v>
      </c>
      <c r="D85" s="4" t="s">
        <v>779</v>
      </c>
      <c r="F85" s="4" t="s">
        <v>703</v>
      </c>
      <c r="G85" s="4" t="str">
        <f>IF(F85="Male","Boys","Girls")</f>
        <v>Girls</v>
      </c>
      <c r="H85" s="4" t="s">
        <v>8</v>
      </c>
      <c r="I85" s="3">
        <v>2016</v>
      </c>
      <c r="J85" s="3" t="s">
        <v>73</v>
      </c>
      <c r="K85" s="4" t="s">
        <v>57</v>
      </c>
      <c r="L85" s="20" t="str">
        <f>VLOOKUP(H85,Events!$A$2:$E$27,2,FALSE)</f>
        <v>Relay</v>
      </c>
      <c r="M85" s="20" t="str">
        <f>VLOOKUP(H85,Events!$A$2:$E$27,3,FALSE)</f>
        <v>Sprint</v>
      </c>
      <c r="N85" s="6">
        <v>42521</v>
      </c>
      <c r="O85" s="4" t="str">
        <f>IF(VLOOKUP(H85,Events!$A$2:$D$27,2,FALSE)="Field",CONCATENATE(R85,"-",S85),IF(VLOOKUP(H85,Events!$A$2:$D$27,2,FALSE)="Multi",R85,CONCATENATE(R85,":",S85)))</f>
        <v>0:47.88</v>
      </c>
      <c r="P85" s="4" t="s">
        <v>697</v>
      </c>
      <c r="Q85" s="4" t="str">
        <f>VLOOKUP(J85,School!$A$2:$D$100,3,FALSE)</f>
        <v>06095</v>
      </c>
      <c r="R85" s="18" t="s">
        <v>254</v>
      </c>
      <c r="S85" s="18" t="s">
        <v>478</v>
      </c>
      <c r="T85">
        <f>VLOOKUP(J85,School!$A$2:$F$98,5,FALSE)</f>
        <v>41.850200000000001</v>
      </c>
      <c r="U85">
        <f>VLOOKUP(J85,School!$A$2:$F$98,6,FALSE)</f>
        <v>-72.648899999999998</v>
      </c>
      <c r="V85" s="4">
        <f t="shared" si="5"/>
        <v>10</v>
      </c>
      <c r="W85" s="4">
        <f>V85-COUNTIF(J86:J348,J85)</f>
        <v>6</v>
      </c>
      <c r="X85" s="29">
        <f t="shared" si="3"/>
        <v>41.842109830056252</v>
      </c>
      <c r="Y85" s="4">
        <f t="shared" si="4"/>
        <v>-72.660655705045841</v>
      </c>
    </row>
    <row r="86" spans="1:25" ht="24">
      <c r="A86" s="3" t="s">
        <v>454</v>
      </c>
      <c r="B86" s="3" t="str">
        <f>CONCATENATE(I86," ",D86," ",H86)</f>
        <v>2010 Girls Outdoor Class L Championship 4x400m</v>
      </c>
      <c r="C86" s="3" t="s">
        <v>26</v>
      </c>
      <c r="D86" s="4" t="s">
        <v>779</v>
      </c>
      <c r="F86" s="4" t="s">
        <v>703</v>
      </c>
      <c r="G86" s="4" t="str">
        <f>IF(F86="Male","Boys","Girls")</f>
        <v>Girls</v>
      </c>
      <c r="H86" s="4" t="s">
        <v>9</v>
      </c>
      <c r="I86" s="3">
        <v>2010</v>
      </c>
      <c r="J86" s="3" t="s">
        <v>73</v>
      </c>
      <c r="K86" s="4" t="s">
        <v>58</v>
      </c>
      <c r="L86" s="20" t="str">
        <f>VLOOKUP(H86,Events!$A$2:$E$27,2,FALSE)</f>
        <v>Relay</v>
      </c>
      <c r="M86" s="20" t="str">
        <f>VLOOKUP(H86,Events!$A$2:$E$27,3,FALSE)</f>
        <v>Sprint</v>
      </c>
      <c r="N86" s="6">
        <v>40331</v>
      </c>
      <c r="O86" s="4" t="str">
        <f>IF(VLOOKUP(H86,Events!$A$2:$D$27,2,FALSE)="Field",CONCATENATE(R86,"-",S86),IF(VLOOKUP(H86,Events!$A$2:$D$27,2,FALSE)="Multi",R86,CONCATENATE(R86,":",S86)))</f>
        <v>3:54.33</v>
      </c>
      <c r="P86" s="4" t="s">
        <v>697</v>
      </c>
      <c r="Q86" s="4" t="str">
        <f>VLOOKUP(J86,School!$A$2:$D$100,3,FALSE)</f>
        <v>06095</v>
      </c>
      <c r="R86" s="18" t="s">
        <v>275</v>
      </c>
      <c r="S86" s="18" t="s">
        <v>479</v>
      </c>
      <c r="T86">
        <f>VLOOKUP(J86,School!$A$2:$F$98,5,FALSE)</f>
        <v>41.850200000000001</v>
      </c>
      <c r="U86">
        <f>VLOOKUP(J86,School!$A$2:$F$98,6,FALSE)</f>
        <v>-72.648899999999998</v>
      </c>
      <c r="V86" s="4">
        <f t="shared" si="5"/>
        <v>10</v>
      </c>
      <c r="W86" s="4">
        <f>V86-COUNTIF(J87:J349,J86)</f>
        <v>7</v>
      </c>
      <c r="X86" s="29">
        <f t="shared" si="3"/>
        <v>41.847109830056255</v>
      </c>
      <c r="Y86" s="4">
        <f t="shared" si="4"/>
        <v>-72.667921130325894</v>
      </c>
    </row>
    <row r="87" spans="1:25" ht="15">
      <c r="A87" s="3" t="s">
        <v>491</v>
      </c>
      <c r="B87" s="3" t="str">
        <f>CONCATENATE(I87," ",D87," ",H87)</f>
        <v>1987 Girls Outdoor Class LL Championship 100m</v>
      </c>
      <c r="C87" s="3" t="s">
        <v>26</v>
      </c>
      <c r="D87" s="4" t="s">
        <v>780</v>
      </c>
      <c r="F87" s="4" t="s">
        <v>703</v>
      </c>
      <c r="G87" s="4" t="str">
        <f>IF(F87="Male","Boys","Girls")</f>
        <v>Girls</v>
      </c>
      <c r="H87" s="4" t="s">
        <v>1</v>
      </c>
      <c r="I87" s="3">
        <v>1987</v>
      </c>
      <c r="J87" s="3" t="s">
        <v>142</v>
      </c>
      <c r="K87" s="4" t="s">
        <v>61</v>
      </c>
      <c r="L87" s="20" t="str">
        <f>VLOOKUP(H87,Events!$A$2:$E$27,2,FALSE)</f>
        <v>Track</v>
      </c>
      <c r="M87" s="20" t="str">
        <f>VLOOKUP(H87,Events!$A$2:$E$27,3,FALSE)</f>
        <v>Sprint</v>
      </c>
      <c r="N87" s="6">
        <v>31934</v>
      </c>
      <c r="O87" s="4" t="str">
        <f>IF(VLOOKUP(H87,Events!$A$2:$D$27,2,FALSE)="Field",CONCATENATE(R87,"-",S87),IF(VLOOKUP(H87,Events!$A$2:$D$27,2,FALSE)="Multi",R87,CONCATENATE(R87,":",S87)))</f>
        <v>0:12.05</v>
      </c>
      <c r="P87" s="4" t="s">
        <v>697</v>
      </c>
      <c r="Q87" s="4" t="str">
        <f>VLOOKUP(J87,School!$A$2:$D$100,3,FALSE)</f>
        <v>06051</v>
      </c>
      <c r="R87" s="18" t="s">
        <v>254</v>
      </c>
      <c r="S87" s="18" t="s">
        <v>520</v>
      </c>
      <c r="T87">
        <f>VLOOKUP(J87,School!$A$2:$F$98,5,FALSE)</f>
        <v>41.672199999999997</v>
      </c>
      <c r="U87">
        <f>VLOOKUP(J87,School!$A$2:$F$98,6,FALSE)</f>
        <v>-72.779300000000006</v>
      </c>
      <c r="V87" s="4">
        <f t="shared" si="5"/>
        <v>2</v>
      </c>
      <c r="W87" s="4">
        <f>V87-COUNTIF(J88:J350,J87)</f>
        <v>2</v>
      </c>
      <c r="X87" s="29">
        <f t="shared" si="3"/>
        <v>41.682199999999995</v>
      </c>
      <c r="Y87" s="4">
        <f t="shared" si="4"/>
        <v>-72.779300000000006</v>
      </c>
    </row>
    <row r="88" spans="1:25" ht="15">
      <c r="A88" s="3" t="s">
        <v>492</v>
      </c>
      <c r="B88" s="3" t="str">
        <f>CONCATENATE(I88," ",D88," ",H88)</f>
        <v>1995 Girls Outdoor Class LL Championship 200m</v>
      </c>
      <c r="C88" s="3" t="s">
        <v>26</v>
      </c>
      <c r="D88" s="4" t="s">
        <v>780</v>
      </c>
      <c r="F88" s="4" t="s">
        <v>703</v>
      </c>
      <c r="G88" s="4" t="str">
        <f>IF(F88="Male","Boys","Girls")</f>
        <v>Girls</v>
      </c>
      <c r="H88" s="4" t="s">
        <v>2</v>
      </c>
      <c r="I88" s="3">
        <v>1995</v>
      </c>
      <c r="J88" s="3" t="s">
        <v>512</v>
      </c>
      <c r="K88" s="4" t="s">
        <v>56</v>
      </c>
      <c r="L88" s="20" t="str">
        <f>VLOOKUP(H88,Events!$A$2:$E$27,2,FALSE)</f>
        <v>Track</v>
      </c>
      <c r="M88" s="20" t="str">
        <f>VLOOKUP(H88,Events!$A$2:$E$27,3,FALSE)</f>
        <v>Sprint</v>
      </c>
      <c r="O88" s="4" t="str">
        <f>IF(VLOOKUP(H88,Events!$A$2:$D$27,2,FALSE)="Field",CONCATENATE(R88,"-",S88),IF(VLOOKUP(H88,Events!$A$2:$D$27,2,FALSE)="Multi",R88,CONCATENATE(R88,":",S88)))</f>
        <v>0:24.87</v>
      </c>
      <c r="P88" s="4" t="s">
        <v>697</v>
      </c>
      <c r="Q88" s="4" t="str">
        <f>VLOOKUP(J88,School!$A$2:$D$100,3,FALSE)</f>
        <v>06114</v>
      </c>
      <c r="R88" s="18" t="s">
        <v>254</v>
      </c>
      <c r="S88" s="18" t="s">
        <v>521</v>
      </c>
      <c r="T88">
        <f>VLOOKUP(J88,School!$A$2:$F$98,5,FALSE)</f>
        <v>41.741500000000002</v>
      </c>
      <c r="U88">
        <f>VLOOKUP(J88,School!$A$2:$F$98,6,FALSE)</f>
        <v>-72.677099999999996</v>
      </c>
      <c r="V88" s="4">
        <f t="shared" si="5"/>
        <v>4</v>
      </c>
      <c r="W88" s="4">
        <f>V88-COUNTIF(J89:J351,J88)</f>
        <v>1</v>
      </c>
      <c r="X88" s="29">
        <f t="shared" si="3"/>
        <v>41.741500000000002</v>
      </c>
      <c r="Y88" s="4">
        <f t="shared" si="4"/>
        <v>-72.6571</v>
      </c>
    </row>
    <row r="89" spans="1:25" ht="15">
      <c r="A89" s="3" t="s">
        <v>493</v>
      </c>
      <c r="B89" s="3" t="str">
        <f>CONCATENATE(I89," ",D89," ",H89)</f>
        <v>2017 Girls Outdoor Class LL Championship 400m</v>
      </c>
      <c r="C89" s="3" t="s">
        <v>26</v>
      </c>
      <c r="D89" s="4" t="s">
        <v>780</v>
      </c>
      <c r="F89" s="4" t="s">
        <v>703</v>
      </c>
      <c r="G89" s="4" t="str">
        <f>IF(F89="Male","Boys","Girls")</f>
        <v>Girls</v>
      </c>
      <c r="H89" s="4" t="s">
        <v>3</v>
      </c>
      <c r="I89" s="3">
        <v>2017</v>
      </c>
      <c r="J89" s="3" t="s">
        <v>445</v>
      </c>
      <c r="K89" s="4" t="s">
        <v>61</v>
      </c>
      <c r="L89" s="20" t="str">
        <f>VLOOKUP(H89,Events!$A$2:$E$27,2,FALSE)</f>
        <v>Track</v>
      </c>
      <c r="M89" s="20" t="str">
        <f>VLOOKUP(H89,Events!$A$2:$E$27,3,FALSE)</f>
        <v>Sprint</v>
      </c>
      <c r="N89" s="6">
        <v>42886</v>
      </c>
      <c r="O89" s="4" t="str">
        <f>IF(VLOOKUP(H89,Events!$A$2:$D$27,2,FALSE)="Field",CONCATENATE(R89,"-",S89),IF(VLOOKUP(H89,Events!$A$2:$D$27,2,FALSE)="Multi",R89,CONCATENATE(R89,":",S89)))</f>
        <v>0:56.00</v>
      </c>
      <c r="P89" s="4" t="s">
        <v>699</v>
      </c>
      <c r="Q89" s="4" t="str">
        <f>VLOOKUP(J89,School!$A$2:$D$100,3,FALSE)</f>
        <v>06514</v>
      </c>
      <c r="R89" s="18" t="s">
        <v>254</v>
      </c>
      <c r="S89" s="18" t="s">
        <v>522</v>
      </c>
      <c r="T89">
        <f>VLOOKUP(J89,School!$A$2:$F$98,5,FALSE)</f>
        <v>41.372700000000002</v>
      </c>
      <c r="U89">
        <f>VLOOKUP(J89,School!$A$2:$F$98,6,FALSE)</f>
        <v>-72.922600000000003</v>
      </c>
      <c r="V89" s="4">
        <f t="shared" si="5"/>
        <v>2</v>
      </c>
      <c r="W89" s="4">
        <f>V89-COUNTIF(J90:J352,J89)</f>
        <v>2</v>
      </c>
      <c r="X89" s="29">
        <f t="shared" si="3"/>
        <v>41.3827</v>
      </c>
      <c r="Y89" s="4">
        <f t="shared" si="4"/>
        <v>-72.922600000000003</v>
      </c>
    </row>
    <row r="90" spans="1:25" ht="24">
      <c r="A90" s="3" t="s">
        <v>499</v>
      </c>
      <c r="B90" s="3" t="str">
        <f>CONCATENATE(I90," ",D90," ",H90)</f>
        <v>2008 Girls Outdoor Class LL Championship 4x100m</v>
      </c>
      <c r="C90" s="3" t="s">
        <v>26</v>
      </c>
      <c r="D90" s="4" t="s">
        <v>780</v>
      </c>
      <c r="F90" s="4" t="s">
        <v>703</v>
      </c>
      <c r="G90" s="4" t="str">
        <f>IF(F90="Male","Boys","Girls")</f>
        <v>Girls</v>
      </c>
      <c r="H90" s="4" t="s">
        <v>8</v>
      </c>
      <c r="I90" s="3">
        <v>2008</v>
      </c>
      <c r="J90" s="3" t="s">
        <v>131</v>
      </c>
      <c r="K90" s="4" t="s">
        <v>61</v>
      </c>
      <c r="L90" s="20" t="str">
        <f>VLOOKUP(H90,Events!$A$2:$E$27,2,FALSE)</f>
        <v>Relay</v>
      </c>
      <c r="M90" s="20" t="str">
        <f>VLOOKUP(H90,Events!$A$2:$E$27,3,FALSE)</f>
        <v>Sprint</v>
      </c>
      <c r="N90" s="6">
        <v>39601</v>
      </c>
      <c r="O90" s="4" t="str">
        <f>IF(VLOOKUP(H90,Events!$A$2:$D$27,2,FALSE)="Field",CONCATENATE(R90,"-",S90),IF(VLOOKUP(H90,Events!$A$2:$D$27,2,FALSE)="Multi",R90,CONCATENATE(R90,":",S90)))</f>
        <v>0:47.48</v>
      </c>
      <c r="P90" s="4" t="s">
        <v>697</v>
      </c>
      <c r="Q90" s="4" t="str">
        <f>VLOOKUP(J90,School!$A$2:$D$100,3,FALSE)</f>
        <v>06811</v>
      </c>
      <c r="R90" s="18" t="s">
        <v>254</v>
      </c>
      <c r="S90" s="18" t="s">
        <v>528</v>
      </c>
      <c r="T90">
        <f>VLOOKUP(J90,School!$A$2:$F$98,5,FALSE)</f>
        <v>41.417000000000002</v>
      </c>
      <c r="U90">
        <f>VLOOKUP(J90,School!$A$2:$F$98,6,FALSE)</f>
        <v>-73.455299999999994</v>
      </c>
      <c r="V90" s="4">
        <f t="shared" si="5"/>
        <v>8</v>
      </c>
      <c r="W90" s="4">
        <f>V90-COUNTIF(J91:J353,J90)</f>
        <v>3</v>
      </c>
      <c r="X90" s="29">
        <f t="shared" si="3"/>
        <v>41.409928932188137</v>
      </c>
      <c r="Y90" s="4">
        <f t="shared" si="4"/>
        <v>-73.441157864376265</v>
      </c>
    </row>
    <row r="91" spans="1:25" ht="24">
      <c r="A91" s="3" t="s">
        <v>500</v>
      </c>
      <c r="B91" s="3" t="str">
        <f>CONCATENATE(I91," ",D91," ",H91)</f>
        <v>2017 Girls Outdoor Class LL Championship 4x400m</v>
      </c>
      <c r="C91" s="3" t="s">
        <v>26</v>
      </c>
      <c r="D91" s="4" t="s">
        <v>780</v>
      </c>
      <c r="F91" s="4" t="s">
        <v>703</v>
      </c>
      <c r="G91" s="4" t="str">
        <f>IF(F91="Male","Boys","Girls")</f>
        <v>Girls</v>
      </c>
      <c r="H91" s="4" t="s">
        <v>9</v>
      </c>
      <c r="I91" s="3">
        <v>2017</v>
      </c>
      <c r="J91" s="3" t="s">
        <v>84</v>
      </c>
      <c r="K91" s="4" t="s">
        <v>61</v>
      </c>
      <c r="L91" s="20" t="str">
        <f>VLOOKUP(H91,Events!$A$2:$E$27,2,FALSE)</f>
        <v>Relay</v>
      </c>
      <c r="M91" s="20" t="str">
        <f>VLOOKUP(H91,Events!$A$2:$E$27,3,FALSE)</f>
        <v>Sprint</v>
      </c>
      <c r="N91" s="6">
        <v>42886</v>
      </c>
      <c r="O91" s="4" t="str">
        <f>IF(VLOOKUP(H91,Events!$A$2:$D$27,2,FALSE)="Field",CONCATENATE(R91,"-",S91),IF(VLOOKUP(H91,Events!$A$2:$D$27,2,FALSE)="Multi",R91,CONCATENATE(R91,":",S91)))</f>
        <v>3:55.27</v>
      </c>
      <c r="P91" s="4" t="s">
        <v>697</v>
      </c>
      <c r="Q91" s="4" t="str">
        <f>VLOOKUP(J91,School!$A$2:$D$100,3,FALSE)</f>
        <v>06877</v>
      </c>
      <c r="R91" s="18" t="s">
        <v>275</v>
      </c>
      <c r="S91" s="18" t="s">
        <v>529</v>
      </c>
      <c r="T91">
        <f>VLOOKUP(J91,School!$A$2:$F$98,5,FALSE)</f>
        <v>41.286200000000001</v>
      </c>
      <c r="U91">
        <f>VLOOKUP(J91,School!$A$2:$F$98,6,FALSE)</f>
        <v>-73.495500000000007</v>
      </c>
      <c r="V91" s="4">
        <f t="shared" si="5"/>
        <v>4</v>
      </c>
      <c r="W91" s="4">
        <f>V91-COUNTIF(J92:J354,J91)</f>
        <v>2</v>
      </c>
      <c r="X91" s="29">
        <f t="shared" si="3"/>
        <v>41.276200000000003</v>
      </c>
      <c r="Y91" s="4">
        <f t="shared" si="4"/>
        <v>-73.495500000000007</v>
      </c>
    </row>
    <row r="92" spans="1:25" ht="15">
      <c r="A92" s="3" t="s">
        <v>538</v>
      </c>
      <c r="B92" s="3" t="str">
        <f>CONCATENATE(I92," ",D92," ",H92)</f>
        <v>1995 Girls Outdoor Class M Championship 100m</v>
      </c>
      <c r="C92" s="3" t="s">
        <v>26</v>
      </c>
      <c r="D92" s="4" t="s">
        <v>781</v>
      </c>
      <c r="F92" s="4" t="s">
        <v>703</v>
      </c>
      <c r="G92" s="4" t="str">
        <f>IF(F92="Male","Boys","Girls")</f>
        <v>Girls</v>
      </c>
      <c r="H92" s="4" t="s">
        <v>1</v>
      </c>
      <c r="I92" s="3">
        <v>1995</v>
      </c>
      <c r="J92" s="3" t="s">
        <v>39</v>
      </c>
      <c r="K92" s="4" t="s">
        <v>56</v>
      </c>
      <c r="L92" s="20" t="str">
        <f>VLOOKUP(H92,Events!$A$2:$E$27,2,FALSE)</f>
        <v>Track</v>
      </c>
      <c r="M92" s="20" t="str">
        <f>VLOOKUP(H92,Events!$A$2:$E$27,3,FALSE)</f>
        <v>Sprint</v>
      </c>
      <c r="O92" s="4" t="str">
        <f>IF(VLOOKUP(H92,Events!$A$2:$D$27,2,FALSE)="Field",CONCATENATE(R92,"-",S92),IF(VLOOKUP(H92,Events!$A$2:$D$27,2,FALSE)="Multi",R92,CONCATENATE(R92,":",S92)))</f>
        <v>0:12.16</v>
      </c>
      <c r="P92" s="4" t="s">
        <v>699</v>
      </c>
      <c r="Q92" s="4" t="str">
        <f>VLOOKUP(J92,School!$A$2:$D$100,3,FALSE)</f>
        <v>06002</v>
      </c>
      <c r="R92" s="18" t="s">
        <v>254</v>
      </c>
      <c r="S92" s="18" t="s">
        <v>569</v>
      </c>
      <c r="T92">
        <f>VLOOKUP(J92,School!$A$2:$F$98,5,FALSE)</f>
        <v>41.8309</v>
      </c>
      <c r="U92">
        <f>VLOOKUP(J92,School!$A$2:$F$98,6,FALSE)</f>
        <v>-72.733900000000006</v>
      </c>
      <c r="V92" s="4">
        <f t="shared" si="5"/>
        <v>18</v>
      </c>
      <c r="W92" s="4">
        <f>V92-COUNTIF(J93:J355,J92)</f>
        <v>6</v>
      </c>
      <c r="X92" s="29">
        <f t="shared" si="3"/>
        <v>41.825899999999997</v>
      </c>
      <c r="Y92" s="4">
        <f t="shared" si="4"/>
        <v>-72.716579491924321</v>
      </c>
    </row>
    <row r="93" spans="1:25" ht="15">
      <c r="A93" s="3" t="s">
        <v>539</v>
      </c>
      <c r="B93" s="3" t="str">
        <f>CONCATENATE(I93," ",D93," ",H93)</f>
        <v>2011 Girls Outdoor Class M Championship 200m</v>
      </c>
      <c r="C93" s="3" t="s">
        <v>26</v>
      </c>
      <c r="D93" s="4" t="s">
        <v>781</v>
      </c>
      <c r="F93" s="4" t="s">
        <v>703</v>
      </c>
      <c r="G93" s="4" t="str">
        <f>IF(F93="Male","Boys","Girls")</f>
        <v>Girls</v>
      </c>
      <c r="H93" s="4" t="s">
        <v>2</v>
      </c>
      <c r="I93" s="3">
        <v>2011</v>
      </c>
      <c r="J93" s="3" t="s">
        <v>108</v>
      </c>
      <c r="K93" s="4" t="s">
        <v>58</v>
      </c>
      <c r="L93" s="20" t="str">
        <f>VLOOKUP(H93,Events!$A$2:$E$27,2,FALSE)</f>
        <v>Track</v>
      </c>
      <c r="M93" s="20" t="str">
        <f>VLOOKUP(H93,Events!$A$2:$E$27,3,FALSE)</f>
        <v>Sprint</v>
      </c>
      <c r="N93" s="6">
        <v>40695</v>
      </c>
      <c r="O93" s="4" t="str">
        <f>IF(VLOOKUP(H93,Events!$A$2:$D$27,2,FALSE)="Field",CONCATENATE(R93,"-",S93),IF(VLOOKUP(H93,Events!$A$2:$D$27,2,FALSE)="Multi",R93,CONCATENATE(R93,":",S93)))</f>
        <v>0:24.82</v>
      </c>
      <c r="P93" s="4" t="s">
        <v>697</v>
      </c>
      <c r="Q93" s="4" t="str">
        <f>VLOOKUP(J93,School!$A$2:$D$100,3,FALSE)</f>
        <v>06511</v>
      </c>
      <c r="R93" s="18" t="s">
        <v>254</v>
      </c>
      <c r="S93" s="18" t="s">
        <v>570</v>
      </c>
      <c r="T93">
        <f>VLOOKUP(J93,School!$A$2:$F$98,5,FALSE)</f>
        <v>41.311399999999999</v>
      </c>
      <c r="U93">
        <f>VLOOKUP(J93,School!$A$2:$F$98,6,FALSE)</f>
        <v>-72.936499999999995</v>
      </c>
      <c r="V93" s="4">
        <f t="shared" si="5"/>
        <v>22</v>
      </c>
      <c r="W93" s="4">
        <f>V93-COUNTIF(J94:J356,J93)</f>
        <v>5</v>
      </c>
      <c r="X93" s="29">
        <f t="shared" si="3"/>
        <v>41.312823148382734</v>
      </c>
      <c r="Y93" s="4">
        <f t="shared" si="4"/>
        <v>-72.916703571162373</v>
      </c>
    </row>
    <row r="94" spans="1:25" ht="15">
      <c r="A94" s="3" t="s">
        <v>539</v>
      </c>
      <c r="B94" s="3" t="str">
        <f>CONCATENATE(I94," ",D94," ",H94)</f>
        <v>2011 Girls Outdoor Class M Championship 400m</v>
      </c>
      <c r="C94" s="3" t="s">
        <v>26</v>
      </c>
      <c r="D94" s="4" t="s">
        <v>781</v>
      </c>
      <c r="F94" s="4" t="s">
        <v>703</v>
      </c>
      <c r="G94" s="4" t="str">
        <f>IF(F94="Male","Boys","Girls")</f>
        <v>Girls</v>
      </c>
      <c r="H94" s="4" t="s">
        <v>3</v>
      </c>
      <c r="I94" s="3">
        <v>2011</v>
      </c>
      <c r="J94" s="3" t="s">
        <v>108</v>
      </c>
      <c r="K94" s="4" t="s">
        <v>58</v>
      </c>
      <c r="L94" s="20" t="str">
        <f>VLOOKUP(H94,Events!$A$2:$E$27,2,FALSE)</f>
        <v>Track</v>
      </c>
      <c r="M94" s="20" t="str">
        <f>VLOOKUP(H94,Events!$A$2:$E$27,3,FALSE)</f>
        <v>Sprint</v>
      </c>
      <c r="N94" s="6">
        <v>40695</v>
      </c>
      <c r="O94" s="4" t="str">
        <f>IF(VLOOKUP(H94,Events!$A$2:$D$27,2,FALSE)="Field",CONCATENATE(R94,"-",S94),IF(VLOOKUP(H94,Events!$A$2:$D$27,2,FALSE)="Multi",R94,CONCATENATE(R94,":",S94)))</f>
        <v>0:54.75</v>
      </c>
      <c r="P94" s="4" t="s">
        <v>697</v>
      </c>
      <c r="Q94" s="4" t="str">
        <f>VLOOKUP(J94,School!$A$2:$D$100,3,FALSE)</f>
        <v>06511</v>
      </c>
      <c r="R94" s="18" t="s">
        <v>254</v>
      </c>
      <c r="S94" s="18" t="s">
        <v>571</v>
      </c>
      <c r="T94">
        <f>VLOOKUP(J94,School!$A$2:$F$98,5,FALSE)</f>
        <v>41.311399999999999</v>
      </c>
      <c r="U94">
        <f>VLOOKUP(J94,School!$A$2:$F$98,6,FALSE)</f>
        <v>-72.936499999999995</v>
      </c>
      <c r="V94" s="4">
        <f t="shared" si="5"/>
        <v>22</v>
      </c>
      <c r="W94" s="4">
        <f>V94-COUNTIF(J95:J357,J94)</f>
        <v>6</v>
      </c>
      <c r="X94" s="29">
        <f t="shared" si="3"/>
        <v>41.309976851617265</v>
      </c>
      <c r="Y94" s="4">
        <f t="shared" si="4"/>
        <v>-72.916703571162373</v>
      </c>
    </row>
    <row r="95" spans="1:25" ht="15">
      <c r="A95" s="3" t="s">
        <v>792</v>
      </c>
      <c r="B95" s="3" t="str">
        <f>CONCATENATE(I95," ",D95," ",H95)</f>
        <v>1995 Girls Outdoor Class M Championship 4x100m</v>
      </c>
      <c r="C95" s="3" t="s">
        <v>26</v>
      </c>
      <c r="D95" s="4" t="s">
        <v>781</v>
      </c>
      <c r="F95" s="4" t="s">
        <v>703</v>
      </c>
      <c r="G95" s="4" t="str">
        <f>IF(F95="Male","Boys","Girls")</f>
        <v>Girls</v>
      </c>
      <c r="H95" s="4" t="s">
        <v>8</v>
      </c>
      <c r="I95" s="3">
        <v>1995</v>
      </c>
      <c r="J95" s="3" t="s">
        <v>39</v>
      </c>
      <c r="K95" s="4" t="s">
        <v>56</v>
      </c>
      <c r="L95" s="20" t="str">
        <f>VLOOKUP(H95,Events!$A$2:$E$27,2,FALSE)</f>
        <v>Relay</v>
      </c>
      <c r="M95" s="20" t="str">
        <f>VLOOKUP(H95,Events!$A$2:$E$27,3,FALSE)</f>
        <v>Sprint</v>
      </c>
      <c r="O95" s="4" t="str">
        <f>IF(VLOOKUP(H95,Events!$A$2:$D$27,2,FALSE)="Field",CONCATENATE(R95,"-",S95),IF(VLOOKUP(H95,Events!$A$2:$D$27,2,FALSE)="Multi",R95,CONCATENATE(R95,":",S95)))</f>
        <v>0:48.41</v>
      </c>
      <c r="P95" s="4" t="s">
        <v>697</v>
      </c>
      <c r="Q95" s="4" t="str">
        <f>VLOOKUP(J95,School!$A$2:$D$100,3,FALSE)</f>
        <v>06002</v>
      </c>
      <c r="R95" s="18" t="s">
        <v>254</v>
      </c>
      <c r="S95" s="18" t="s">
        <v>577</v>
      </c>
      <c r="T95">
        <f>VLOOKUP(J95,School!$A$2:$F$98,5,FALSE)</f>
        <v>41.8309</v>
      </c>
      <c r="U95">
        <f>VLOOKUP(J95,School!$A$2:$F$98,6,FALSE)</f>
        <v>-72.733900000000006</v>
      </c>
      <c r="V95" s="4">
        <f t="shared" si="5"/>
        <v>18</v>
      </c>
      <c r="W95" s="4">
        <f>V95-COUNTIF(J96:J358,J95)</f>
        <v>7</v>
      </c>
      <c r="X95" s="29">
        <f t="shared" si="3"/>
        <v>41.823239555568811</v>
      </c>
      <c r="Y95" s="4">
        <f t="shared" si="4"/>
        <v>-72.721044247806276</v>
      </c>
    </row>
    <row r="96" spans="1:25" ht="24">
      <c r="A96" s="3" t="s">
        <v>545</v>
      </c>
      <c r="B96" s="3" t="str">
        <f>CONCATENATE(I96," ",D96," ",H96)</f>
        <v>2013 Girls Outdoor Class M Championship 4x400m</v>
      </c>
      <c r="C96" s="3" t="s">
        <v>26</v>
      </c>
      <c r="D96" s="4" t="s">
        <v>781</v>
      </c>
      <c r="F96" s="4" t="s">
        <v>703</v>
      </c>
      <c r="G96" s="4" t="str">
        <f>IF(F96="Male","Boys","Girls")</f>
        <v>Girls</v>
      </c>
      <c r="H96" s="4" t="s">
        <v>9</v>
      </c>
      <c r="I96" s="3">
        <v>2013</v>
      </c>
      <c r="J96" s="3" t="s">
        <v>542</v>
      </c>
      <c r="K96" s="4" t="s">
        <v>58</v>
      </c>
      <c r="L96" s="20" t="str">
        <f>VLOOKUP(H96,Events!$A$2:$E$27,2,FALSE)</f>
        <v>Relay</v>
      </c>
      <c r="M96" s="20" t="str">
        <f>VLOOKUP(H96,Events!$A$2:$E$27,3,FALSE)</f>
        <v>Sprint</v>
      </c>
      <c r="N96" s="6">
        <v>41423</v>
      </c>
      <c r="O96" s="4" t="str">
        <f>IF(VLOOKUP(H96,Events!$A$2:$D$27,2,FALSE)="Field",CONCATENATE(R96,"-",S96),IF(VLOOKUP(H96,Events!$A$2:$D$27,2,FALSE)="Multi",R96,CONCATENATE(R96,":",S96)))</f>
        <v>3:58.74</v>
      </c>
      <c r="P96" s="4" t="s">
        <v>699</v>
      </c>
      <c r="Q96" s="4" t="str">
        <f>VLOOKUP(J96,School!$A$2:$D$100,3,FALSE)</f>
        <v>06084</v>
      </c>
      <c r="R96" s="18" t="s">
        <v>275</v>
      </c>
      <c r="S96" s="18" t="s">
        <v>578</v>
      </c>
      <c r="T96">
        <f>VLOOKUP(J96,School!$A$2:$F$98,5,FALSE)</f>
        <v>41.867800000000003</v>
      </c>
      <c r="U96">
        <f>VLOOKUP(J96,School!$A$2:$F$98,6,FALSE)</f>
        <v>-72.405699999999996</v>
      </c>
      <c r="V96" s="4">
        <f t="shared" si="5"/>
        <v>6</v>
      </c>
      <c r="W96" s="4">
        <f>V96-COUNTIF(J97:J359,J96)</f>
        <v>2</v>
      </c>
      <c r="X96" s="29">
        <f t="shared" si="3"/>
        <v>41.8628</v>
      </c>
      <c r="Y96" s="4">
        <f t="shared" si="4"/>
        <v>-72.388379491924312</v>
      </c>
    </row>
    <row r="97" spans="1:25" ht="15">
      <c r="A97" s="3" t="s">
        <v>586</v>
      </c>
      <c r="B97" s="3" t="str">
        <f>CONCATENATE(I97," ",D97," ",H97)</f>
        <v>2013 Girls Outdoor Class MM Championship 100m</v>
      </c>
      <c r="C97" s="3" t="s">
        <v>26</v>
      </c>
      <c r="D97" s="4" t="s">
        <v>782</v>
      </c>
      <c r="F97" s="4" t="s">
        <v>703</v>
      </c>
      <c r="G97" s="4" t="str">
        <f>IF(F97="Male","Boys","Girls")</f>
        <v>Girls</v>
      </c>
      <c r="H97" s="4" t="s">
        <v>1</v>
      </c>
      <c r="I97" s="3">
        <v>2013</v>
      </c>
      <c r="J97" s="3" t="s">
        <v>587</v>
      </c>
      <c r="K97" s="4" t="s">
        <v>57</v>
      </c>
      <c r="L97" s="20" t="str">
        <f>VLOOKUP(H97,Events!$A$2:$E$27,2,FALSE)</f>
        <v>Track</v>
      </c>
      <c r="M97" s="20" t="str">
        <f>VLOOKUP(H97,Events!$A$2:$E$27,3,FALSE)</f>
        <v>Sprint</v>
      </c>
      <c r="N97" s="6">
        <v>41423</v>
      </c>
      <c r="O97" s="4" t="str">
        <f>IF(VLOOKUP(H97,Events!$A$2:$D$27,2,FALSE)="Field",CONCATENATE(R97,"-",S97),IF(VLOOKUP(H97,Events!$A$2:$D$27,2,FALSE)="Multi",R97,CONCATENATE(R97,":",S97)))</f>
        <v>0:12.00</v>
      </c>
      <c r="P97" s="4" t="s">
        <v>697</v>
      </c>
      <c r="Q97" s="4" t="str">
        <f>VLOOKUP(J97,School!$A$2:$D$100,3,FALSE)</f>
        <v>06798</v>
      </c>
      <c r="R97" s="18" t="s">
        <v>254</v>
      </c>
      <c r="S97" s="18" t="s">
        <v>611</v>
      </c>
      <c r="T97">
        <f>VLOOKUP(J97,School!$A$2:$F$98,5,FALSE)</f>
        <v>41.552900000000001</v>
      </c>
      <c r="U97">
        <f>VLOOKUP(J97,School!$A$2:$F$98,6,FALSE)</f>
        <v>-73.204800000000006</v>
      </c>
      <c r="V97" s="4">
        <f t="shared" si="5"/>
        <v>2</v>
      </c>
      <c r="W97" s="4">
        <f>V97-COUNTIF(J98:J360,J97)</f>
        <v>1</v>
      </c>
      <c r="X97" s="29">
        <f t="shared" si="3"/>
        <v>41.542900000000003</v>
      </c>
      <c r="Y97" s="4">
        <f t="shared" si="4"/>
        <v>-73.204800000000006</v>
      </c>
    </row>
    <row r="98" spans="1:25" ht="15">
      <c r="A98" s="3" t="s">
        <v>539</v>
      </c>
      <c r="B98" s="3" t="str">
        <f>CONCATENATE(I98," ",D98," ",H98)</f>
        <v>2012 Girls Outdoor Class MM Championship 200m</v>
      </c>
      <c r="C98" s="3" t="s">
        <v>26</v>
      </c>
      <c r="D98" s="4" t="s">
        <v>782</v>
      </c>
      <c r="F98" s="4" t="s">
        <v>703</v>
      </c>
      <c r="G98" s="4" t="str">
        <f>IF(F98="Male","Boys","Girls")</f>
        <v>Girls</v>
      </c>
      <c r="H98" s="4" t="s">
        <v>2</v>
      </c>
      <c r="I98" s="3">
        <v>2012</v>
      </c>
      <c r="J98" s="3" t="s">
        <v>108</v>
      </c>
      <c r="K98" s="4" t="s">
        <v>58</v>
      </c>
      <c r="L98" s="20" t="str">
        <f>VLOOKUP(H98,Events!$A$2:$E$27,2,FALSE)</f>
        <v>Track</v>
      </c>
      <c r="M98" s="20" t="str">
        <f>VLOOKUP(H98,Events!$A$2:$E$27,3,FALSE)</f>
        <v>Sprint</v>
      </c>
      <c r="N98" s="6">
        <v>41060</v>
      </c>
      <c r="O98" s="4" t="str">
        <f>IF(VLOOKUP(H98,Events!$A$2:$D$27,2,FALSE)="Field",CONCATENATE(R98,"-",S98),IF(VLOOKUP(H98,Events!$A$2:$D$27,2,FALSE)="Multi",R98,CONCATENATE(R98,":",S98)))</f>
        <v>0:24.04</v>
      </c>
      <c r="P98" s="4" t="s">
        <v>697</v>
      </c>
      <c r="Q98" s="4" t="str">
        <f>VLOOKUP(J98,School!$A$2:$D$100,3,FALSE)</f>
        <v>06511</v>
      </c>
      <c r="R98" s="18" t="s">
        <v>254</v>
      </c>
      <c r="S98" s="18" t="s">
        <v>612</v>
      </c>
      <c r="T98">
        <f>VLOOKUP(J98,School!$A$2:$F$98,5,FALSE)</f>
        <v>41.311399999999999</v>
      </c>
      <c r="U98">
        <f>VLOOKUP(J98,School!$A$2:$F$98,6,FALSE)</f>
        <v>-72.936499999999995</v>
      </c>
      <c r="V98" s="4">
        <f t="shared" si="5"/>
        <v>22</v>
      </c>
      <c r="W98" s="4">
        <f>V98-COUNTIF(J99:J361,J98)</f>
        <v>7</v>
      </c>
      <c r="X98" s="29">
        <f t="shared" si="3"/>
        <v>41.307245849869979</v>
      </c>
      <c r="Y98" s="4">
        <f t="shared" si="4"/>
        <v>-72.918307360092911</v>
      </c>
    </row>
    <row r="99" spans="1:25" ht="15">
      <c r="A99" s="3" t="s">
        <v>539</v>
      </c>
      <c r="B99" s="3" t="str">
        <f>CONCATENATE(I99," ",D99," ",H99)</f>
        <v>2012 Girls Outdoor Class MM Championship 400m</v>
      </c>
      <c r="C99" s="3" t="s">
        <v>26</v>
      </c>
      <c r="D99" s="4" t="s">
        <v>782</v>
      </c>
      <c r="F99" s="4" t="s">
        <v>703</v>
      </c>
      <c r="G99" s="4" t="str">
        <f>IF(F99="Male","Boys","Girls")</f>
        <v>Girls</v>
      </c>
      <c r="H99" s="4" t="s">
        <v>3</v>
      </c>
      <c r="I99" s="3">
        <v>2012</v>
      </c>
      <c r="J99" s="3" t="s">
        <v>108</v>
      </c>
      <c r="K99" s="4" t="s">
        <v>58</v>
      </c>
      <c r="L99" s="20" t="str">
        <f>VLOOKUP(H99,Events!$A$2:$E$27,2,FALSE)</f>
        <v>Track</v>
      </c>
      <c r="M99" s="20" t="str">
        <f>VLOOKUP(H99,Events!$A$2:$E$27,3,FALSE)</f>
        <v>Sprint</v>
      </c>
      <c r="N99" s="6">
        <v>41060</v>
      </c>
      <c r="O99" s="4" t="str">
        <f>IF(VLOOKUP(H99,Events!$A$2:$D$27,2,FALSE)="Field",CONCATENATE(R99,"-",S99),IF(VLOOKUP(H99,Events!$A$2:$D$27,2,FALSE)="Multi",R99,CONCATENATE(R99,":",S99)))</f>
        <v>0:54.42</v>
      </c>
      <c r="P99" s="4" t="s">
        <v>697</v>
      </c>
      <c r="Q99" s="4" t="str">
        <f>VLOOKUP(J99,School!$A$2:$D$100,3,FALSE)</f>
        <v>06511</v>
      </c>
      <c r="R99" s="18" t="s">
        <v>254</v>
      </c>
      <c r="S99" s="18" t="s">
        <v>613</v>
      </c>
      <c r="T99">
        <f>VLOOKUP(J99,School!$A$2:$F$98,5,FALSE)</f>
        <v>41.311399999999999</v>
      </c>
      <c r="U99">
        <f>VLOOKUP(J99,School!$A$2:$F$98,6,FALSE)</f>
        <v>-72.936499999999995</v>
      </c>
      <c r="V99" s="4">
        <f t="shared" si="5"/>
        <v>22</v>
      </c>
      <c r="W99" s="4">
        <f>V99-COUNTIF(J100:J362,J99)</f>
        <v>8</v>
      </c>
      <c r="X99" s="29">
        <f t="shared" si="3"/>
        <v>41.304851392660545</v>
      </c>
      <c r="Y99" s="4">
        <f t="shared" si="4"/>
        <v>-72.921385008512914</v>
      </c>
    </row>
    <row r="100" spans="1:25" ht="24">
      <c r="A100" s="3" t="s">
        <v>591</v>
      </c>
      <c r="B100" s="3" t="str">
        <f>CONCATENATE(I100," ",D100," ",H100)</f>
        <v>2008 Girls Outdoor Class MM Championship 4x100m</v>
      </c>
      <c r="C100" s="3" t="s">
        <v>26</v>
      </c>
      <c r="D100" s="4" t="s">
        <v>782</v>
      </c>
      <c r="F100" s="4" t="s">
        <v>703</v>
      </c>
      <c r="G100" s="4" t="str">
        <f>IF(F100="Male","Boys","Girls")</f>
        <v>Girls</v>
      </c>
      <c r="H100" s="4" t="s">
        <v>8</v>
      </c>
      <c r="I100" s="3">
        <v>2008</v>
      </c>
      <c r="J100" s="3" t="s">
        <v>291</v>
      </c>
      <c r="K100" s="4" t="s">
        <v>58</v>
      </c>
      <c r="L100" s="20" t="str">
        <f>VLOOKUP(H100,Events!$A$2:$E$27,2,FALSE)</f>
        <v>Relay</v>
      </c>
      <c r="M100" s="20" t="str">
        <f>VLOOKUP(H100,Events!$A$2:$E$27,3,FALSE)</f>
        <v>Sprint</v>
      </c>
      <c r="N100" s="6">
        <v>39599</v>
      </c>
      <c r="O100" s="4" t="str">
        <f>IF(VLOOKUP(H100,Events!$A$2:$D$27,2,FALSE)="Field",CONCATENATE(R100,"-",S100),IF(VLOOKUP(H100,Events!$A$2:$D$27,2,FALSE)="Multi",R100,CONCATENATE(R100,":",S100)))</f>
        <v>0:47.88</v>
      </c>
      <c r="P100" s="4" t="s">
        <v>697</v>
      </c>
      <c r="Q100" s="4" t="str">
        <f>VLOOKUP(J100,School!$A$2:$D$100,3,FALSE)</f>
        <v>06112</v>
      </c>
      <c r="R100" s="18" t="s">
        <v>254</v>
      </c>
      <c r="S100" s="18" t="s">
        <v>478</v>
      </c>
      <c r="T100">
        <f>VLOOKUP(J100,School!$A$2:$F$98,5,FALSE)</f>
        <v>41.783900000000003</v>
      </c>
      <c r="U100">
        <f>VLOOKUP(J100,School!$A$2:$F$98,6,FALSE)</f>
        <v>-72.692099999999996</v>
      </c>
      <c r="V100" s="4">
        <f t="shared" si="5"/>
        <v>4</v>
      </c>
      <c r="W100" s="4">
        <f>V100-COUNTIF(J101:J363,J100)</f>
        <v>4</v>
      </c>
      <c r="X100" s="29">
        <f t="shared" si="3"/>
        <v>41.793900000000001</v>
      </c>
      <c r="Y100" s="4">
        <f t="shared" si="4"/>
        <v>-72.692099999999996</v>
      </c>
    </row>
    <row r="101" spans="1:25" ht="24">
      <c r="A101" s="3" t="s">
        <v>592</v>
      </c>
      <c r="B101" s="3" t="str">
        <f>CONCATENATE(I101," ",D101," ",H101)</f>
        <v>2014 Girls Outdoor Class MM Championship 4x400m</v>
      </c>
      <c r="C101" s="3" t="s">
        <v>26</v>
      </c>
      <c r="D101" s="4" t="s">
        <v>782</v>
      </c>
      <c r="F101" s="4" t="s">
        <v>703</v>
      </c>
      <c r="G101" s="4" t="str">
        <f>IF(F101="Male","Boys","Girls")</f>
        <v>Girls</v>
      </c>
      <c r="H101" s="4" t="s">
        <v>9</v>
      </c>
      <c r="I101" s="3">
        <v>2014</v>
      </c>
      <c r="J101" s="3" t="s">
        <v>73</v>
      </c>
      <c r="K101" s="4" t="s">
        <v>57</v>
      </c>
      <c r="L101" s="20" t="str">
        <f>VLOOKUP(H101,Events!$A$2:$E$27,2,FALSE)</f>
        <v>Relay</v>
      </c>
      <c r="M101" s="20" t="str">
        <f>VLOOKUP(H101,Events!$A$2:$E$27,3,FALSE)</f>
        <v>Sprint</v>
      </c>
      <c r="N101" s="6">
        <v>41793</v>
      </c>
      <c r="O101" s="4" t="str">
        <f>IF(VLOOKUP(H101,Events!$A$2:$D$27,2,FALSE)="Field",CONCATENATE(R101,"-",S101),IF(VLOOKUP(H101,Events!$A$2:$D$27,2,FALSE)="Multi",R101,CONCATENATE(R101,":",S101)))</f>
        <v>3:55.44</v>
      </c>
      <c r="P101" s="4" t="s">
        <v>697</v>
      </c>
      <c r="Q101" s="4" t="str">
        <f>VLOOKUP(J101,School!$A$2:$D$100,3,FALSE)</f>
        <v>06095</v>
      </c>
      <c r="R101" s="18" t="s">
        <v>275</v>
      </c>
      <c r="S101" s="18" t="s">
        <v>618</v>
      </c>
      <c r="T101">
        <f>VLOOKUP(J101,School!$A$2:$F$98,5,FALSE)</f>
        <v>41.850200000000001</v>
      </c>
      <c r="U101">
        <f>VLOOKUP(J101,School!$A$2:$F$98,6,FALSE)</f>
        <v>-72.648899999999998</v>
      </c>
      <c r="V101" s="4">
        <f t="shared" si="5"/>
        <v>10</v>
      </c>
      <c r="W101" s="4">
        <f>V101-COUNTIF(J102:J364,J101)</f>
        <v>8</v>
      </c>
      <c r="X101" s="29">
        <f t="shared" si="3"/>
        <v>41.853290169943747</v>
      </c>
      <c r="Y101" s="4">
        <f t="shared" si="4"/>
        <v>-72.667921130325894</v>
      </c>
    </row>
    <row r="102" spans="1:25" ht="15">
      <c r="A102" s="3" t="s">
        <v>624</v>
      </c>
      <c r="B102" s="3" t="str">
        <f>CONCATENATE(I102," ",D102," ",H102)</f>
        <v>1995 Girls Outdoor Class S Championship 100m</v>
      </c>
      <c r="C102" s="3" t="s">
        <v>26</v>
      </c>
      <c r="D102" s="4" t="s">
        <v>783</v>
      </c>
      <c r="F102" s="4" t="s">
        <v>703</v>
      </c>
      <c r="G102" s="4" t="str">
        <f>IF(F102="Male","Boys","Girls")</f>
        <v>Girls</v>
      </c>
      <c r="H102" s="4" t="s">
        <v>1</v>
      </c>
      <c r="I102" s="3">
        <v>1995</v>
      </c>
      <c r="J102" s="3" t="s">
        <v>559</v>
      </c>
      <c r="K102" s="4" t="s">
        <v>56</v>
      </c>
      <c r="L102" s="20" t="str">
        <f>VLOOKUP(H102,Events!$A$2:$E$27,2,FALSE)</f>
        <v>Track</v>
      </c>
      <c r="M102" s="20" t="str">
        <f>VLOOKUP(H102,Events!$A$2:$E$27,3,FALSE)</f>
        <v>Sprint</v>
      </c>
      <c r="O102" s="4" t="str">
        <f>IF(VLOOKUP(H102,Events!$A$2:$D$27,2,FALSE)="Field",CONCATENATE(R102,"-",S102),IF(VLOOKUP(H102,Events!$A$2:$D$27,2,FALSE)="Multi",R102,CONCATENATE(R102,":",S102)))</f>
        <v>0:11.98</v>
      </c>
      <c r="P102" s="4" t="s">
        <v>697</v>
      </c>
      <c r="Q102" s="4" t="str">
        <f>VLOOKUP(J102,School!$A$2:$D$100,3,FALSE)</f>
        <v>06117</v>
      </c>
      <c r="R102" s="18" t="s">
        <v>254</v>
      </c>
      <c r="S102" s="18" t="s">
        <v>641</v>
      </c>
      <c r="T102">
        <f>VLOOKUP(J102,School!$A$2:$F$98,5,FALSE)</f>
        <v>41.785899999999998</v>
      </c>
      <c r="U102">
        <f>VLOOKUP(J102,School!$A$2:$F$98,6,FALSE)</f>
        <v>-72.744900000000001</v>
      </c>
      <c r="V102" s="4">
        <f t="shared" si="5"/>
        <v>8</v>
      </c>
      <c r="W102" s="4">
        <f>V102-COUNTIF(J103:J365,J102)</f>
        <v>1</v>
      </c>
      <c r="X102" s="29">
        <f t="shared" si="3"/>
        <v>41.792971067811862</v>
      </c>
      <c r="Y102" s="4">
        <f t="shared" si="4"/>
        <v>-72.730757864376272</v>
      </c>
    </row>
    <row r="103" spans="1:25" ht="15">
      <c r="A103" s="3" t="s">
        <v>624</v>
      </c>
      <c r="B103" s="3" t="str">
        <f>CONCATENATE(I103," ",D103," ",H103)</f>
        <v>1997 Girls Outdoor Class S Championship 200m</v>
      </c>
      <c r="C103" s="3" t="s">
        <v>26</v>
      </c>
      <c r="D103" s="4" t="s">
        <v>783</v>
      </c>
      <c r="F103" s="4" t="s">
        <v>703</v>
      </c>
      <c r="G103" s="4" t="str">
        <f>IF(F103="Male","Boys","Girls")</f>
        <v>Girls</v>
      </c>
      <c r="H103" s="4" t="s">
        <v>2</v>
      </c>
      <c r="I103" s="3">
        <v>1997</v>
      </c>
      <c r="J103" s="3" t="s">
        <v>559</v>
      </c>
      <c r="K103" s="4" t="s">
        <v>60</v>
      </c>
      <c r="L103" s="20" t="str">
        <f>VLOOKUP(H103,Events!$A$2:$E$27,2,FALSE)</f>
        <v>Track</v>
      </c>
      <c r="M103" s="20" t="str">
        <f>VLOOKUP(H103,Events!$A$2:$E$27,3,FALSE)</f>
        <v>Sprint</v>
      </c>
      <c r="N103" s="6">
        <v>35584</v>
      </c>
      <c r="O103" s="4" t="str">
        <f>IF(VLOOKUP(H103,Events!$A$2:$D$27,2,FALSE)="Field",CONCATENATE(R103,"-",S103),IF(VLOOKUP(H103,Events!$A$2:$D$27,2,FALSE)="Multi",R103,CONCATENATE(R103,":",S103)))</f>
        <v>0:24.76</v>
      </c>
      <c r="P103" s="4" t="s">
        <v>697</v>
      </c>
      <c r="Q103" s="4" t="str">
        <f>VLOOKUP(J103,School!$A$2:$D$100,3,FALSE)</f>
        <v>06117</v>
      </c>
      <c r="R103" s="18" t="s">
        <v>254</v>
      </c>
      <c r="S103" s="18" t="s">
        <v>642</v>
      </c>
      <c r="T103">
        <f>VLOOKUP(J103,School!$A$2:$F$98,5,FALSE)</f>
        <v>41.785899999999998</v>
      </c>
      <c r="U103">
        <f>VLOOKUP(J103,School!$A$2:$F$98,6,FALSE)</f>
        <v>-72.744900000000001</v>
      </c>
      <c r="V103" s="4">
        <f t="shared" si="5"/>
        <v>8</v>
      </c>
      <c r="W103" s="4">
        <f>V103-COUNTIF(J104:J366,J103)</f>
        <v>2</v>
      </c>
      <c r="X103" s="29">
        <f t="shared" si="3"/>
        <v>41.785899999999998</v>
      </c>
      <c r="Y103" s="4">
        <f t="shared" si="4"/>
        <v>-72.724900000000005</v>
      </c>
    </row>
    <row r="104" spans="1:25" ht="15">
      <c r="A104" s="3" t="s">
        <v>625</v>
      </c>
      <c r="B104" s="3" t="str">
        <f>CONCATENATE(I104," ",D104," ",H104)</f>
        <v>2012 Girls Outdoor Class S Championship 400m</v>
      </c>
      <c r="C104" s="3" t="s">
        <v>26</v>
      </c>
      <c r="D104" s="4" t="s">
        <v>783</v>
      </c>
      <c r="F104" s="4" t="s">
        <v>703</v>
      </c>
      <c r="G104" s="4" t="str">
        <f>IF(F104="Male","Boys","Girls")</f>
        <v>Girls</v>
      </c>
      <c r="H104" s="4" t="s">
        <v>3</v>
      </c>
      <c r="I104" s="3">
        <v>2012</v>
      </c>
      <c r="J104" s="3" t="s">
        <v>39</v>
      </c>
      <c r="K104" s="4" t="s">
        <v>58</v>
      </c>
      <c r="L104" s="20" t="str">
        <f>VLOOKUP(H104,Events!$A$2:$E$27,2,FALSE)</f>
        <v>Track</v>
      </c>
      <c r="M104" s="20" t="str">
        <f>VLOOKUP(H104,Events!$A$2:$E$27,3,FALSE)</f>
        <v>Sprint</v>
      </c>
      <c r="N104" s="6">
        <v>41059</v>
      </c>
      <c r="O104" s="4" t="str">
        <f>IF(VLOOKUP(H104,Events!$A$2:$D$27,2,FALSE)="Field",CONCATENATE(R104,"-",S104),IF(VLOOKUP(H104,Events!$A$2:$D$27,2,FALSE)="Multi",R104,CONCATENATE(R104,":",S104)))</f>
        <v>0:56.47</v>
      </c>
      <c r="P104" s="4" t="s">
        <v>699</v>
      </c>
      <c r="Q104" s="4" t="str">
        <f>VLOOKUP(J104,School!$A$2:$D$100,3,FALSE)</f>
        <v>06002</v>
      </c>
      <c r="R104" s="18" t="s">
        <v>254</v>
      </c>
      <c r="S104" s="18" t="s">
        <v>643</v>
      </c>
      <c r="T104">
        <f>VLOOKUP(J104,School!$A$2:$F$98,5,FALSE)</f>
        <v>41.8309</v>
      </c>
      <c r="U104">
        <f>VLOOKUP(J104,School!$A$2:$F$98,6,FALSE)</f>
        <v>-72.733900000000006</v>
      </c>
      <c r="V104" s="4">
        <f t="shared" si="5"/>
        <v>18</v>
      </c>
      <c r="W104" s="4">
        <f>V104-COUNTIF(J105:J367,J104)</f>
        <v>8</v>
      </c>
      <c r="X104" s="29">
        <f t="shared" si="3"/>
        <v>41.821503073792144</v>
      </c>
      <c r="Y104" s="4">
        <f t="shared" si="4"/>
        <v>-72.72705959713349</v>
      </c>
    </row>
    <row r="105" spans="1:25" ht="24">
      <c r="A105" s="3" t="s">
        <v>628</v>
      </c>
      <c r="B105" s="3" t="str">
        <f>CONCATENATE(I105," ",D105," ",H105)</f>
        <v>2016 Girls Outdoor Class S Championship 4x100m</v>
      </c>
      <c r="C105" s="3" t="s">
        <v>26</v>
      </c>
      <c r="D105" s="4" t="s">
        <v>783</v>
      </c>
      <c r="F105" s="4" t="s">
        <v>703</v>
      </c>
      <c r="G105" s="4" t="str">
        <f>IF(F105="Male","Boys","Girls")</f>
        <v>Girls</v>
      </c>
      <c r="H105" s="4" t="s">
        <v>8</v>
      </c>
      <c r="I105" s="3">
        <v>2016</v>
      </c>
      <c r="J105" s="3" t="s">
        <v>39</v>
      </c>
      <c r="K105" s="4" t="s">
        <v>58</v>
      </c>
      <c r="L105" s="20" t="str">
        <f>VLOOKUP(H105,Events!$A$2:$E$27,2,FALSE)</f>
        <v>Relay</v>
      </c>
      <c r="M105" s="20" t="str">
        <f>VLOOKUP(H105,Events!$A$2:$E$27,3,FALSE)</f>
        <v>Sprint</v>
      </c>
      <c r="N105" s="6">
        <v>42523</v>
      </c>
      <c r="O105" s="4" t="str">
        <f>IF(VLOOKUP(H105,Events!$A$2:$D$27,2,FALSE)="Field",CONCATENATE(R105,"-",S105),IF(VLOOKUP(H105,Events!$A$2:$D$27,2,FALSE)="Multi",R105,CONCATENATE(R105,":",S105)))</f>
        <v>0:47.07</v>
      </c>
      <c r="P105" s="4" t="s">
        <v>697</v>
      </c>
      <c r="Q105" s="4" t="str">
        <f>VLOOKUP(J105,School!$A$2:$D$100,3,FALSE)</f>
        <v>06002</v>
      </c>
      <c r="R105" s="18" t="s">
        <v>254</v>
      </c>
      <c r="S105" s="18" t="s">
        <v>649</v>
      </c>
      <c r="T105">
        <f>VLOOKUP(J105,School!$A$2:$F$98,5,FALSE)</f>
        <v>41.8309</v>
      </c>
      <c r="U105">
        <f>VLOOKUP(J105,School!$A$2:$F$98,6,FALSE)</f>
        <v>-72.733900000000006</v>
      </c>
      <c r="V105" s="4">
        <f t="shared" si="5"/>
        <v>18</v>
      </c>
      <c r="W105" s="4">
        <f>V105-COUNTIF(J106:J368,J105)</f>
        <v>9</v>
      </c>
      <c r="X105" s="29">
        <f t="shared" si="3"/>
        <v>41.820900000000002</v>
      </c>
      <c r="Y105" s="4">
        <f t="shared" si="4"/>
        <v>-72.733900000000006</v>
      </c>
    </row>
    <row r="106" spans="1:25" ht="24">
      <c r="A106" s="3" t="s">
        <v>629</v>
      </c>
      <c r="B106" s="3" t="str">
        <f>CONCATENATE(I106," ",D106," ",H106)</f>
        <v>2010 Girls Outdoor Class S Championship 4x400m</v>
      </c>
      <c r="C106" s="3" t="s">
        <v>26</v>
      </c>
      <c r="D106" s="4" t="s">
        <v>783</v>
      </c>
      <c r="F106" s="4" t="s">
        <v>703</v>
      </c>
      <c r="G106" s="4" t="str">
        <f>IF(F106="Male","Boys","Girls")</f>
        <v>Girls</v>
      </c>
      <c r="H106" s="4" t="s">
        <v>9</v>
      </c>
      <c r="I106" s="3">
        <v>2010</v>
      </c>
      <c r="J106" s="3" t="s">
        <v>39</v>
      </c>
      <c r="K106" s="4" t="s">
        <v>61</v>
      </c>
      <c r="L106" s="20" t="str">
        <f>VLOOKUP(H106,Events!$A$2:$E$27,2,FALSE)</f>
        <v>Relay</v>
      </c>
      <c r="M106" s="20" t="str">
        <f>VLOOKUP(H106,Events!$A$2:$E$27,3,FALSE)</f>
        <v>Sprint</v>
      </c>
      <c r="N106" s="6">
        <v>40332</v>
      </c>
      <c r="O106" s="4" t="str">
        <f>IF(VLOOKUP(H106,Events!$A$2:$D$27,2,FALSE)="Field",CONCATENATE(R106,"-",S106),IF(VLOOKUP(H106,Events!$A$2:$D$27,2,FALSE)="Multi",R106,CONCATENATE(R106,":",S106)))</f>
        <v>3:57.80</v>
      </c>
      <c r="P106" s="4" t="s">
        <v>697</v>
      </c>
      <c r="Q106" s="4" t="str">
        <f>VLOOKUP(J106,School!$A$2:$D$100,3,FALSE)</f>
        <v>06002</v>
      </c>
      <c r="R106" s="18" t="s">
        <v>275</v>
      </c>
      <c r="S106" s="18" t="s">
        <v>650</v>
      </c>
      <c r="T106">
        <f>VLOOKUP(J106,School!$A$2:$F$98,5,FALSE)</f>
        <v>41.8309</v>
      </c>
      <c r="U106">
        <f>VLOOKUP(J106,School!$A$2:$F$98,6,FALSE)</f>
        <v>-72.733900000000006</v>
      </c>
      <c r="V106" s="4">
        <f t="shared" si="5"/>
        <v>18</v>
      </c>
      <c r="W106" s="4">
        <f>V106-COUNTIF(J107:J369,J106)</f>
        <v>10</v>
      </c>
      <c r="X106" s="29">
        <f t="shared" si="3"/>
        <v>41.821503073792144</v>
      </c>
      <c r="Y106" s="4">
        <f t="shared" si="4"/>
        <v>-72.740740402866521</v>
      </c>
    </row>
    <row r="107" spans="1:25" ht="15">
      <c r="A107" s="3" t="s">
        <v>654</v>
      </c>
      <c r="B107" s="3" t="str">
        <f>CONCATENATE(I107," ",D107," ",H107)</f>
        <v>2004 Girls Outdoor State Open 100m</v>
      </c>
      <c r="C107" s="3" t="s">
        <v>26</v>
      </c>
      <c r="D107" s="4" t="s">
        <v>784</v>
      </c>
      <c r="F107" s="4" t="s">
        <v>703</v>
      </c>
      <c r="G107" s="4" t="str">
        <f>IF(F107="Male","Boys","Girls")</f>
        <v>Girls</v>
      </c>
      <c r="H107" s="4" t="s">
        <v>1</v>
      </c>
      <c r="I107" s="3">
        <v>2004</v>
      </c>
      <c r="J107" s="3" t="s">
        <v>155</v>
      </c>
      <c r="K107" s="4" t="s">
        <v>58</v>
      </c>
      <c r="L107" s="20" t="str">
        <f>VLOOKUP(H107,Events!$A$2:$E$27,2,FALSE)</f>
        <v>Track</v>
      </c>
      <c r="M107" s="20" t="str">
        <f>VLOOKUP(H107,Events!$A$2:$E$27,3,FALSE)</f>
        <v>Sprint</v>
      </c>
      <c r="N107" s="6">
        <v>38146</v>
      </c>
      <c r="O107" s="4" t="str">
        <f>IF(VLOOKUP(H107,Events!$A$2:$D$27,2,FALSE)="Field",CONCATENATE(R107,"-",S107),IF(VLOOKUP(H107,Events!$A$2:$D$27,2,FALSE)="Multi",R107,CONCATENATE(R107,":",S107)))</f>
        <v>0:11.82</v>
      </c>
      <c r="P107" s="4" t="s">
        <v>699</v>
      </c>
      <c r="Q107" s="4" t="str">
        <f>VLOOKUP(J107,School!$A$2:$D$100,3,FALSE)</f>
        <v>06511</v>
      </c>
      <c r="R107" s="18" t="s">
        <v>254</v>
      </c>
      <c r="S107" s="18" t="s">
        <v>673</v>
      </c>
      <c r="T107">
        <f>VLOOKUP(J107,School!$A$2:$F$98,5,FALSE)</f>
        <v>41.311399999999999</v>
      </c>
      <c r="U107">
        <f>VLOOKUP(J107,School!$A$2:$F$98,6,FALSE)</f>
        <v>-72.936499999999995</v>
      </c>
      <c r="V107" s="4">
        <f t="shared" si="5"/>
        <v>9</v>
      </c>
      <c r="W107" s="4">
        <f>V107-COUNTIF(J108:J370,J107)</f>
        <v>1</v>
      </c>
      <c r="X107" s="29">
        <f t="shared" si="3"/>
        <v>41.319060444431187</v>
      </c>
      <c r="Y107" s="4">
        <f t="shared" si="4"/>
        <v>-72.923644247806266</v>
      </c>
    </row>
    <row r="108" spans="1:25" ht="15">
      <c r="A108" s="3" t="s">
        <v>624</v>
      </c>
      <c r="B108" s="3" t="str">
        <f>CONCATENATE(I108," ",D108," ",H108)</f>
        <v>1997 Girls Outdoor State Open 200m</v>
      </c>
      <c r="C108" s="3" t="s">
        <v>26</v>
      </c>
      <c r="D108" s="4" t="s">
        <v>784</v>
      </c>
      <c r="F108" s="4" t="s">
        <v>703</v>
      </c>
      <c r="G108" s="4" t="str">
        <f>IF(F108="Male","Boys","Girls")</f>
        <v>Girls</v>
      </c>
      <c r="H108" s="4" t="s">
        <v>2</v>
      </c>
      <c r="I108" s="3">
        <v>1997</v>
      </c>
      <c r="J108" s="3" t="s">
        <v>559</v>
      </c>
      <c r="K108" s="4" t="s">
        <v>58</v>
      </c>
      <c r="L108" s="20" t="str">
        <f>VLOOKUP(H108,Events!$A$2:$E$27,2,FALSE)</f>
        <v>Track</v>
      </c>
      <c r="M108" s="20" t="str">
        <f>VLOOKUP(H108,Events!$A$2:$E$27,3,FALSE)</f>
        <v>Sprint</v>
      </c>
      <c r="N108" s="6">
        <v>35591</v>
      </c>
      <c r="O108" s="4" t="str">
        <f>IF(VLOOKUP(H108,Events!$A$2:$D$27,2,FALSE)="Field",CONCATENATE(R108,"-",S108),IF(VLOOKUP(H108,Events!$A$2:$D$27,2,FALSE)="Multi",R108,CONCATENATE(R108,":",S108)))</f>
        <v>0:24.24</v>
      </c>
      <c r="P108" s="4" t="s">
        <v>699</v>
      </c>
      <c r="Q108" s="4" t="str">
        <f>VLOOKUP(J108,School!$A$2:$D$100,3,FALSE)</f>
        <v>06117</v>
      </c>
      <c r="R108" s="18" t="s">
        <v>254</v>
      </c>
      <c r="S108" s="18" t="s">
        <v>674</v>
      </c>
      <c r="T108">
        <f>VLOOKUP(J108,School!$A$2:$F$98,5,FALSE)</f>
        <v>41.785899999999998</v>
      </c>
      <c r="U108">
        <f>VLOOKUP(J108,School!$A$2:$F$98,6,FALSE)</f>
        <v>-72.744900000000001</v>
      </c>
      <c r="V108" s="4">
        <f t="shared" si="5"/>
        <v>8</v>
      </c>
      <c r="W108" s="4">
        <f>V108-COUNTIF(J109:J371,J108)</f>
        <v>3</v>
      </c>
      <c r="X108" s="29">
        <f t="shared" si="3"/>
        <v>41.778828932188134</v>
      </c>
      <c r="Y108" s="4">
        <f t="shared" si="4"/>
        <v>-72.730757864376272</v>
      </c>
    </row>
    <row r="109" spans="1:25" ht="15">
      <c r="A109" s="3" t="s">
        <v>539</v>
      </c>
      <c r="B109" s="3" t="str">
        <f>CONCATENATE(I109," ",D109," ",H109)</f>
        <v>2011 Girls Outdoor State Open 400m</v>
      </c>
      <c r="C109" s="3" t="s">
        <v>26</v>
      </c>
      <c r="D109" s="4" t="s">
        <v>784</v>
      </c>
      <c r="F109" s="4" t="s">
        <v>703</v>
      </c>
      <c r="G109" s="4" t="str">
        <f>IF(F109="Male","Boys","Girls")</f>
        <v>Girls</v>
      </c>
      <c r="H109" s="4" t="s">
        <v>3</v>
      </c>
      <c r="I109" s="3">
        <v>2011</v>
      </c>
      <c r="J109" s="3" t="s">
        <v>108</v>
      </c>
      <c r="K109" s="4" t="s">
        <v>58</v>
      </c>
      <c r="L109" s="20" t="str">
        <f>VLOOKUP(H109,Events!$A$2:$E$27,2,FALSE)</f>
        <v>Track</v>
      </c>
      <c r="M109" s="20" t="str">
        <f>VLOOKUP(H109,Events!$A$2:$E$27,3,FALSE)</f>
        <v>Sprint</v>
      </c>
      <c r="N109" s="6">
        <v>40700</v>
      </c>
      <c r="O109" s="4" t="str">
        <f>IF(VLOOKUP(H109,Events!$A$2:$D$27,2,FALSE)="Field",CONCATENATE(R109,"-",S109),IF(VLOOKUP(H109,Events!$A$2:$D$27,2,FALSE)="Multi",R109,CONCATENATE(R109,":",S109)))</f>
        <v>0:53.16</v>
      </c>
      <c r="P109" s="4" t="s">
        <v>697</v>
      </c>
      <c r="Q109" s="4" t="str">
        <f>VLOOKUP(J109,School!$A$2:$D$100,3,FALSE)</f>
        <v>06511</v>
      </c>
      <c r="R109" s="18" t="s">
        <v>254</v>
      </c>
      <c r="S109" s="18" t="s">
        <v>675</v>
      </c>
      <c r="T109">
        <f>VLOOKUP(J109,School!$A$2:$F$98,5,FALSE)</f>
        <v>41.311399999999999</v>
      </c>
      <c r="U109">
        <f>VLOOKUP(J109,School!$A$2:$F$98,6,FALSE)</f>
        <v>-72.936499999999995</v>
      </c>
      <c r="V109" s="4">
        <f t="shared" si="5"/>
        <v>22</v>
      </c>
      <c r="W109" s="4">
        <f>V109-COUNTIF(J110:J372,J109)</f>
        <v>9</v>
      </c>
      <c r="X109" s="29">
        <f t="shared" si="3"/>
        <v>41.302987464671688</v>
      </c>
      <c r="Y109" s="4">
        <f t="shared" si="4"/>
        <v>-72.925687183650879</v>
      </c>
    </row>
    <row r="110" spans="1:25" ht="24">
      <c r="A110" s="3" t="s">
        <v>499</v>
      </c>
      <c r="B110" s="3" t="str">
        <f>CONCATENATE(I110," ",D110," ",H110)</f>
        <v>2008 Girls Outdoor State Open 4x100m</v>
      </c>
      <c r="C110" s="3" t="s">
        <v>26</v>
      </c>
      <c r="D110" s="4" t="s">
        <v>784</v>
      </c>
      <c r="F110" s="4" t="s">
        <v>703</v>
      </c>
      <c r="G110" s="4" t="str">
        <f>IF(F110="Male","Boys","Girls")</f>
        <v>Girls</v>
      </c>
      <c r="H110" s="7" t="s">
        <v>8</v>
      </c>
      <c r="I110" s="3">
        <v>2008</v>
      </c>
      <c r="J110" s="3" t="s">
        <v>131</v>
      </c>
      <c r="K110" s="4" t="s">
        <v>58</v>
      </c>
      <c r="L110" s="20" t="str">
        <f>VLOOKUP(H110,Events!$A$2:$E$27,2,FALSE)</f>
        <v>Relay</v>
      </c>
      <c r="M110" s="20" t="str">
        <f>VLOOKUP(H110,Events!$A$2:$E$27,3,FALSE)</f>
        <v>Sprint</v>
      </c>
      <c r="N110" s="6">
        <v>39610</v>
      </c>
      <c r="O110" s="4" t="str">
        <f>IF(VLOOKUP(H110,Events!$A$2:$D$27,2,FALSE)="Field",CONCATENATE(R110,"-",S110),IF(VLOOKUP(H110,Events!$A$2:$D$27,2,FALSE)="Multi",R110,CONCATENATE(R110,":",S110)))</f>
        <v>0:46.62</v>
      </c>
      <c r="P110" s="4" t="s">
        <v>697</v>
      </c>
      <c r="Q110" s="4" t="str">
        <f>VLOOKUP(J110,School!$A$2:$D$100,3,FALSE)</f>
        <v>06811</v>
      </c>
      <c r="R110" s="18" t="s">
        <v>254</v>
      </c>
      <c r="S110" s="18" t="s">
        <v>682</v>
      </c>
      <c r="T110">
        <f>VLOOKUP(J110,School!$A$2:$F$98,5,FALSE)</f>
        <v>41.417000000000002</v>
      </c>
      <c r="U110">
        <f>VLOOKUP(J110,School!$A$2:$F$98,6,FALSE)</f>
        <v>-73.455299999999994</v>
      </c>
      <c r="V110" s="4">
        <f t="shared" si="5"/>
        <v>8</v>
      </c>
      <c r="W110" s="4">
        <f>V110-COUNTIF(J111:J373,J110)</f>
        <v>4</v>
      </c>
      <c r="X110" s="29">
        <f t="shared" si="3"/>
        <v>41.407000000000004</v>
      </c>
      <c r="Y110" s="4">
        <f t="shared" si="4"/>
        <v>-73.455299999999994</v>
      </c>
    </row>
    <row r="111" spans="1:25" ht="24">
      <c r="A111" s="3" t="s">
        <v>660</v>
      </c>
      <c r="B111" s="3" t="str">
        <f>CONCATENATE(I111," ",D111," ",H111)</f>
        <v>2011 Girls Outdoor State Open 4x400m</v>
      </c>
      <c r="C111" s="3" t="s">
        <v>26</v>
      </c>
      <c r="D111" s="4" t="s">
        <v>784</v>
      </c>
      <c r="F111" s="4" t="s">
        <v>703</v>
      </c>
      <c r="G111" s="4" t="str">
        <f>IF(F111="Male","Boys","Girls")</f>
        <v>Girls</v>
      </c>
      <c r="H111" s="7" t="s">
        <v>9</v>
      </c>
      <c r="I111" s="3">
        <v>2011</v>
      </c>
      <c r="J111" s="3" t="s">
        <v>73</v>
      </c>
      <c r="K111" s="4" t="s">
        <v>58</v>
      </c>
      <c r="L111" s="20" t="str">
        <f>VLOOKUP(H111,Events!$A$2:$E$27,2,FALSE)</f>
        <v>Relay</v>
      </c>
      <c r="M111" s="20" t="str">
        <f>VLOOKUP(H111,Events!$A$2:$E$27,3,FALSE)</f>
        <v>Sprint</v>
      </c>
      <c r="N111" s="6">
        <v>40700</v>
      </c>
      <c r="O111" s="4" t="str">
        <f>IF(VLOOKUP(H111,Events!$A$2:$D$27,2,FALSE)="Field",CONCATENATE(R111,"-",S111),IF(VLOOKUP(H111,Events!$A$2:$D$27,2,FALSE)="Multi",R111,CONCATENATE(R111,":",S111)))</f>
        <v>3:49.59</v>
      </c>
      <c r="P111" s="4" t="s">
        <v>697</v>
      </c>
      <c r="Q111" s="4" t="str">
        <f>VLOOKUP(J111,School!$A$2:$D$100,3,FALSE)</f>
        <v>06095</v>
      </c>
      <c r="R111" s="18" t="s">
        <v>275</v>
      </c>
      <c r="S111" s="18" t="s">
        <v>683</v>
      </c>
      <c r="T111">
        <f>VLOOKUP(J111,School!$A$2:$F$98,5,FALSE)</f>
        <v>41.850200000000001</v>
      </c>
      <c r="U111">
        <f>VLOOKUP(J111,School!$A$2:$F$98,6,FALSE)</f>
        <v>-72.648899999999998</v>
      </c>
      <c r="V111" s="4">
        <f t="shared" si="5"/>
        <v>10</v>
      </c>
      <c r="W111" s="4">
        <f>V111-COUNTIF(J112:J374,J111)</f>
        <v>9</v>
      </c>
      <c r="X111" s="29">
        <f t="shared" si="3"/>
        <v>41.85829016994375</v>
      </c>
      <c r="Y111" s="4">
        <f t="shared" si="4"/>
        <v>-72.660655705045841</v>
      </c>
    </row>
    <row r="112" spans="1:25" ht="15">
      <c r="A112" s="21" t="s">
        <v>793</v>
      </c>
      <c r="B112" s="21" t="s">
        <v>794</v>
      </c>
      <c r="C112" s="21" t="s">
        <v>26</v>
      </c>
      <c r="D112" s="21" t="s">
        <v>784</v>
      </c>
      <c r="E112" s="21"/>
      <c r="F112" s="21" t="s">
        <v>703</v>
      </c>
      <c r="G112" s="21" t="s">
        <v>706</v>
      </c>
      <c r="H112" s="21" t="s">
        <v>1</v>
      </c>
      <c r="I112" s="21">
        <v>2018</v>
      </c>
      <c r="J112" s="21" t="s">
        <v>512</v>
      </c>
      <c r="K112" s="21" t="s">
        <v>58</v>
      </c>
      <c r="L112" s="22" t="s">
        <v>16</v>
      </c>
      <c r="M112" s="22" t="s">
        <v>19</v>
      </c>
      <c r="N112" s="23">
        <v>43255</v>
      </c>
      <c r="O112" s="4" t="str">
        <f>IF(VLOOKUP(H112,Events!$A$2:$D$27,2,FALSE)="Field",CONCATENATE(R112,"-",S112),IF(VLOOKUP(H112,Events!$A$2:$D$27,2,FALSE)="Multi",R112,CONCATENATE(R112,":",S112)))</f>
        <v>0:11.72</v>
      </c>
      <c r="P112" s="21" t="s">
        <v>697</v>
      </c>
      <c r="Q112" s="4" t="str">
        <f>VLOOKUP(J112,School!$A$2:$D$100,3,FALSE)</f>
        <v>06114</v>
      </c>
      <c r="R112" s="24" t="s">
        <v>254</v>
      </c>
      <c r="S112" s="24" t="s">
        <v>795</v>
      </c>
      <c r="T112">
        <f>VLOOKUP(J112,School!$A$2:$F$98,5,FALSE)</f>
        <v>41.741500000000002</v>
      </c>
      <c r="U112">
        <f>VLOOKUP(J112,School!$A$2:$F$98,6,FALSE)</f>
        <v>-72.677099999999996</v>
      </c>
      <c r="V112" s="4">
        <f t="shared" si="5"/>
        <v>4</v>
      </c>
      <c r="W112" s="4">
        <f>V112-COUNTIF(J113:J375,J112)</f>
        <v>2</v>
      </c>
      <c r="X112" s="29">
        <f t="shared" si="3"/>
        <v>41.731500000000004</v>
      </c>
      <c r="Y112" s="4">
        <f t="shared" si="4"/>
        <v>-72.677099999999996</v>
      </c>
    </row>
    <row r="113" spans="1:25" ht="15">
      <c r="A113" s="21" t="s">
        <v>793</v>
      </c>
      <c r="B113" s="21" t="s">
        <v>796</v>
      </c>
      <c r="C113" s="21" t="s">
        <v>26</v>
      </c>
      <c r="D113" s="21" t="s">
        <v>784</v>
      </c>
      <c r="E113" s="21"/>
      <c r="F113" s="21" t="s">
        <v>703</v>
      </c>
      <c r="G113" s="21" t="s">
        <v>706</v>
      </c>
      <c r="H113" s="21" t="s">
        <v>2</v>
      </c>
      <c r="I113" s="21">
        <v>2018</v>
      </c>
      <c r="J113" s="21" t="s">
        <v>512</v>
      </c>
      <c r="K113" s="21" t="s">
        <v>58</v>
      </c>
      <c r="L113" s="22" t="s">
        <v>16</v>
      </c>
      <c r="M113" s="22" t="s">
        <v>19</v>
      </c>
      <c r="N113" s="23">
        <v>43255</v>
      </c>
      <c r="O113" s="4" t="str">
        <f>IF(VLOOKUP(H113,Events!$A$2:$D$27,2,FALSE)="Field",CONCATENATE(R113,"-",S113),IF(VLOOKUP(H113,Events!$A$2:$D$27,2,FALSE)="Multi",R113,CONCATENATE(R113,":",S113)))</f>
        <v>0:24.17</v>
      </c>
      <c r="P113" s="21" t="s">
        <v>697</v>
      </c>
      <c r="Q113" s="4" t="str">
        <f>VLOOKUP(J113,School!$A$2:$D$100,3,FALSE)</f>
        <v>06114</v>
      </c>
      <c r="R113" s="24" t="s">
        <v>254</v>
      </c>
      <c r="S113" s="24" t="s">
        <v>797</v>
      </c>
      <c r="T113">
        <f>VLOOKUP(J113,School!$A$2:$F$98,5,FALSE)</f>
        <v>41.741500000000002</v>
      </c>
      <c r="U113">
        <f>VLOOKUP(J113,School!$A$2:$F$98,6,FALSE)</f>
        <v>-72.677099999999996</v>
      </c>
      <c r="V113" s="4">
        <f t="shared" si="5"/>
        <v>4</v>
      </c>
      <c r="W113" s="4">
        <f>V113-COUNTIF(J114:J376,J113)</f>
        <v>3</v>
      </c>
      <c r="X113" s="29">
        <f t="shared" si="3"/>
        <v>41.741500000000002</v>
      </c>
      <c r="Y113" s="4">
        <f t="shared" si="4"/>
        <v>-72.697099999999992</v>
      </c>
    </row>
    <row r="114" spans="1:25" ht="15">
      <c r="A114" s="21" t="s">
        <v>804</v>
      </c>
      <c r="B114" s="21" t="s">
        <v>805</v>
      </c>
      <c r="C114" s="21" t="s">
        <v>26</v>
      </c>
      <c r="D114" s="21" t="s">
        <v>783</v>
      </c>
      <c r="E114" s="21"/>
      <c r="F114" s="21" t="s">
        <v>703</v>
      </c>
      <c r="G114" s="21" t="s">
        <v>706</v>
      </c>
      <c r="H114" s="21" t="s">
        <v>3</v>
      </c>
      <c r="I114" s="21">
        <v>2018</v>
      </c>
      <c r="J114" s="21" t="s">
        <v>39</v>
      </c>
      <c r="K114" s="21" t="s">
        <v>58</v>
      </c>
      <c r="L114" s="22" t="s">
        <v>16</v>
      </c>
      <c r="M114" s="22" t="s">
        <v>19</v>
      </c>
      <c r="N114" s="23">
        <v>43251</v>
      </c>
      <c r="O114" s="4" t="str">
        <f>IF(VLOOKUP(H114,Events!$A$2:$D$27,2,FALSE)="Field",CONCATENATE(R114,"-",S114),IF(VLOOKUP(H114,Events!$A$2:$D$27,2,FALSE)="Multi",R114,CONCATENATE(R114,":",S114)))</f>
        <v>0:56.29</v>
      </c>
      <c r="P114" s="21" t="s">
        <v>697</v>
      </c>
      <c r="Q114" s="4" t="str">
        <f>VLOOKUP(J114,School!$A$2:$D$100,3,FALSE)</f>
        <v>06002</v>
      </c>
      <c r="R114" s="24" t="s">
        <v>254</v>
      </c>
      <c r="S114" s="24" t="s">
        <v>806</v>
      </c>
      <c r="T114">
        <f>VLOOKUP(J114,School!$A$2:$F$98,5,FALSE)</f>
        <v>41.8309</v>
      </c>
      <c r="U114">
        <f>VLOOKUP(J114,School!$A$2:$F$98,6,FALSE)</f>
        <v>-72.733900000000006</v>
      </c>
      <c r="V114" s="4">
        <f t="shared" si="5"/>
        <v>18</v>
      </c>
      <c r="W114" s="4">
        <f>V114-COUNTIF(J115:J377,J114)</f>
        <v>11</v>
      </c>
      <c r="X114" s="29">
        <f t="shared" si="3"/>
        <v>41.823239555568811</v>
      </c>
      <c r="Y114" s="4">
        <f t="shared" si="4"/>
        <v>-72.746755752193735</v>
      </c>
    </row>
    <row r="115" spans="1:25" ht="15">
      <c r="A115" s="22" t="s">
        <v>807</v>
      </c>
      <c r="B115" s="21" t="s">
        <v>808</v>
      </c>
      <c r="C115" s="21" t="s">
        <v>26</v>
      </c>
      <c r="D115" s="21" t="s">
        <v>774</v>
      </c>
      <c r="E115" s="21"/>
      <c r="F115" s="21" t="s">
        <v>702</v>
      </c>
      <c r="G115" s="21" t="s">
        <v>705</v>
      </c>
      <c r="H115" s="21" t="s">
        <v>9</v>
      </c>
      <c r="I115" s="21">
        <v>2018</v>
      </c>
      <c r="J115" s="21" t="s">
        <v>131</v>
      </c>
      <c r="K115" s="21" t="s">
        <v>58</v>
      </c>
      <c r="L115" s="22" t="s">
        <v>17</v>
      </c>
      <c r="M115" s="22" t="s">
        <v>19</v>
      </c>
      <c r="N115" s="23">
        <v>43250</v>
      </c>
      <c r="O115" s="4" t="str">
        <f>IF(VLOOKUP(H115,Events!$A$2:$D$27,2,FALSE)="Field",CONCATENATE(R115,"-",S115),IF(VLOOKUP(H115,Events!$A$2:$D$27,2,FALSE)="Multi",R115,CONCATENATE(R115,":",S115)))</f>
        <v>3:19.38</v>
      </c>
      <c r="P115" s="21" t="s">
        <v>697</v>
      </c>
      <c r="Q115" s="4" t="str">
        <f>VLOOKUP(J115,School!$A$2:$D$100,3,FALSE)</f>
        <v>06811</v>
      </c>
      <c r="R115" s="24" t="s">
        <v>275</v>
      </c>
      <c r="S115" s="24" t="s">
        <v>809</v>
      </c>
      <c r="T115">
        <f>VLOOKUP(J115,School!$A$2:$F$98,5,FALSE)</f>
        <v>41.417000000000002</v>
      </c>
      <c r="U115">
        <f>VLOOKUP(J115,School!$A$2:$F$98,6,FALSE)</f>
        <v>-73.455299999999994</v>
      </c>
      <c r="V115" s="4">
        <f t="shared" si="5"/>
        <v>8</v>
      </c>
      <c r="W115" s="4">
        <f>V115-COUNTIF(J116:J378,J115)</f>
        <v>5</v>
      </c>
      <c r="X115" s="29">
        <f t="shared" si="3"/>
        <v>41.409928932188137</v>
      </c>
      <c r="Y115" s="4">
        <f t="shared" si="4"/>
        <v>-73.469442135623723</v>
      </c>
    </row>
    <row r="116" spans="1:25" ht="15">
      <c r="A116" s="21" t="s">
        <v>810</v>
      </c>
      <c r="B116" s="21" t="s">
        <v>811</v>
      </c>
      <c r="C116" s="21" t="s">
        <v>26</v>
      </c>
      <c r="D116" s="21" t="s">
        <v>780</v>
      </c>
      <c r="E116" s="21"/>
      <c r="F116" s="21" t="s">
        <v>703</v>
      </c>
      <c r="G116" s="21" t="s">
        <v>706</v>
      </c>
      <c r="H116" s="21" t="s">
        <v>3</v>
      </c>
      <c r="I116" s="21">
        <v>2018</v>
      </c>
      <c r="J116" s="21" t="s">
        <v>506</v>
      </c>
      <c r="K116" s="21" t="s">
        <v>58</v>
      </c>
      <c r="L116" s="22" t="s">
        <v>16</v>
      </c>
      <c r="M116" s="22" t="s">
        <v>19</v>
      </c>
      <c r="N116" s="23">
        <v>43250</v>
      </c>
      <c r="O116" s="4" t="str">
        <f>IF(VLOOKUP(H116,Events!$A$2:$D$27,2,FALSE)="Field",CONCATENATE(R116,"-",S116),IF(VLOOKUP(H116,Events!$A$2:$D$27,2,FALSE)="Multi",R116,CONCATENATE(R116,":",S116)))</f>
        <v>0:55.42</v>
      </c>
      <c r="P116" s="21" t="s">
        <v>697</v>
      </c>
      <c r="Q116" s="4" t="str">
        <f>VLOOKUP(J116,School!$A$2:$D$100,3,FALSE)</f>
        <v>06482</v>
      </c>
      <c r="R116" s="24" t="s">
        <v>254</v>
      </c>
      <c r="S116" s="24" t="s">
        <v>812</v>
      </c>
      <c r="T116">
        <f>VLOOKUP(J116,School!$A$2:$F$98,5,FALSE)</f>
        <v>41.429600000000001</v>
      </c>
      <c r="U116">
        <f>VLOOKUP(J116,School!$A$2:$F$98,6,FALSE)</f>
        <v>-73.269599999999997</v>
      </c>
      <c r="V116" s="4">
        <f t="shared" si="5"/>
        <v>2</v>
      </c>
      <c r="W116" s="4">
        <f>V116-COUNTIF(J117:J379,J116)</f>
        <v>1</v>
      </c>
      <c r="X116" s="29">
        <f t="shared" si="3"/>
        <v>41.419600000000003</v>
      </c>
      <c r="Y116" s="4">
        <f t="shared" si="4"/>
        <v>-73.269599999999997</v>
      </c>
    </row>
    <row r="117" spans="1:25" ht="15">
      <c r="A117" s="21" t="s">
        <v>793</v>
      </c>
      <c r="B117" s="21" t="s">
        <v>820</v>
      </c>
      <c r="C117" s="21" t="s">
        <v>26</v>
      </c>
      <c r="D117" s="21" t="s">
        <v>781</v>
      </c>
      <c r="E117" s="21"/>
      <c r="F117" s="21" t="s">
        <v>703</v>
      </c>
      <c r="G117" s="21" t="s">
        <v>706</v>
      </c>
      <c r="H117" s="21" t="s">
        <v>1</v>
      </c>
      <c r="I117" s="21">
        <v>2018</v>
      </c>
      <c r="J117" s="21" t="s">
        <v>512</v>
      </c>
      <c r="K117" s="21" t="s">
        <v>58</v>
      </c>
      <c r="L117" s="22" t="s">
        <v>16</v>
      </c>
      <c r="M117" s="22" t="s">
        <v>19</v>
      </c>
      <c r="N117" s="23">
        <v>43249</v>
      </c>
      <c r="O117" s="4" t="str">
        <f>IF(VLOOKUP(H117,Events!$A$2:$D$27,2,FALSE)="Field",CONCATENATE(R117,"-",S117),IF(VLOOKUP(H117,Events!$A$2:$D$27,2,FALSE)="Multi",R117,CONCATENATE(R117,":",S117)))</f>
        <v>0:11.74</v>
      </c>
      <c r="P117" s="21" t="s">
        <v>697</v>
      </c>
      <c r="Q117" s="4" t="str">
        <f>VLOOKUP(J117,School!$A$2:$D$100,3,FALSE)</f>
        <v>06114</v>
      </c>
      <c r="R117" s="24" t="s">
        <v>254</v>
      </c>
      <c r="S117" s="24" t="s">
        <v>821</v>
      </c>
      <c r="T117">
        <f>VLOOKUP(J117,School!$A$2:$F$98,5,FALSE)</f>
        <v>41.741500000000002</v>
      </c>
      <c r="U117">
        <f>VLOOKUP(J117,School!$A$2:$F$98,6,FALSE)</f>
        <v>-72.677099999999996</v>
      </c>
      <c r="V117" s="4">
        <f t="shared" si="5"/>
        <v>4</v>
      </c>
      <c r="W117" s="4">
        <f>V117-COUNTIF(J118:J380,J117)</f>
        <v>4</v>
      </c>
      <c r="X117" s="29">
        <f t="shared" si="3"/>
        <v>41.7515</v>
      </c>
      <c r="Y117" s="4">
        <f t="shared" si="4"/>
        <v>-72.677099999999996</v>
      </c>
    </row>
    <row r="118" spans="1:25" ht="15">
      <c r="A118" s="22" t="s">
        <v>829</v>
      </c>
      <c r="B118" s="21" t="s">
        <v>830</v>
      </c>
      <c r="C118" s="21" t="s">
        <v>26</v>
      </c>
      <c r="D118" s="21" t="s">
        <v>781</v>
      </c>
      <c r="E118" s="21"/>
      <c r="F118" s="21" t="s">
        <v>703</v>
      </c>
      <c r="G118" s="21" t="s">
        <v>706</v>
      </c>
      <c r="H118" s="21" t="s">
        <v>9</v>
      </c>
      <c r="I118" s="21">
        <v>2018</v>
      </c>
      <c r="J118" s="21" t="s">
        <v>108</v>
      </c>
      <c r="K118" s="21" t="s">
        <v>58</v>
      </c>
      <c r="L118" s="22" t="s">
        <v>17</v>
      </c>
      <c r="M118" s="22" t="s">
        <v>19</v>
      </c>
      <c r="N118" s="23">
        <v>43249</v>
      </c>
      <c r="O118" s="4" t="str">
        <f>IF(VLOOKUP(H118,Events!$A$2:$D$27,2,FALSE)="Field",CONCATENATE(R118,"-",S118),IF(VLOOKUP(H118,Events!$A$2:$D$27,2,FALSE)="Multi",R118,CONCATENATE(R118,":",S118)))</f>
        <v>3:55.70</v>
      </c>
      <c r="P118" s="21" t="s">
        <v>697</v>
      </c>
      <c r="Q118" s="4" t="str">
        <f>VLOOKUP(J118,School!$A$2:$D$100,3,FALSE)</f>
        <v>06511</v>
      </c>
      <c r="R118" s="24" t="s">
        <v>275</v>
      </c>
      <c r="S118" s="24" t="s">
        <v>831</v>
      </c>
      <c r="T118">
        <f>VLOOKUP(J118,School!$A$2:$F$98,5,FALSE)</f>
        <v>41.311399999999999</v>
      </c>
      <c r="U118">
        <f>VLOOKUP(J118,School!$A$2:$F$98,6,FALSE)</f>
        <v>-72.936499999999995</v>
      </c>
      <c r="V118" s="4">
        <f t="shared" si="5"/>
        <v>22</v>
      </c>
      <c r="W118" s="4">
        <f>V118-COUNTIF(J119:J381,J118)</f>
        <v>10</v>
      </c>
      <c r="X118" s="29">
        <f t="shared" si="3"/>
        <v>41.301805070263853</v>
      </c>
      <c r="Y118" s="4">
        <f t="shared" si="4"/>
        <v>-72.930865348863165</v>
      </c>
    </row>
    <row r="119" spans="1:25" ht="15">
      <c r="A119" s="3" t="s">
        <v>407</v>
      </c>
      <c r="B119" s="3" t="str">
        <f>CONCATENATE(I119," ",D119," ",H119)</f>
        <v>1979 Boys Outdoor State Open Decathalon</v>
      </c>
      <c r="C119" s="3" t="s">
        <v>26</v>
      </c>
      <c r="D119" s="4" t="s">
        <v>778</v>
      </c>
      <c r="F119" s="4" t="s">
        <v>702</v>
      </c>
      <c r="G119" s="4" t="str">
        <f>IF(F119="Male","Boys","Girls")</f>
        <v>Boys</v>
      </c>
      <c r="H119" s="4" t="s">
        <v>68</v>
      </c>
      <c r="I119" s="3">
        <v>1979</v>
      </c>
      <c r="J119" s="3" t="s">
        <v>199</v>
      </c>
      <c r="K119" s="4" t="s">
        <v>56</v>
      </c>
      <c r="L119" s="20" t="str">
        <f>VLOOKUP(H119,Events!$A$2:$E$27,2,FALSE)</f>
        <v>Multi</v>
      </c>
      <c r="M119" s="20" t="str">
        <f>VLOOKUP(H119,Events!$A$2:$E$27,3,FALSE)</f>
        <v>Multi</v>
      </c>
      <c r="O119" s="4" t="str">
        <f>IF(VLOOKUP(H119,Events!$A$2:$D$27,2,FALSE)="Field",CONCATENATE(R119,"-",S119),IF(VLOOKUP(H119,Events!$A$2:$D$27,2,FALSE)="Multi",R119,CONCATENATE(R119,":",S119)))</f>
        <v>7106</v>
      </c>
      <c r="P119" s="4" t="s">
        <v>697</v>
      </c>
      <c r="Q119" s="4" t="str">
        <f>VLOOKUP(J119,School!$A$2:$D$100,3,FALSE)</f>
        <v>06042</v>
      </c>
      <c r="R119" s="18" t="s">
        <v>442</v>
      </c>
      <c r="S119" s="18" t="s">
        <v>254</v>
      </c>
      <c r="T119">
        <f>VLOOKUP(J119,School!$A$2:$F$98,5,FALSE)</f>
        <v>41.803100000000001</v>
      </c>
      <c r="U119">
        <f>VLOOKUP(J119,School!$A$2:$F$98,6,FALSE)</f>
        <v>-72.541700000000006</v>
      </c>
      <c r="V119" s="4">
        <f t="shared" si="5"/>
        <v>4</v>
      </c>
      <c r="W119" s="4">
        <f>V119-COUNTIF(J120:J382,J119)</f>
        <v>1</v>
      </c>
      <c r="X119" s="29">
        <f t="shared" si="3"/>
        <v>41.803100000000001</v>
      </c>
      <c r="Y119" s="4">
        <f t="shared" si="4"/>
        <v>-72.52170000000001</v>
      </c>
    </row>
    <row r="120" spans="1:25" ht="15">
      <c r="A120" s="3" t="s">
        <v>668</v>
      </c>
      <c r="B120" s="3" t="str">
        <f>CONCATENATE(I120," ",D120," ",H120)</f>
        <v>1997 Girls Outdoor State Open Heptathalon</v>
      </c>
      <c r="C120" s="3" t="s">
        <v>26</v>
      </c>
      <c r="D120" s="4" t="s">
        <v>784</v>
      </c>
      <c r="F120" s="4" t="s">
        <v>703</v>
      </c>
      <c r="G120" s="4" t="str">
        <f>IF(F120="Male","Boys","Girls")</f>
        <v>Girls</v>
      </c>
      <c r="H120" s="4" t="s">
        <v>670</v>
      </c>
      <c r="I120" s="3">
        <v>1997</v>
      </c>
      <c r="J120" s="3" t="s">
        <v>108</v>
      </c>
      <c r="K120" s="4" t="s">
        <v>58</v>
      </c>
      <c r="L120" s="20" t="str">
        <f>VLOOKUP(H120,Events!$A$2:$E$27,2,FALSE)</f>
        <v>Multi</v>
      </c>
      <c r="M120" s="20" t="str">
        <f>VLOOKUP(H120,Events!$A$2:$E$27,3,FALSE)</f>
        <v>Multi</v>
      </c>
      <c r="N120" s="6">
        <v>35598</v>
      </c>
      <c r="O120" s="4" t="str">
        <f>IF(VLOOKUP(H120,Events!$A$2:$D$27,2,FALSE)="Field",CONCATENATE(R120,"-",S120),IF(VLOOKUP(H120,Events!$A$2:$D$27,2,FALSE)="Multi",R120,CONCATENATE(R120,":",S120)))</f>
        <v>4775</v>
      </c>
      <c r="P120" s="4" t="s">
        <v>697</v>
      </c>
      <c r="Q120" s="4" t="str">
        <f>VLOOKUP(J120,School!$A$2:$D$100,3,FALSE)</f>
        <v>06511</v>
      </c>
      <c r="R120" s="18" t="s">
        <v>692</v>
      </c>
      <c r="S120" s="18" t="s">
        <v>254</v>
      </c>
      <c r="T120">
        <f>VLOOKUP(J120,School!$A$2:$F$98,5,FALSE)</f>
        <v>41.311399999999999</v>
      </c>
      <c r="U120">
        <f>VLOOKUP(J120,School!$A$2:$F$98,6,FALSE)</f>
        <v>-72.936499999999995</v>
      </c>
      <c r="V120" s="4">
        <f t="shared" si="5"/>
        <v>22</v>
      </c>
      <c r="W120" s="4">
        <f>V120-COUNTIF(J121:J383,J120)</f>
        <v>11</v>
      </c>
      <c r="X120" s="29">
        <f t="shared" si="3"/>
        <v>41.301400000000001</v>
      </c>
      <c r="Y120" s="4">
        <f t="shared" si="4"/>
        <v>-72.936499999999995</v>
      </c>
    </row>
    <row r="121" spans="1:25" ht="15">
      <c r="A121" s="3" t="s">
        <v>85</v>
      </c>
      <c r="B121" s="3" t="str">
        <f>CONCATENATE(I121," ",D121," ",H121)</f>
        <v>2002 Boys Outdoor Class L Championship Long Jump</v>
      </c>
      <c r="C121" s="3" t="s">
        <v>26</v>
      </c>
      <c r="D121" s="11" t="s">
        <v>773</v>
      </c>
      <c r="E121" s="11"/>
      <c r="F121" s="4" t="s">
        <v>702</v>
      </c>
      <c r="G121" s="4" t="str">
        <f>IF(F121="Male","Boys","Girls")</f>
        <v>Boys</v>
      </c>
      <c r="H121" s="16" t="s">
        <v>11</v>
      </c>
      <c r="I121" s="3">
        <v>2002</v>
      </c>
      <c r="J121" s="3" t="s">
        <v>106</v>
      </c>
      <c r="K121" s="4" t="s">
        <v>58</v>
      </c>
      <c r="L121" s="20" t="str">
        <f>VLOOKUP(H121,Events!$A$2:$E$27,2,FALSE)</f>
        <v>Field</v>
      </c>
      <c r="M121" s="20" t="str">
        <f>VLOOKUP(H121,Events!$A$2:$E$27,3,FALSE)</f>
        <v>Jumps</v>
      </c>
      <c r="N121" s="6">
        <v>37405</v>
      </c>
      <c r="O121" s="4" t="str">
        <f>IF(VLOOKUP(H121,Events!$A$2:$D$27,2,FALSE)="Field",CONCATENATE(R121,"-",S121),IF(VLOOKUP(H121,Events!$A$2:$D$27,2,FALSE)="Multi",R121,CONCATENATE(R121,":",S121)))</f>
        <v>22-09</v>
      </c>
      <c r="P121" s="4" t="s">
        <v>697</v>
      </c>
      <c r="Q121" s="4" t="str">
        <f>VLOOKUP(J121,School!$A$2:$D$100,3,FALSE)</f>
        <v>06340</v>
      </c>
      <c r="R121" s="18">
        <v>22</v>
      </c>
      <c r="S121" s="18" t="s">
        <v>203</v>
      </c>
      <c r="T121">
        <f>VLOOKUP(J121,School!$A$2:$F$98,5,FALSE)</f>
        <v>41.345100000000002</v>
      </c>
      <c r="U121">
        <f>VLOOKUP(J121,School!$A$2:$F$98,6,FALSE)</f>
        <v>-72.046199999999999</v>
      </c>
      <c r="V121" s="4">
        <f t="shared" si="5"/>
        <v>6</v>
      </c>
      <c r="W121" s="4">
        <f>V121-COUNTIF(J122:J384,J121)</f>
        <v>5</v>
      </c>
      <c r="X121" s="29">
        <f t="shared" si="3"/>
        <v>41.350100000000005</v>
      </c>
      <c r="Y121" s="4">
        <f t="shared" si="4"/>
        <v>-72.063520508075683</v>
      </c>
    </row>
    <row r="122" spans="1:25" ht="15">
      <c r="A122" s="3" t="s">
        <v>86</v>
      </c>
      <c r="B122" s="3" t="str">
        <f>CONCATENATE(I122," ",D122," ",H122)</f>
        <v>1976 Boys Outdoor Class L Championship Triple Jump</v>
      </c>
      <c r="C122" s="3" t="s">
        <v>26</v>
      </c>
      <c r="D122" s="11" t="s">
        <v>773</v>
      </c>
      <c r="E122" s="11"/>
      <c r="F122" s="4" t="s">
        <v>702</v>
      </c>
      <c r="G122" s="4" t="str">
        <f>IF(F122="Male","Boys","Girls")</f>
        <v>Boys</v>
      </c>
      <c r="H122" s="16" t="s">
        <v>12</v>
      </c>
      <c r="I122" s="3">
        <v>1976</v>
      </c>
      <c r="J122" s="3" t="s">
        <v>108</v>
      </c>
      <c r="K122" s="4" t="s">
        <v>56</v>
      </c>
      <c r="L122" s="20" t="str">
        <f>VLOOKUP(H122,Events!$A$2:$E$27,2,FALSE)</f>
        <v>Field</v>
      </c>
      <c r="M122" s="20" t="str">
        <f>VLOOKUP(H122,Events!$A$2:$E$27,3,FALSE)</f>
        <v>Jumps</v>
      </c>
      <c r="O122" s="4" t="str">
        <f>IF(VLOOKUP(H122,Events!$A$2:$D$27,2,FALSE)="Field",CONCATENATE(R122,"-",S122),IF(VLOOKUP(H122,Events!$A$2:$D$27,2,FALSE)="Multi",R122,CONCATENATE(R122,":",S122)))</f>
        <v>48-0.25</v>
      </c>
      <c r="P122" s="4" t="s">
        <v>697</v>
      </c>
      <c r="Q122" s="4" t="str">
        <f>VLOOKUP(J122,School!$A$2:$D$100,3,FALSE)</f>
        <v>06511</v>
      </c>
      <c r="R122" s="18">
        <v>48</v>
      </c>
      <c r="S122" s="18">
        <v>0.25</v>
      </c>
      <c r="T122">
        <f>VLOOKUP(J122,School!$A$2:$F$98,5,FALSE)</f>
        <v>41.311399999999999</v>
      </c>
      <c r="U122">
        <f>VLOOKUP(J122,School!$A$2:$F$98,6,FALSE)</f>
        <v>-72.936499999999995</v>
      </c>
      <c r="V122" s="4">
        <f t="shared" si="5"/>
        <v>22</v>
      </c>
      <c r="W122" s="4">
        <f>V122-COUNTIF(J123:J385,J122)</f>
        <v>12</v>
      </c>
      <c r="X122" s="29">
        <f t="shared" si="3"/>
        <v>41.301805070263853</v>
      </c>
      <c r="Y122" s="4">
        <f t="shared" si="4"/>
        <v>-72.942134651136826</v>
      </c>
    </row>
    <row r="123" spans="1:25" ht="15">
      <c r="A123" s="3" t="s">
        <v>87</v>
      </c>
      <c r="B123" s="3" t="str">
        <f>CONCATENATE(I123," ",D123," ",H123)</f>
        <v>1981 Boys Outdoor Class L Championship High Jump</v>
      </c>
      <c r="C123" s="3" t="s">
        <v>26</v>
      </c>
      <c r="D123" s="11" t="s">
        <v>773</v>
      </c>
      <c r="E123" s="11"/>
      <c r="F123" s="4" t="s">
        <v>702</v>
      </c>
      <c r="G123" s="4" t="str">
        <f>IF(F123="Male","Boys","Girls")</f>
        <v>Boys</v>
      </c>
      <c r="H123" s="16" t="s">
        <v>13</v>
      </c>
      <c r="I123" s="3">
        <v>1981</v>
      </c>
      <c r="J123" s="3" t="s">
        <v>88</v>
      </c>
      <c r="K123" s="4" t="s">
        <v>56</v>
      </c>
      <c r="L123" s="20" t="str">
        <f>VLOOKUP(H123,Events!$A$2:$E$27,2,FALSE)</f>
        <v>Field</v>
      </c>
      <c r="M123" s="20" t="str">
        <f>VLOOKUP(H123,Events!$A$2:$E$27,3,FALSE)</f>
        <v>Jumps</v>
      </c>
      <c r="O123" s="4" t="str">
        <f>IF(VLOOKUP(H123,Events!$A$2:$D$27,2,FALSE)="Field",CONCATENATE(R123,"-",S123),IF(VLOOKUP(H123,Events!$A$2:$D$27,2,FALSE)="Multi",R123,CONCATENATE(R123,":",S123)))</f>
        <v>6-08</v>
      </c>
      <c r="P123" s="4" t="s">
        <v>697</v>
      </c>
      <c r="Q123" s="4" t="str">
        <f>VLOOKUP(J123,School!$A$2:$D$100,3,FALSE)</f>
        <v>06905</v>
      </c>
      <c r="R123" s="18">
        <v>6</v>
      </c>
      <c r="S123" s="18" t="s">
        <v>202</v>
      </c>
      <c r="T123">
        <f>VLOOKUP(J123,School!$A$2:$F$98,5,FALSE)</f>
        <v>41.064100000000003</v>
      </c>
      <c r="U123">
        <f>VLOOKUP(J123,School!$A$2:$F$98,6,FALSE)</f>
        <v>-73.540899999999993</v>
      </c>
      <c r="V123" s="4">
        <f t="shared" si="5"/>
        <v>1</v>
      </c>
      <c r="W123" s="4">
        <f>V123-COUNTIF(J124:J386,J123)</f>
        <v>1</v>
      </c>
      <c r="X123" s="29">
        <f t="shared" si="3"/>
        <v>41.064100000000003</v>
      </c>
      <c r="Y123" s="4">
        <f t="shared" si="4"/>
        <v>-73.540899999999993</v>
      </c>
    </row>
    <row r="124" spans="1:25" ht="15">
      <c r="A124" s="3" t="s">
        <v>89</v>
      </c>
      <c r="B124" s="3" t="str">
        <f>CONCATENATE(I124," ",D124," ",H124)</f>
        <v>1994 Boys Outdoor Class L Championship High Jump</v>
      </c>
      <c r="C124" s="3" t="s">
        <v>26</v>
      </c>
      <c r="D124" s="11" t="s">
        <v>773</v>
      </c>
      <c r="E124" s="11"/>
      <c r="F124" s="4" t="s">
        <v>702</v>
      </c>
      <c r="G124" s="4" t="str">
        <f>IF(F124="Male","Boys","Girls")</f>
        <v>Boys</v>
      </c>
      <c r="H124" s="16" t="s">
        <v>13</v>
      </c>
      <c r="I124" s="3">
        <v>1994</v>
      </c>
      <c r="J124" s="3" t="s">
        <v>90</v>
      </c>
      <c r="K124" s="4" t="s">
        <v>58</v>
      </c>
      <c r="L124" s="20" t="str">
        <f>VLOOKUP(H124,Events!$A$2:$E$27,2,FALSE)</f>
        <v>Field</v>
      </c>
      <c r="M124" s="20" t="str">
        <f>VLOOKUP(H124,Events!$A$2:$E$27,3,FALSE)</f>
        <v>Jumps</v>
      </c>
      <c r="N124" s="6">
        <v>34486</v>
      </c>
      <c r="O124" s="4" t="str">
        <f>IF(VLOOKUP(H124,Events!$A$2:$D$27,2,FALSE)="Field",CONCATENATE(R124,"-",S124),IF(VLOOKUP(H124,Events!$A$2:$D$27,2,FALSE)="Multi",R124,CONCATENATE(R124,":",S124)))</f>
        <v>6-08</v>
      </c>
      <c r="P124" s="4" t="s">
        <v>697</v>
      </c>
      <c r="Q124" s="4" t="str">
        <f>VLOOKUP(J124,School!$A$2:$D$100,3,FALSE)</f>
        <v>06074</v>
      </c>
      <c r="R124" s="18">
        <v>6</v>
      </c>
      <c r="S124" s="18" t="s">
        <v>202</v>
      </c>
      <c r="T124">
        <f>VLOOKUP(J124,School!$A$2:$F$98,5,FALSE)</f>
        <v>41.827199999999998</v>
      </c>
      <c r="U124">
        <f>VLOOKUP(J124,School!$A$2:$F$98,6,FALSE)</f>
        <v>-72.552700000000002</v>
      </c>
      <c r="V124" s="4">
        <f t="shared" si="5"/>
        <v>4</v>
      </c>
      <c r="W124" s="4">
        <f>V124-COUNTIF(J125:J387,J124)</f>
        <v>4</v>
      </c>
      <c r="X124" s="29">
        <f t="shared" si="3"/>
        <v>41.837199999999996</v>
      </c>
      <c r="Y124" s="4">
        <f t="shared" si="4"/>
        <v>-72.552700000000002</v>
      </c>
    </row>
    <row r="125" spans="1:25" ht="15">
      <c r="A125" s="3" t="s">
        <v>91</v>
      </c>
      <c r="B125" s="3" t="str">
        <f>CONCATENATE(I125," ",D125," ",H125)</f>
        <v>2010 Boys Outdoor Class L Championship High Jump</v>
      </c>
      <c r="C125" s="3" t="s">
        <v>26</v>
      </c>
      <c r="D125" s="11" t="s">
        <v>773</v>
      </c>
      <c r="E125" s="11"/>
      <c r="F125" s="4" t="s">
        <v>702</v>
      </c>
      <c r="G125" s="4" t="str">
        <f>IF(F125="Male","Boys","Girls")</f>
        <v>Boys</v>
      </c>
      <c r="H125" s="16" t="s">
        <v>13</v>
      </c>
      <c r="I125" s="3">
        <v>2010</v>
      </c>
      <c r="J125" s="3" t="s">
        <v>92</v>
      </c>
      <c r="K125" s="4" t="s">
        <v>58</v>
      </c>
      <c r="L125" s="20" t="str">
        <f>VLOOKUP(H125,Events!$A$2:$E$27,2,FALSE)</f>
        <v>Field</v>
      </c>
      <c r="M125" s="20" t="str">
        <f>VLOOKUP(H125,Events!$A$2:$E$27,3,FALSE)</f>
        <v>Jumps</v>
      </c>
      <c r="N125" s="6">
        <v>40331</v>
      </c>
      <c r="O125" s="4" t="str">
        <f>IF(VLOOKUP(H125,Events!$A$2:$D$27,2,FALSE)="Field",CONCATENATE(R125,"-",S125),IF(VLOOKUP(H125,Events!$A$2:$D$27,2,FALSE)="Multi",R125,CONCATENATE(R125,":",S125)))</f>
        <v>6-08</v>
      </c>
      <c r="P125" s="4" t="s">
        <v>697</v>
      </c>
      <c r="Q125" s="4" t="str">
        <f>VLOOKUP(J125,School!$A$2:$D$100,3,FALSE)</f>
        <v>06516</v>
      </c>
      <c r="R125" s="18">
        <v>6</v>
      </c>
      <c r="S125" s="18" t="s">
        <v>202</v>
      </c>
      <c r="T125">
        <f>VLOOKUP(J125,School!$A$2:$F$98,5,FALSE)</f>
        <v>41.276899999999998</v>
      </c>
      <c r="U125">
        <f>VLOOKUP(J125,School!$A$2:$F$98,6,FALSE)</f>
        <v>-72.964500000000001</v>
      </c>
      <c r="V125" s="4">
        <f t="shared" si="5"/>
        <v>1</v>
      </c>
      <c r="W125" s="4">
        <f>V125-COUNTIF(J126:J388,J125)</f>
        <v>1</v>
      </c>
      <c r="X125" s="29">
        <f t="shared" si="3"/>
        <v>41.276899999999998</v>
      </c>
      <c r="Y125" s="4">
        <f t="shared" si="4"/>
        <v>-72.964500000000001</v>
      </c>
    </row>
    <row r="126" spans="1:25" ht="15">
      <c r="A126" s="3" t="s">
        <v>93</v>
      </c>
      <c r="B126" s="3" t="str">
        <f>CONCATENATE(I126," ",D126," ",H126)</f>
        <v>2006 Boys Outdoor Class L Championship Pole Vault</v>
      </c>
      <c r="C126" s="3" t="s">
        <v>26</v>
      </c>
      <c r="D126" s="11" t="s">
        <v>773</v>
      </c>
      <c r="E126" s="11"/>
      <c r="F126" s="4" t="s">
        <v>702</v>
      </c>
      <c r="G126" s="4" t="str">
        <f>IF(F126="Male","Boys","Girls")</f>
        <v>Boys</v>
      </c>
      <c r="H126" s="16" t="s">
        <v>14</v>
      </c>
      <c r="I126" s="3">
        <v>2006</v>
      </c>
      <c r="J126" s="3" t="s">
        <v>94</v>
      </c>
      <c r="K126" s="4" t="s">
        <v>58</v>
      </c>
      <c r="L126" s="20" t="str">
        <f>VLOOKUP(H126,Events!$A$2:$E$27,2,FALSE)</f>
        <v>Field</v>
      </c>
      <c r="M126" s="20" t="str">
        <f>VLOOKUP(H126,Events!$A$2:$E$27,3,FALSE)</f>
        <v>Jumps</v>
      </c>
      <c r="N126" s="6">
        <v>38867</v>
      </c>
      <c r="O126" s="4" t="str">
        <f>IF(VLOOKUP(H126,Events!$A$2:$D$27,2,FALSE)="Field",CONCATENATE(R126,"-",S126),IF(VLOOKUP(H126,Events!$A$2:$D$27,2,FALSE)="Multi",R126,CONCATENATE(R126,":",S126)))</f>
        <v>15-09</v>
      </c>
      <c r="P126" s="4" t="s">
        <v>697</v>
      </c>
      <c r="Q126" s="4" t="str">
        <f>VLOOKUP(J126,School!$A$2:$D$100,3,FALSE)</f>
        <v>06333</v>
      </c>
      <c r="R126" s="18">
        <v>15</v>
      </c>
      <c r="S126" s="18" t="s">
        <v>203</v>
      </c>
      <c r="T126">
        <f>VLOOKUP(J126,School!$A$2:$F$98,5,FALSE)</f>
        <v>41.367100000000001</v>
      </c>
      <c r="U126">
        <f>VLOOKUP(J126,School!$A$2:$F$98,6,FALSE)</f>
        <v>-72.223600000000005</v>
      </c>
      <c r="V126" s="4">
        <f t="shared" si="5"/>
        <v>2</v>
      </c>
      <c r="W126" s="4">
        <f>V126-COUNTIF(J127:J389,J126)</f>
        <v>2</v>
      </c>
      <c r="X126" s="29">
        <f t="shared" si="3"/>
        <v>41.377099999999999</v>
      </c>
      <c r="Y126" s="4">
        <f t="shared" si="4"/>
        <v>-72.223600000000005</v>
      </c>
    </row>
    <row r="127" spans="1:25" ht="15">
      <c r="A127" s="3" t="s">
        <v>145</v>
      </c>
      <c r="B127" s="3" t="str">
        <f>CONCATENATE(I127," ",D127," ",H127)</f>
        <v>2008 Boys Outdoor Class LL Championship Long Jump</v>
      </c>
      <c r="C127" s="3" t="s">
        <v>26</v>
      </c>
      <c r="D127" s="4" t="s">
        <v>774</v>
      </c>
      <c r="F127" s="4" t="s">
        <v>702</v>
      </c>
      <c r="G127" s="4" t="str">
        <f>IF(F127="Male","Boys","Girls")</f>
        <v>Boys</v>
      </c>
      <c r="H127" s="4" t="s">
        <v>11</v>
      </c>
      <c r="I127" s="3">
        <v>2008</v>
      </c>
      <c r="J127" s="3" t="s">
        <v>146</v>
      </c>
      <c r="K127" s="4" t="s">
        <v>61</v>
      </c>
      <c r="L127" s="20" t="str">
        <f>VLOOKUP(H127,Events!$A$2:$E$27,2,FALSE)</f>
        <v>Field</v>
      </c>
      <c r="M127" s="20" t="str">
        <f>VLOOKUP(H127,Events!$A$2:$E$27,3,FALSE)</f>
        <v>Jumps</v>
      </c>
      <c r="N127" s="6">
        <v>39601</v>
      </c>
      <c r="O127" s="4" t="str">
        <f>IF(VLOOKUP(H127,Events!$A$2:$D$27,2,FALSE)="Field",CONCATENATE(R127,"-",S127),IF(VLOOKUP(H127,Events!$A$2:$D$27,2,FALSE)="Multi",R127,CONCATENATE(R127,":",S127)))</f>
        <v>24-01.5</v>
      </c>
      <c r="P127" s="4" t="s">
        <v>697</v>
      </c>
      <c r="Q127" s="4" t="str">
        <f>VLOOKUP(J127,School!$A$2:$D$100,3,FALSE)</f>
        <v>06040</v>
      </c>
      <c r="R127" s="18">
        <v>24</v>
      </c>
      <c r="S127" s="18" t="s">
        <v>209</v>
      </c>
      <c r="T127">
        <f>VLOOKUP(J127,School!$A$2:$F$98,5,FALSE)</f>
        <v>41.770899999999997</v>
      </c>
      <c r="U127">
        <f>VLOOKUP(J127,School!$A$2:$F$98,6,FALSE)</f>
        <v>-72.520799999999994</v>
      </c>
      <c r="V127" s="4">
        <f t="shared" si="5"/>
        <v>3</v>
      </c>
      <c r="W127" s="4">
        <f>V127-COUNTIF(J128:J390,J127)</f>
        <v>2</v>
      </c>
      <c r="X127" s="29">
        <f t="shared" si="3"/>
        <v>41.765899999999995</v>
      </c>
      <c r="Y127" s="4">
        <f t="shared" si="4"/>
        <v>-72.538120508075679</v>
      </c>
    </row>
    <row r="128" spans="1:25" ht="15">
      <c r="A128" s="3" t="s">
        <v>147</v>
      </c>
      <c r="B128" s="3" t="str">
        <f>CONCATENATE(I128," ",D128," ",H128)</f>
        <v>1994 Boys Outdoor Class LL Championship Triple Jump</v>
      </c>
      <c r="C128" s="3" t="s">
        <v>26</v>
      </c>
      <c r="D128" s="4" t="s">
        <v>774</v>
      </c>
      <c r="F128" s="4" t="s">
        <v>702</v>
      </c>
      <c r="G128" s="4" t="str">
        <f>IF(F128="Male","Boys","Girls")</f>
        <v>Boys</v>
      </c>
      <c r="H128" s="4" t="s">
        <v>12</v>
      </c>
      <c r="I128" s="3">
        <v>1994</v>
      </c>
      <c r="J128" s="3" t="s">
        <v>148</v>
      </c>
      <c r="K128" s="4" t="s">
        <v>56</v>
      </c>
      <c r="L128" s="20" t="str">
        <f>VLOOKUP(H128,Events!$A$2:$E$27,2,FALSE)</f>
        <v>Field</v>
      </c>
      <c r="M128" s="20" t="str">
        <f>VLOOKUP(H128,Events!$A$2:$E$27,3,FALSE)</f>
        <v>Jumps</v>
      </c>
      <c r="O128" s="4" t="str">
        <f>IF(VLOOKUP(H128,Events!$A$2:$D$27,2,FALSE)="Field",CONCATENATE(R128,"-",S128),IF(VLOOKUP(H128,Events!$A$2:$D$27,2,FALSE)="Multi",R128,CONCATENATE(R128,":",S128)))</f>
        <v>49-05</v>
      </c>
      <c r="P128" s="4" t="s">
        <v>697</v>
      </c>
      <c r="Q128" s="4" t="str">
        <f>VLOOKUP(J128,School!$A$2:$D$100,3,FALSE)</f>
        <v>06105</v>
      </c>
      <c r="R128" s="18">
        <v>49</v>
      </c>
      <c r="S128" s="18" t="s">
        <v>207</v>
      </c>
      <c r="T128">
        <f>VLOOKUP(J128,School!$A$2:$F$98,5,FALSE)</f>
        <v>41.769500000000001</v>
      </c>
      <c r="U128">
        <f>VLOOKUP(J128,School!$A$2:$F$98,6,FALSE)</f>
        <v>-72.696200000000005</v>
      </c>
      <c r="V128" s="4">
        <f t="shared" si="5"/>
        <v>5</v>
      </c>
      <c r="W128" s="4">
        <f>V128-COUNTIF(J129:J391,J128)</f>
        <v>2</v>
      </c>
      <c r="X128" s="29">
        <f t="shared" si="3"/>
        <v>41.761409830056252</v>
      </c>
      <c r="Y128" s="4">
        <f t="shared" si="4"/>
        <v>-72.684444294954162</v>
      </c>
    </row>
    <row r="129" spans="1:25" ht="15">
      <c r="A129" s="3" t="s">
        <v>147</v>
      </c>
      <c r="B129" s="3" t="str">
        <f>CONCATENATE(I129," ",D129," ",H129)</f>
        <v>1995 Boys Outdoor Class LL Championship High Jump</v>
      </c>
      <c r="C129" s="3" t="s">
        <v>26</v>
      </c>
      <c r="D129" s="4" t="s">
        <v>774</v>
      </c>
      <c r="F129" s="4" t="s">
        <v>702</v>
      </c>
      <c r="G129" s="4" t="str">
        <f>IF(F129="Male","Boys","Girls")</f>
        <v>Boys</v>
      </c>
      <c r="H129" s="4" t="s">
        <v>13</v>
      </c>
      <c r="I129" s="3">
        <v>1995</v>
      </c>
      <c r="J129" s="3" t="s">
        <v>148</v>
      </c>
      <c r="K129" s="4" t="s">
        <v>58</v>
      </c>
      <c r="L129" s="20" t="str">
        <f>VLOOKUP(H129,Events!$A$2:$E$27,2,FALSE)</f>
        <v>Field</v>
      </c>
      <c r="M129" s="20" t="str">
        <f>VLOOKUP(H129,Events!$A$2:$E$27,3,FALSE)</f>
        <v>Jumps</v>
      </c>
      <c r="N129" s="6">
        <v>34856</v>
      </c>
      <c r="O129" s="4" t="str">
        <f>IF(VLOOKUP(H129,Events!$A$2:$D$27,2,FALSE)="Field",CONCATENATE(R129,"-",S129),IF(VLOOKUP(H129,Events!$A$2:$D$27,2,FALSE)="Multi",R129,CONCATENATE(R129,":",S129)))</f>
        <v>7-00.25</v>
      </c>
      <c r="P129" s="4" t="s">
        <v>697</v>
      </c>
      <c r="Q129" s="4" t="str">
        <f>VLOOKUP(J129,School!$A$2:$D$100,3,FALSE)</f>
        <v>06105</v>
      </c>
      <c r="R129" s="18">
        <v>7</v>
      </c>
      <c r="S129" s="18" t="s">
        <v>208</v>
      </c>
      <c r="T129">
        <f>VLOOKUP(J129,School!$A$2:$F$98,5,FALSE)</f>
        <v>41.769500000000001</v>
      </c>
      <c r="U129">
        <f>VLOOKUP(J129,School!$A$2:$F$98,6,FALSE)</f>
        <v>-72.696200000000005</v>
      </c>
      <c r="V129" s="4">
        <f t="shared" si="5"/>
        <v>5</v>
      </c>
      <c r="W129" s="4">
        <f>V129-COUNTIF(J130:J392,J129)</f>
        <v>3</v>
      </c>
      <c r="X129" s="29">
        <f t="shared" si="3"/>
        <v>41.761409830056252</v>
      </c>
      <c r="Y129" s="4">
        <f t="shared" si="4"/>
        <v>-72.707955705045848</v>
      </c>
    </row>
    <row r="130" spans="1:25" ht="15">
      <c r="A130" s="3" t="s">
        <v>149</v>
      </c>
      <c r="B130" s="3" t="str">
        <f>CONCATENATE(I130," ",D130," ",H130)</f>
        <v>2017 Boys Outdoor Class LL Championship Pole Vault</v>
      </c>
      <c r="C130" s="3" t="s">
        <v>26</v>
      </c>
      <c r="D130" s="4" t="s">
        <v>774</v>
      </c>
      <c r="F130" s="4" t="s">
        <v>702</v>
      </c>
      <c r="G130" s="4" t="str">
        <f>IF(F130="Male","Boys","Girls")</f>
        <v>Boys</v>
      </c>
      <c r="H130" s="4" t="s">
        <v>14</v>
      </c>
      <c r="I130" s="3">
        <v>2017</v>
      </c>
      <c r="J130" s="3" t="s">
        <v>156</v>
      </c>
      <c r="K130" s="4" t="s">
        <v>61</v>
      </c>
      <c r="L130" s="20" t="str">
        <f>VLOOKUP(H130,Events!$A$2:$E$27,2,FALSE)</f>
        <v>Field</v>
      </c>
      <c r="M130" s="20" t="str">
        <f>VLOOKUP(H130,Events!$A$2:$E$27,3,FALSE)</f>
        <v>Jumps</v>
      </c>
      <c r="N130" s="6">
        <v>42887</v>
      </c>
      <c r="O130" s="4" t="str">
        <f>IF(VLOOKUP(H130,Events!$A$2:$D$27,2,FALSE)="Field",CONCATENATE(R130,"-",S130),IF(VLOOKUP(H130,Events!$A$2:$D$27,2,FALSE)="Multi",R130,CONCATENATE(R130,":",S130)))</f>
        <v>15-03</v>
      </c>
      <c r="P130" s="4" t="s">
        <v>697</v>
      </c>
      <c r="Q130" s="4" t="str">
        <f>VLOOKUP(J130,School!$A$2:$D$100,3,FALSE)</f>
        <v>06902</v>
      </c>
      <c r="R130" s="18">
        <v>15</v>
      </c>
      <c r="S130" s="18" t="s">
        <v>210</v>
      </c>
      <c r="T130">
        <f>VLOOKUP(J130,School!$A$2:$F$98,5,FALSE)</f>
        <v>41.076500000000003</v>
      </c>
      <c r="U130">
        <f>VLOOKUP(J130,School!$A$2:$F$98,6,FALSE)</f>
        <v>-73.566000000000003</v>
      </c>
      <c r="V130" s="4">
        <f t="shared" si="5"/>
        <v>4</v>
      </c>
      <c r="W130" s="4">
        <f>V130-COUNTIF(J131:J393,J130)</f>
        <v>1</v>
      </c>
      <c r="X130" s="29">
        <f t="shared" si="3"/>
        <v>41.076500000000003</v>
      </c>
      <c r="Y130" s="4">
        <f t="shared" si="4"/>
        <v>-73.546000000000006</v>
      </c>
    </row>
    <row r="131" spans="1:25" ht="15">
      <c r="A131" s="3" t="s">
        <v>188</v>
      </c>
      <c r="B131" s="3" t="str">
        <f>CONCATENATE(I131," ",D131," ",H131)</f>
        <v>2000 Boys Outdoor Class M Championship Long Jump</v>
      </c>
      <c r="C131" s="3" t="s">
        <v>26</v>
      </c>
      <c r="D131" s="4" t="s">
        <v>775</v>
      </c>
      <c r="F131" s="4" t="s">
        <v>702</v>
      </c>
      <c r="G131" s="4" t="str">
        <f>IF(F131="Male","Boys","Girls")</f>
        <v>Boys</v>
      </c>
      <c r="H131" s="4" t="s">
        <v>11</v>
      </c>
      <c r="I131" s="3">
        <v>2000</v>
      </c>
      <c r="J131" s="3" t="s">
        <v>39</v>
      </c>
      <c r="K131" s="4" t="s">
        <v>58</v>
      </c>
      <c r="L131" s="20" t="str">
        <f>VLOOKUP(H131,Events!$A$2:$E$27,2,FALSE)</f>
        <v>Field</v>
      </c>
      <c r="M131" s="20" t="str">
        <f>VLOOKUP(H131,Events!$A$2:$E$27,3,FALSE)</f>
        <v>Jumps</v>
      </c>
      <c r="N131" s="6">
        <v>36678</v>
      </c>
      <c r="O131" s="4" t="str">
        <f>IF(VLOOKUP(H131,Events!$A$2:$D$27,2,FALSE)="Field",CONCATENATE(R131,"-",S131),IF(VLOOKUP(H131,Events!$A$2:$D$27,2,FALSE)="Multi",R131,CONCATENATE(R131,":",S131)))</f>
        <v>23-09.5</v>
      </c>
      <c r="P131" s="4" t="s">
        <v>697</v>
      </c>
      <c r="Q131" s="4" t="str">
        <f>VLOOKUP(J131,School!$A$2:$D$100,3,FALSE)</f>
        <v>06002</v>
      </c>
      <c r="R131" s="18" t="s">
        <v>280</v>
      </c>
      <c r="S131" s="18" t="s">
        <v>281</v>
      </c>
      <c r="T131">
        <f>VLOOKUP(J131,School!$A$2:$F$98,5,FALSE)</f>
        <v>41.8309</v>
      </c>
      <c r="U131">
        <f>VLOOKUP(J131,School!$A$2:$F$98,6,FALSE)</f>
        <v>-72.733900000000006</v>
      </c>
      <c r="V131" s="4">
        <f t="shared" si="5"/>
        <v>18</v>
      </c>
      <c r="W131" s="4">
        <f>V131-COUNTIF(J132:J394,J131)</f>
        <v>12</v>
      </c>
      <c r="X131" s="29">
        <f t="shared" ref="X131:X194" si="6">IF(V131=1,T131,T131+0.01*COS(RADIANS(360/V131*W131)))</f>
        <v>41.825899999999997</v>
      </c>
      <c r="Y131" s="4">
        <f t="shared" ref="Y131:Y194" si="7">IF(V131=1,U131,U131+0.02*SIN(RADIANS(360/V131*W131)))</f>
        <v>-72.75122050807569</v>
      </c>
    </row>
    <row r="132" spans="1:25" ht="15">
      <c r="A132" s="3" t="s">
        <v>189</v>
      </c>
      <c r="B132" s="3" t="str">
        <f>CONCATENATE(I132," ",D132," ",H132)</f>
        <v>1978 Boys Outdoor Class M Championship Triple Jump</v>
      </c>
      <c r="C132" s="3" t="s">
        <v>26</v>
      </c>
      <c r="D132" s="4" t="s">
        <v>775</v>
      </c>
      <c r="F132" s="4" t="s">
        <v>702</v>
      </c>
      <c r="G132" s="4" t="str">
        <f>IF(F132="Male","Boys","Girls")</f>
        <v>Boys</v>
      </c>
      <c r="H132" s="4" t="s">
        <v>12</v>
      </c>
      <c r="I132" s="3">
        <v>1978</v>
      </c>
      <c r="J132" s="3" t="s">
        <v>199</v>
      </c>
      <c r="K132" s="4" t="s">
        <v>56</v>
      </c>
      <c r="L132" s="20" t="str">
        <f>VLOOKUP(H132,Events!$A$2:$E$27,2,FALSE)</f>
        <v>Field</v>
      </c>
      <c r="M132" s="20" t="str">
        <f>VLOOKUP(H132,Events!$A$2:$E$27,3,FALSE)</f>
        <v>Jumps</v>
      </c>
      <c r="O132" s="4" t="str">
        <f>IF(VLOOKUP(H132,Events!$A$2:$D$27,2,FALSE)="Field",CONCATENATE(R132,"-",S132),IF(VLOOKUP(H132,Events!$A$2:$D$27,2,FALSE)="Multi",R132,CONCATENATE(R132,":",S132)))</f>
        <v>47-06.5</v>
      </c>
      <c r="P132" s="4" t="s">
        <v>697</v>
      </c>
      <c r="Q132" s="4" t="str">
        <f>VLOOKUP(J132,School!$A$2:$D$100,3,FALSE)</f>
        <v>06042</v>
      </c>
      <c r="R132" s="18" t="s">
        <v>282</v>
      </c>
      <c r="S132" s="18" t="s">
        <v>283</v>
      </c>
      <c r="T132">
        <f>VLOOKUP(J132,School!$A$2:$F$98,5,FALSE)</f>
        <v>41.803100000000001</v>
      </c>
      <c r="U132">
        <f>VLOOKUP(J132,School!$A$2:$F$98,6,FALSE)</f>
        <v>-72.541700000000006</v>
      </c>
      <c r="V132" s="4">
        <f t="shared" ref="V132:V195" si="8">COUNTIF(J:J,J132)</f>
        <v>4</v>
      </c>
      <c r="W132" s="4">
        <f>V132-COUNTIF(J133:J395,J132)</f>
        <v>2</v>
      </c>
      <c r="X132" s="29">
        <f t="shared" si="6"/>
        <v>41.793100000000003</v>
      </c>
      <c r="Y132" s="4">
        <f t="shared" si="7"/>
        <v>-72.541700000000006</v>
      </c>
    </row>
    <row r="133" spans="1:25" ht="15">
      <c r="A133" s="3" t="s">
        <v>190</v>
      </c>
      <c r="B133" s="3" t="str">
        <f>CONCATENATE(I133," ",D133," ",H133)</f>
        <v>2013 Boys Outdoor Class M Championship High Jump</v>
      </c>
      <c r="C133" s="3" t="s">
        <v>26</v>
      </c>
      <c r="D133" s="4" t="s">
        <v>775</v>
      </c>
      <c r="F133" s="4" t="s">
        <v>702</v>
      </c>
      <c r="G133" s="4" t="str">
        <f>IF(F133="Male","Boys","Girls")</f>
        <v>Boys</v>
      </c>
      <c r="H133" s="4" t="s">
        <v>13</v>
      </c>
      <c r="I133" s="3">
        <v>2013</v>
      </c>
      <c r="J133" s="3" t="s">
        <v>39</v>
      </c>
      <c r="K133" s="4" t="s">
        <v>58</v>
      </c>
      <c r="L133" s="20" t="str">
        <f>VLOOKUP(H133,Events!$A$2:$E$27,2,FALSE)</f>
        <v>Field</v>
      </c>
      <c r="M133" s="20" t="str">
        <f>VLOOKUP(H133,Events!$A$2:$E$27,3,FALSE)</f>
        <v>Jumps</v>
      </c>
      <c r="N133" s="6">
        <v>41423</v>
      </c>
      <c r="O133" s="4" t="str">
        <f>IF(VLOOKUP(H133,Events!$A$2:$D$27,2,FALSE)="Field",CONCATENATE(R133,"-",S133),IF(VLOOKUP(H133,Events!$A$2:$D$27,2,FALSE)="Multi",R133,CONCATENATE(R133,":",S133)))</f>
        <v>6-10</v>
      </c>
      <c r="P133" s="4" t="s">
        <v>697</v>
      </c>
      <c r="Q133" s="4" t="str">
        <f>VLOOKUP(J133,School!$A$2:$D$100,3,FALSE)</f>
        <v>06002</v>
      </c>
      <c r="R133" s="18" t="s">
        <v>284</v>
      </c>
      <c r="S133" s="18" t="s">
        <v>285</v>
      </c>
      <c r="T133">
        <f>VLOOKUP(J133,School!$A$2:$F$98,5,FALSE)</f>
        <v>41.8309</v>
      </c>
      <c r="U133">
        <f>VLOOKUP(J133,School!$A$2:$F$98,6,FALSE)</f>
        <v>-72.733900000000006</v>
      </c>
      <c r="V133" s="4">
        <f t="shared" si="8"/>
        <v>18</v>
      </c>
      <c r="W133" s="4">
        <f>V133-COUNTIF(J134:J396,J133)</f>
        <v>13</v>
      </c>
      <c r="X133" s="29">
        <f t="shared" si="6"/>
        <v>41.829163518223332</v>
      </c>
      <c r="Y133" s="4">
        <f t="shared" si="7"/>
        <v>-72.753596155060251</v>
      </c>
    </row>
    <row r="134" spans="1:25" ht="15">
      <c r="A134" s="3" t="s">
        <v>191</v>
      </c>
      <c r="B134" s="3" t="str">
        <f>CONCATENATE(I134," ",D134," ",H134)</f>
        <v>2015 Boys Outdoor Class M Championship Pole Vault</v>
      </c>
      <c r="C134" s="3" t="s">
        <v>26</v>
      </c>
      <c r="D134" s="4" t="s">
        <v>775</v>
      </c>
      <c r="F134" s="4" t="s">
        <v>702</v>
      </c>
      <c r="G134" s="4" t="str">
        <f>IF(F134="Male","Boys","Girls")</f>
        <v>Boys</v>
      </c>
      <c r="H134" s="4" t="s">
        <v>14</v>
      </c>
      <c r="I134" s="3">
        <v>2015</v>
      </c>
      <c r="J134" s="3" t="s">
        <v>192</v>
      </c>
      <c r="K134" s="4" t="s">
        <v>58</v>
      </c>
      <c r="L134" s="20" t="str">
        <f>VLOOKUP(H134,Events!$A$2:$E$27,2,FALSE)</f>
        <v>Field</v>
      </c>
      <c r="M134" s="20" t="str">
        <f>VLOOKUP(H134,Events!$A$2:$E$27,3,FALSE)</f>
        <v>Jumps</v>
      </c>
      <c r="N134" s="6">
        <v>42158</v>
      </c>
      <c r="O134" s="4" t="str">
        <f>IF(VLOOKUP(H134,Events!$A$2:$D$27,2,FALSE)="Field",CONCATENATE(R134,"-",S134),IF(VLOOKUP(H134,Events!$A$2:$D$27,2,FALSE)="Multi",R134,CONCATENATE(R134,":",S134)))</f>
        <v>15-09</v>
      </c>
      <c r="P134" s="4" t="s">
        <v>697</v>
      </c>
      <c r="Q134" s="4" t="str">
        <f>VLOOKUP(J134,School!$A$2:$D$100,3,FALSE)</f>
        <v>06226</v>
      </c>
      <c r="R134" s="18" t="s">
        <v>264</v>
      </c>
      <c r="S134" s="18" t="s">
        <v>203</v>
      </c>
      <c r="T134">
        <f>VLOOKUP(J134,School!$A$2:$F$98,5,FALSE)</f>
        <v>41.7134</v>
      </c>
      <c r="U134">
        <f>VLOOKUP(J134,School!$A$2:$F$98,6,FALSE)</f>
        <v>-72.209500000000006</v>
      </c>
      <c r="V134" s="4">
        <f t="shared" si="8"/>
        <v>3</v>
      </c>
      <c r="W134" s="4">
        <f>V134-COUNTIF(J135:J397,J134)</f>
        <v>1</v>
      </c>
      <c r="X134" s="29">
        <f t="shared" si="6"/>
        <v>41.708399999999997</v>
      </c>
      <c r="Y134" s="4">
        <f t="shared" si="7"/>
        <v>-72.192179491924321</v>
      </c>
    </row>
    <row r="135" spans="1:25" ht="15">
      <c r="A135" s="3" t="s">
        <v>244</v>
      </c>
      <c r="B135" s="3" t="str">
        <f>CONCATENATE(I135," ",D135," ",H135)</f>
        <v>2010 Boys Outdoor Class MM Championship Long Jump</v>
      </c>
      <c r="C135" s="3" t="s">
        <v>26</v>
      </c>
      <c r="D135" s="4" t="s">
        <v>776</v>
      </c>
      <c r="F135" s="4" t="s">
        <v>702</v>
      </c>
      <c r="G135" s="4" t="str">
        <f>IF(F135="Male","Boys","Girls")</f>
        <v>Boys</v>
      </c>
      <c r="H135" s="4" t="s">
        <v>11</v>
      </c>
      <c r="I135" s="3">
        <v>2010</v>
      </c>
      <c r="J135" s="3" t="s">
        <v>192</v>
      </c>
      <c r="K135" s="4" t="s">
        <v>61</v>
      </c>
      <c r="L135" s="20" t="str">
        <f>VLOOKUP(H135,Events!$A$2:$E$27,2,FALSE)</f>
        <v>Field</v>
      </c>
      <c r="M135" s="20" t="str">
        <f>VLOOKUP(H135,Events!$A$2:$E$27,3,FALSE)</f>
        <v>Jumps</v>
      </c>
      <c r="N135" s="6">
        <v>40333</v>
      </c>
      <c r="O135" s="4" t="str">
        <f>IF(VLOOKUP(H135,Events!$A$2:$D$27,2,FALSE)="Field",CONCATENATE(R135,"-",S135),IF(VLOOKUP(H135,Events!$A$2:$D$27,2,FALSE)="Multi",R135,CONCATENATE(R135,":",S135)))</f>
        <v>23-02</v>
      </c>
      <c r="P135" s="4" t="s">
        <v>697</v>
      </c>
      <c r="Q135" s="4" t="str">
        <f>VLOOKUP(J135,School!$A$2:$D$100,3,FALSE)</f>
        <v>06226</v>
      </c>
      <c r="R135" s="18" t="s">
        <v>280</v>
      </c>
      <c r="S135" s="18" t="s">
        <v>316</v>
      </c>
      <c r="T135">
        <f>VLOOKUP(J135,School!$A$2:$F$98,5,FALSE)</f>
        <v>41.7134</v>
      </c>
      <c r="U135">
        <f>VLOOKUP(J135,School!$A$2:$F$98,6,FALSE)</f>
        <v>-72.209500000000006</v>
      </c>
      <c r="V135" s="4">
        <f t="shared" si="8"/>
        <v>3</v>
      </c>
      <c r="W135" s="4">
        <f>V135-COUNTIF(J136:J398,J135)</f>
        <v>2</v>
      </c>
      <c r="X135" s="29">
        <f t="shared" si="6"/>
        <v>41.708399999999997</v>
      </c>
      <c r="Y135" s="4">
        <f t="shared" si="7"/>
        <v>-72.22682050807569</v>
      </c>
    </row>
    <row r="136" spans="1:25" ht="15">
      <c r="A136" s="3" t="s">
        <v>245</v>
      </c>
      <c r="B136" s="3" t="str">
        <f>CONCATENATE(I136," ",D136," ",H136)</f>
        <v>1994 Boys Outdoor Class MM Championship Triple Jump</v>
      </c>
      <c r="C136" s="3" t="s">
        <v>26</v>
      </c>
      <c r="D136" s="4" t="s">
        <v>776</v>
      </c>
      <c r="F136" s="4" t="s">
        <v>702</v>
      </c>
      <c r="G136" s="4" t="str">
        <f>IF(F136="Male","Boys","Girls")</f>
        <v>Boys</v>
      </c>
      <c r="H136" s="4" t="s">
        <v>12</v>
      </c>
      <c r="I136" s="3">
        <v>1994</v>
      </c>
      <c r="J136" s="3" t="s">
        <v>108</v>
      </c>
      <c r="K136" s="4" t="s">
        <v>56</v>
      </c>
      <c r="L136" s="20" t="str">
        <f>VLOOKUP(H136,Events!$A$2:$E$27,2,FALSE)</f>
        <v>Field</v>
      </c>
      <c r="M136" s="20" t="str">
        <f>VLOOKUP(H136,Events!$A$2:$E$27,3,FALSE)</f>
        <v>Jumps</v>
      </c>
      <c r="O136" s="4" t="str">
        <f>IF(VLOOKUP(H136,Events!$A$2:$D$27,2,FALSE)="Field",CONCATENATE(R136,"-",S136),IF(VLOOKUP(H136,Events!$A$2:$D$27,2,FALSE)="Multi",R136,CONCATENATE(R136,":",S136)))</f>
        <v>47-08</v>
      </c>
      <c r="P136" s="4" t="s">
        <v>697</v>
      </c>
      <c r="Q136" s="4" t="str">
        <f>VLOOKUP(J136,School!$A$2:$D$100,3,FALSE)</f>
        <v>06511</v>
      </c>
      <c r="R136" s="18" t="s">
        <v>282</v>
      </c>
      <c r="S136" s="18" t="s">
        <v>202</v>
      </c>
      <c r="T136">
        <f>VLOOKUP(J136,School!$A$2:$F$98,5,FALSE)</f>
        <v>41.311399999999999</v>
      </c>
      <c r="U136">
        <f>VLOOKUP(J136,School!$A$2:$F$98,6,FALSE)</f>
        <v>-72.936499999999995</v>
      </c>
      <c r="V136" s="4">
        <f t="shared" si="8"/>
        <v>22</v>
      </c>
      <c r="W136" s="4">
        <f>V136-COUNTIF(J137:J399,J136)</f>
        <v>13</v>
      </c>
      <c r="X136" s="29">
        <f t="shared" si="6"/>
        <v>41.302987464671688</v>
      </c>
      <c r="Y136" s="4">
        <f t="shared" si="7"/>
        <v>-72.947312816349111</v>
      </c>
    </row>
    <row r="137" spans="1:25" ht="15">
      <c r="A137" s="3" t="s">
        <v>246</v>
      </c>
      <c r="B137" s="3" t="str">
        <f>CONCATENATE(I137," ",D137," ",H137)</f>
        <v>1994 Boys Outdoor Class MM Championship High Jump</v>
      </c>
      <c r="C137" s="3" t="s">
        <v>26</v>
      </c>
      <c r="D137" s="4" t="s">
        <v>776</v>
      </c>
      <c r="F137" s="4" t="s">
        <v>702</v>
      </c>
      <c r="G137" s="4" t="str">
        <f>IF(F137="Male","Boys","Girls")</f>
        <v>Boys</v>
      </c>
      <c r="H137" s="4" t="s">
        <v>13</v>
      </c>
      <c r="I137" s="3">
        <v>1994</v>
      </c>
      <c r="J137" s="3" t="s">
        <v>108</v>
      </c>
      <c r="K137" s="4" t="s">
        <v>56</v>
      </c>
      <c r="L137" s="20" t="str">
        <f>VLOOKUP(H137,Events!$A$2:$E$27,2,FALSE)</f>
        <v>Field</v>
      </c>
      <c r="M137" s="20" t="str">
        <f>VLOOKUP(H137,Events!$A$2:$E$27,3,FALSE)</f>
        <v>Jumps</v>
      </c>
      <c r="O137" s="4" t="str">
        <f>IF(VLOOKUP(H137,Events!$A$2:$D$27,2,FALSE)="Field",CONCATENATE(R137,"-",S137),IF(VLOOKUP(H137,Events!$A$2:$D$27,2,FALSE)="Multi",R137,CONCATENATE(R137,":",S137)))</f>
        <v>6-08</v>
      </c>
      <c r="P137" s="4" t="s">
        <v>697</v>
      </c>
      <c r="Q137" s="4" t="str">
        <f>VLOOKUP(J137,School!$A$2:$D$100,3,FALSE)</f>
        <v>06511</v>
      </c>
      <c r="R137" s="18" t="s">
        <v>284</v>
      </c>
      <c r="S137" s="18" t="s">
        <v>202</v>
      </c>
      <c r="T137">
        <f>VLOOKUP(J137,School!$A$2:$F$98,5,FALSE)</f>
        <v>41.311399999999999</v>
      </c>
      <c r="U137">
        <f>VLOOKUP(J137,School!$A$2:$F$98,6,FALSE)</f>
        <v>-72.936499999999995</v>
      </c>
      <c r="V137" s="4">
        <f t="shared" si="8"/>
        <v>22</v>
      </c>
      <c r="W137" s="4">
        <f>V137-COUNTIF(J138:J400,J137)</f>
        <v>14</v>
      </c>
      <c r="X137" s="29">
        <f t="shared" si="6"/>
        <v>41.304851392660545</v>
      </c>
      <c r="Y137" s="4">
        <f t="shared" si="7"/>
        <v>-72.951614991487077</v>
      </c>
    </row>
    <row r="138" spans="1:25" ht="15">
      <c r="A138" s="3" t="s">
        <v>247</v>
      </c>
      <c r="B138" s="3" t="str">
        <f>CONCATENATE(I138," ",D138," ",H138)</f>
        <v>1990 Boys Outdoor Class MM Championship Pole Vault</v>
      </c>
      <c r="C138" s="3" t="s">
        <v>26</v>
      </c>
      <c r="D138" s="4" t="s">
        <v>776</v>
      </c>
      <c r="F138" s="4" t="s">
        <v>702</v>
      </c>
      <c r="G138" s="4" t="str">
        <f>IF(F138="Male","Boys","Girls")</f>
        <v>Boys</v>
      </c>
      <c r="H138" s="4" t="s">
        <v>14</v>
      </c>
      <c r="I138" s="3">
        <v>1990</v>
      </c>
      <c r="J138" s="3" t="s">
        <v>192</v>
      </c>
      <c r="K138" s="4" t="s">
        <v>56</v>
      </c>
      <c r="L138" s="20" t="str">
        <f>VLOOKUP(H138,Events!$A$2:$E$27,2,FALSE)</f>
        <v>Field</v>
      </c>
      <c r="M138" s="20" t="str">
        <f>VLOOKUP(H138,Events!$A$2:$E$27,3,FALSE)</f>
        <v>Jumps</v>
      </c>
      <c r="O138" s="4" t="str">
        <f>IF(VLOOKUP(H138,Events!$A$2:$D$27,2,FALSE)="Field",CONCATENATE(R138,"-",S138),IF(VLOOKUP(H138,Events!$A$2:$D$27,2,FALSE)="Multi",R138,CONCATENATE(R138,":",S138)))</f>
        <v>14-06</v>
      </c>
      <c r="P138" s="4" t="s">
        <v>697</v>
      </c>
      <c r="Q138" s="4" t="str">
        <f>VLOOKUP(J138,School!$A$2:$D$100,3,FALSE)</f>
        <v>06226</v>
      </c>
      <c r="R138" s="18" t="s">
        <v>311</v>
      </c>
      <c r="S138" s="18" t="s">
        <v>206</v>
      </c>
      <c r="T138">
        <f>VLOOKUP(J138,School!$A$2:$F$98,5,FALSE)</f>
        <v>41.7134</v>
      </c>
      <c r="U138">
        <f>VLOOKUP(J138,School!$A$2:$F$98,6,FALSE)</f>
        <v>-72.209500000000006</v>
      </c>
      <c r="V138" s="4">
        <f t="shared" si="8"/>
        <v>3</v>
      </c>
      <c r="W138" s="4">
        <f>V138-COUNTIF(J139:J401,J138)</f>
        <v>3</v>
      </c>
      <c r="X138" s="29">
        <f t="shared" si="6"/>
        <v>41.723399999999998</v>
      </c>
      <c r="Y138" s="4">
        <f t="shared" si="7"/>
        <v>-72.209500000000006</v>
      </c>
    </row>
    <row r="139" spans="1:25" ht="15">
      <c r="A139" s="3" t="s">
        <v>248</v>
      </c>
      <c r="B139" s="3" t="str">
        <f>CONCATENATE(I139," ",D139," ",H139)</f>
        <v>2009 Boys Outdoor Class MM Championship Pole Vault</v>
      </c>
      <c r="C139" s="3" t="s">
        <v>26</v>
      </c>
      <c r="D139" s="4" t="s">
        <v>776</v>
      </c>
      <c r="F139" s="4" t="s">
        <v>702</v>
      </c>
      <c r="G139" s="4" t="str">
        <f>IF(F139="Male","Boys","Girls")</f>
        <v>Boys</v>
      </c>
      <c r="H139" s="4" t="s">
        <v>14</v>
      </c>
      <c r="I139" s="3">
        <v>2009</v>
      </c>
      <c r="J139" s="3" t="s">
        <v>296</v>
      </c>
      <c r="K139" s="4" t="s">
        <v>58</v>
      </c>
      <c r="L139" s="20" t="str">
        <f>VLOOKUP(H139,Events!$A$2:$E$27,2,FALSE)</f>
        <v>Field</v>
      </c>
      <c r="M139" s="20" t="str">
        <f>VLOOKUP(H139,Events!$A$2:$E$27,3,FALSE)</f>
        <v>Jumps</v>
      </c>
      <c r="N139" s="6">
        <v>39965</v>
      </c>
      <c r="O139" s="4" t="str">
        <f>IF(VLOOKUP(H139,Events!$A$2:$D$27,2,FALSE)="Field",CONCATENATE(R139,"-",S139),IF(VLOOKUP(H139,Events!$A$2:$D$27,2,FALSE)="Multi",R139,CONCATENATE(R139,":",S139)))</f>
        <v>14-06</v>
      </c>
      <c r="P139" s="4" t="s">
        <v>697</v>
      </c>
      <c r="Q139" s="4" t="str">
        <f>VLOOKUP(J139,School!$A$2:$D$100,3,FALSE)</f>
        <v>06281</v>
      </c>
      <c r="R139" s="18" t="s">
        <v>311</v>
      </c>
      <c r="S139" s="18" t="s">
        <v>206</v>
      </c>
      <c r="T139">
        <f>VLOOKUP(J139,School!$A$2:$F$98,5,FALSE)</f>
        <v>41.953499999999998</v>
      </c>
      <c r="U139">
        <f>VLOOKUP(J139,School!$A$2:$F$98,6,FALSE)</f>
        <v>-71.975999999999999</v>
      </c>
      <c r="V139" s="4">
        <f t="shared" si="8"/>
        <v>6</v>
      </c>
      <c r="W139" s="4">
        <f>V139-COUNTIF(J140:J402,J139)</f>
        <v>4</v>
      </c>
      <c r="X139" s="29">
        <f t="shared" si="6"/>
        <v>41.948499999999996</v>
      </c>
      <c r="Y139" s="4">
        <f t="shared" si="7"/>
        <v>-71.993320508075684</v>
      </c>
    </row>
    <row r="140" spans="1:25" ht="15">
      <c r="A140" s="3" t="s">
        <v>340</v>
      </c>
      <c r="B140" s="3" t="str">
        <f>CONCATENATE(I140," ",D140," ",H140)</f>
        <v>2016 Boys Outdoor Class S Championship Long Jump</v>
      </c>
      <c r="C140" s="3" t="s">
        <v>26</v>
      </c>
      <c r="D140" s="4" t="s">
        <v>777</v>
      </c>
      <c r="F140" s="4" t="s">
        <v>702</v>
      </c>
      <c r="G140" s="4" t="str">
        <f>IF(F140="Male","Boys","Girls")</f>
        <v>Boys</v>
      </c>
      <c r="H140" s="4" t="s">
        <v>11</v>
      </c>
      <c r="I140" s="3">
        <v>2016</v>
      </c>
      <c r="J140" s="3" t="s">
        <v>39</v>
      </c>
      <c r="K140" s="4" t="s">
        <v>58</v>
      </c>
      <c r="L140" s="20" t="str">
        <f>VLOOKUP(H140,Events!$A$2:$E$27,2,FALSE)</f>
        <v>Field</v>
      </c>
      <c r="M140" s="20" t="str">
        <f>VLOOKUP(H140,Events!$A$2:$E$27,3,FALSE)</f>
        <v>Jumps</v>
      </c>
      <c r="N140" s="6">
        <v>42523</v>
      </c>
      <c r="O140" s="4" t="str">
        <f>IF(VLOOKUP(H140,Events!$A$2:$D$27,2,FALSE)="Field",CONCATENATE(R140,"-",S140),IF(VLOOKUP(H140,Events!$A$2:$D$27,2,FALSE)="Multi",R140,CONCATENATE(R140,":",S140)))</f>
        <v>23-09.25</v>
      </c>
      <c r="P140" s="4" t="s">
        <v>697</v>
      </c>
      <c r="Q140" s="4" t="str">
        <f>VLOOKUP(J140,School!$A$2:$D$100,3,FALSE)</f>
        <v>06002</v>
      </c>
      <c r="R140" s="18" t="s">
        <v>280</v>
      </c>
      <c r="S140" s="18" t="s">
        <v>386</v>
      </c>
      <c r="T140">
        <f>VLOOKUP(J140,School!$A$2:$F$98,5,FALSE)</f>
        <v>41.8309</v>
      </c>
      <c r="U140">
        <f>VLOOKUP(J140,School!$A$2:$F$98,6,FALSE)</f>
        <v>-72.733900000000006</v>
      </c>
      <c r="V140" s="4">
        <f t="shared" si="8"/>
        <v>18</v>
      </c>
      <c r="W140" s="4">
        <f>V140-COUNTIF(J141:J403,J140)</f>
        <v>14</v>
      </c>
      <c r="X140" s="29">
        <f t="shared" si="6"/>
        <v>41.832636481776667</v>
      </c>
      <c r="Y140" s="4">
        <f t="shared" si="7"/>
        <v>-72.753596155060251</v>
      </c>
    </row>
    <row r="141" spans="1:25" ht="15">
      <c r="A141" s="3" t="s">
        <v>341</v>
      </c>
      <c r="B141" s="3" t="str">
        <f>CONCATENATE(I141," ",D141," ",H141)</f>
        <v>1974 Boys Outdoor Class S Championship Triple Jump</v>
      </c>
      <c r="C141" s="3" t="s">
        <v>26</v>
      </c>
      <c r="D141" s="4" t="s">
        <v>777</v>
      </c>
      <c r="F141" s="4" t="s">
        <v>702</v>
      </c>
      <c r="G141" s="4" t="str">
        <f>IF(F141="Male","Boys","Girls")</f>
        <v>Boys</v>
      </c>
      <c r="H141" s="4" t="s">
        <v>12</v>
      </c>
      <c r="I141" s="3">
        <v>1974</v>
      </c>
      <c r="J141" s="3" t="s">
        <v>294</v>
      </c>
      <c r="K141" s="4" t="s">
        <v>56</v>
      </c>
      <c r="L141" s="20" t="str">
        <f>VLOOKUP(H141,Events!$A$2:$E$27,2,FALSE)</f>
        <v>Field</v>
      </c>
      <c r="M141" s="20" t="str">
        <f>VLOOKUP(H141,Events!$A$2:$E$27,3,FALSE)</f>
        <v>Jumps</v>
      </c>
      <c r="O141" s="4" t="str">
        <f>IF(VLOOKUP(H141,Events!$A$2:$D$27,2,FALSE)="Field",CONCATENATE(R141,"-",S141),IF(VLOOKUP(H141,Events!$A$2:$D$27,2,FALSE)="Multi",R141,CONCATENATE(R141,":",S141)))</f>
        <v>47-07.25</v>
      </c>
      <c r="P141" s="4" t="s">
        <v>697</v>
      </c>
      <c r="Q141" s="4" t="str">
        <f>VLOOKUP(J141,School!$A$2:$D$100,3,FALSE)</f>
        <v>06415</v>
      </c>
      <c r="R141" s="18" t="s">
        <v>282</v>
      </c>
      <c r="S141" s="18" t="s">
        <v>387</v>
      </c>
      <c r="T141">
        <f>VLOOKUP(J141,School!$A$2:$F$98,5,FALSE)</f>
        <v>41.575200000000002</v>
      </c>
      <c r="U141">
        <f>VLOOKUP(J141,School!$A$2:$F$98,6,FALSE)</f>
        <v>-72.325400000000002</v>
      </c>
      <c r="V141" s="4">
        <f t="shared" si="8"/>
        <v>3</v>
      </c>
      <c r="W141" s="4">
        <f>V141-COUNTIF(J142:J404,J141)</f>
        <v>2</v>
      </c>
      <c r="X141" s="29">
        <f t="shared" si="6"/>
        <v>41.5702</v>
      </c>
      <c r="Y141" s="4">
        <f t="shared" si="7"/>
        <v>-72.342720508075686</v>
      </c>
    </row>
    <row r="142" spans="1:25" ht="24">
      <c r="A142" s="3" t="s">
        <v>342</v>
      </c>
      <c r="B142" s="3" t="str">
        <f>CONCATENATE(I142," ",D142," ",H142)</f>
        <v>1995 Boys Outdoor Class S Championship High Jump</v>
      </c>
      <c r="C142" s="3" t="s">
        <v>26</v>
      </c>
      <c r="D142" s="4" t="s">
        <v>777</v>
      </c>
      <c r="F142" s="4" t="s">
        <v>702</v>
      </c>
      <c r="G142" s="4" t="str">
        <f>IF(F142="Male","Boys","Girls")</f>
        <v>Boys</v>
      </c>
      <c r="H142" s="4" t="s">
        <v>13</v>
      </c>
      <c r="I142" s="3">
        <v>1995</v>
      </c>
      <c r="J142" s="3" t="s">
        <v>769</v>
      </c>
      <c r="K142" s="4" t="s">
        <v>58</v>
      </c>
      <c r="L142" s="20" t="str">
        <f>VLOOKUP(H142,Events!$A$2:$E$27,2,FALSE)</f>
        <v>Field</v>
      </c>
      <c r="M142" s="20" t="str">
        <f>VLOOKUP(H142,Events!$A$2:$E$27,3,FALSE)</f>
        <v>Jumps</v>
      </c>
      <c r="N142" s="6">
        <v>34856</v>
      </c>
      <c r="O142" s="4" t="str">
        <f>IF(VLOOKUP(H142,Events!$A$2:$D$27,2,FALSE)="Field",CONCATENATE(R142,"-",S142),IF(VLOOKUP(H142,Events!$A$2:$D$27,2,FALSE)="Multi",R142,CONCATENATE(R142,":",S142)))</f>
        <v>6-08</v>
      </c>
      <c r="P142" s="4" t="s">
        <v>697</v>
      </c>
      <c r="Q142" s="4" t="str">
        <f>VLOOKUP(J142,School!$A$2:$D$100,3,FALSE)</f>
        <v>06255</v>
      </c>
      <c r="R142" s="18" t="s">
        <v>284</v>
      </c>
      <c r="S142" s="18" t="s">
        <v>202</v>
      </c>
      <c r="T142">
        <f>VLOOKUP(J142,School!$A$2:$F$98,5,FALSE)</f>
        <v>41.982599999999998</v>
      </c>
      <c r="U142">
        <f>VLOOKUP(J142,School!$A$2:$F$98,6,FALSE)</f>
        <v>-71.898799999999994</v>
      </c>
      <c r="V142" s="4">
        <f t="shared" si="8"/>
        <v>1</v>
      </c>
      <c r="W142" s="4">
        <f>V142-COUNTIF(J143:J405,J142)</f>
        <v>1</v>
      </c>
      <c r="X142" s="29">
        <f t="shared" si="6"/>
        <v>41.982599999999998</v>
      </c>
      <c r="Y142" s="4">
        <f t="shared" si="7"/>
        <v>-71.898799999999994</v>
      </c>
    </row>
    <row r="143" spans="1:25" ht="15">
      <c r="A143" s="3" t="s">
        <v>343</v>
      </c>
      <c r="B143" s="3" t="str">
        <f>CONCATENATE(I143," ",D143," ",H143)</f>
        <v>1980 Boys Outdoor Class S Championship High Jump</v>
      </c>
      <c r="C143" s="3" t="s">
        <v>26</v>
      </c>
      <c r="D143" s="4" t="s">
        <v>777</v>
      </c>
      <c r="F143" s="4" t="s">
        <v>702</v>
      </c>
      <c r="G143" s="4" t="str">
        <f>IF(F143="Male","Boys","Girls")</f>
        <v>Boys</v>
      </c>
      <c r="H143" s="4" t="s">
        <v>13</v>
      </c>
      <c r="I143" s="3">
        <v>1980</v>
      </c>
      <c r="J143" s="3" t="s">
        <v>296</v>
      </c>
      <c r="K143" s="4" t="s">
        <v>56</v>
      </c>
      <c r="L143" s="20" t="str">
        <f>VLOOKUP(H143,Events!$A$2:$E$27,2,FALSE)</f>
        <v>Field</v>
      </c>
      <c r="M143" s="20" t="str">
        <f>VLOOKUP(H143,Events!$A$2:$E$27,3,FALSE)</f>
        <v>Jumps</v>
      </c>
      <c r="O143" s="4" t="str">
        <f>IF(VLOOKUP(H143,Events!$A$2:$D$27,2,FALSE)="Field",CONCATENATE(R143,"-",S143),IF(VLOOKUP(H143,Events!$A$2:$D$27,2,FALSE)="Multi",R143,CONCATENATE(R143,":",S143)))</f>
        <v>6-08</v>
      </c>
      <c r="P143" s="4" t="s">
        <v>697</v>
      </c>
      <c r="Q143" s="4" t="str">
        <f>VLOOKUP(J143,School!$A$2:$D$100,3,FALSE)</f>
        <v>06281</v>
      </c>
      <c r="R143" s="18" t="s">
        <v>284</v>
      </c>
      <c r="S143" s="18" t="s">
        <v>202</v>
      </c>
      <c r="T143">
        <f>VLOOKUP(J143,School!$A$2:$F$98,5,FALSE)</f>
        <v>41.953499999999998</v>
      </c>
      <c r="U143">
        <f>VLOOKUP(J143,School!$A$2:$F$98,6,FALSE)</f>
        <v>-71.975999999999999</v>
      </c>
      <c r="V143" s="4">
        <f t="shared" si="8"/>
        <v>6</v>
      </c>
      <c r="W143" s="4">
        <f>V143-COUNTIF(J144:J406,J143)</f>
        <v>5</v>
      </c>
      <c r="X143" s="29">
        <f t="shared" si="6"/>
        <v>41.958500000000001</v>
      </c>
      <c r="Y143" s="4">
        <f t="shared" si="7"/>
        <v>-71.993320508075684</v>
      </c>
    </row>
    <row r="144" spans="1:25" ht="15">
      <c r="A144" s="3" t="s">
        <v>345</v>
      </c>
      <c r="B144" s="3" t="str">
        <f>CONCATENATE(I144," ",D144," ",H144)</f>
        <v>2007 Boys Outdoor Class S Championship Pole Vault</v>
      </c>
      <c r="C144" s="3" t="s">
        <v>26</v>
      </c>
      <c r="D144" s="4" t="s">
        <v>777</v>
      </c>
      <c r="F144" s="4" t="s">
        <v>702</v>
      </c>
      <c r="G144" s="4" t="str">
        <f>IF(F144="Male","Boys","Girls")</f>
        <v>Boys</v>
      </c>
      <c r="H144" s="4" t="s">
        <v>14</v>
      </c>
      <c r="I144" s="3">
        <v>2007</v>
      </c>
      <c r="J144" s="3" t="s">
        <v>346</v>
      </c>
      <c r="K144" s="4" t="s">
        <v>61</v>
      </c>
      <c r="L144" s="20" t="str">
        <f>VLOOKUP(H144,Events!$A$2:$E$27,2,FALSE)</f>
        <v>Field</v>
      </c>
      <c r="M144" s="20" t="str">
        <f>VLOOKUP(H144,Events!$A$2:$E$27,3,FALSE)</f>
        <v>Jumps</v>
      </c>
      <c r="N144" s="6">
        <v>39232</v>
      </c>
      <c r="O144" s="4" t="str">
        <f>IF(VLOOKUP(H144,Events!$A$2:$D$27,2,FALSE)="Field",CONCATENATE(R144,"-",S144),IF(VLOOKUP(H144,Events!$A$2:$D$27,2,FALSE)="Multi",R144,CONCATENATE(R144,":",S144)))</f>
        <v>14-10</v>
      </c>
      <c r="P144" s="4" t="s">
        <v>697</v>
      </c>
      <c r="Q144" s="4" t="str">
        <f>VLOOKUP(J144,School!$A$2:$D$100,3,FALSE)</f>
        <v>06226</v>
      </c>
      <c r="R144" s="18" t="s">
        <v>311</v>
      </c>
      <c r="S144" s="18" t="s">
        <v>285</v>
      </c>
      <c r="T144">
        <f>VLOOKUP(J144,School!$A$2:$F$98,5,FALSE)</f>
        <v>41.7134</v>
      </c>
      <c r="U144">
        <f>VLOOKUP(J144,School!$A$2:$F$98,6,FALSE)</f>
        <v>-72.209500000000006</v>
      </c>
      <c r="V144" s="4">
        <f t="shared" si="8"/>
        <v>1</v>
      </c>
      <c r="W144" s="4">
        <f>V144-COUNTIF(J145:J407,J144)</f>
        <v>1</v>
      </c>
      <c r="X144" s="29">
        <f t="shared" si="6"/>
        <v>41.7134</v>
      </c>
      <c r="Y144" s="4">
        <f t="shared" si="7"/>
        <v>-72.209500000000006</v>
      </c>
    </row>
    <row r="145" spans="1:25" ht="15">
      <c r="A145" s="3" t="s">
        <v>401</v>
      </c>
      <c r="B145" s="3" t="str">
        <f>CONCATENATE(I145," ",D145," ",H145)</f>
        <v>1993 Boys Outdoor State Open Long Jump</v>
      </c>
      <c r="C145" s="3" t="s">
        <v>26</v>
      </c>
      <c r="D145" s="4" t="s">
        <v>778</v>
      </c>
      <c r="F145" s="4" t="s">
        <v>702</v>
      </c>
      <c r="G145" s="4" t="str">
        <f>IF(F145="Male","Boys","Girls")</f>
        <v>Boys</v>
      </c>
      <c r="H145" s="4" t="s">
        <v>11</v>
      </c>
      <c r="I145" s="3">
        <v>1993</v>
      </c>
      <c r="J145" s="3" t="s">
        <v>111</v>
      </c>
      <c r="K145" s="4" t="s">
        <v>56</v>
      </c>
      <c r="L145" s="20" t="str">
        <f>VLOOKUP(H145,Events!$A$2:$E$27,2,FALSE)</f>
        <v>Field</v>
      </c>
      <c r="M145" s="20" t="str">
        <f>VLOOKUP(H145,Events!$A$2:$E$27,3,FALSE)</f>
        <v>Jumps</v>
      </c>
      <c r="N145" s="6">
        <v>34128</v>
      </c>
      <c r="O145" s="4" t="str">
        <f>IF(VLOOKUP(H145,Events!$A$2:$D$27,2,FALSE)="Field",CONCATENATE(R145,"-",S145),IF(VLOOKUP(H145,Events!$A$2:$D$27,2,FALSE)="Multi",R145,CONCATENATE(R145,":",S145)))</f>
        <v>24-04.5</v>
      </c>
      <c r="P145" s="4" t="s">
        <v>697</v>
      </c>
      <c r="Q145" s="4" t="str">
        <f>VLOOKUP(J145,School!$A$2:$D$100,3,FALSE)</f>
        <v>06516</v>
      </c>
      <c r="R145" s="18" t="s">
        <v>433</v>
      </c>
      <c r="S145" s="18" t="s">
        <v>434</v>
      </c>
      <c r="T145">
        <f>VLOOKUP(J145,School!$A$2:$F$98,5,FALSE)</f>
        <v>41.276899999999998</v>
      </c>
      <c r="U145">
        <f>VLOOKUP(J145,School!$A$2:$F$98,6,FALSE)</f>
        <v>-72.964500000000001</v>
      </c>
      <c r="V145" s="4">
        <f t="shared" si="8"/>
        <v>1</v>
      </c>
      <c r="W145" s="4">
        <f>V145-COUNTIF(J146:J408,J145)</f>
        <v>1</v>
      </c>
      <c r="X145" s="29">
        <f t="shared" si="6"/>
        <v>41.276899999999998</v>
      </c>
      <c r="Y145" s="4">
        <f t="shared" si="7"/>
        <v>-72.964500000000001</v>
      </c>
    </row>
    <row r="146" spans="1:25" ht="15">
      <c r="A146" s="3" t="s">
        <v>402</v>
      </c>
      <c r="B146" s="3" t="str">
        <f>CONCATENATE(I146," ",D146," ",H146)</f>
        <v>1995 Boys Outdoor State Open Triple Jump</v>
      </c>
      <c r="C146" s="3" t="s">
        <v>26</v>
      </c>
      <c r="D146" s="4" t="s">
        <v>778</v>
      </c>
      <c r="F146" s="4" t="s">
        <v>702</v>
      </c>
      <c r="G146" s="4" t="str">
        <f>IF(F146="Male","Boys","Girls")</f>
        <v>Boys</v>
      </c>
      <c r="H146" s="4" t="s">
        <v>12</v>
      </c>
      <c r="I146" s="3">
        <v>1995</v>
      </c>
      <c r="J146" s="3" t="s">
        <v>148</v>
      </c>
      <c r="K146" s="4" t="s">
        <v>58</v>
      </c>
      <c r="L146" s="20" t="str">
        <f>VLOOKUP(H146,Events!$A$2:$E$27,2,FALSE)</f>
        <v>Field</v>
      </c>
      <c r="M146" s="20" t="str">
        <f>VLOOKUP(H146,Events!$A$2:$E$27,3,FALSE)</f>
        <v>Jumps</v>
      </c>
      <c r="N146" s="6">
        <v>34856</v>
      </c>
      <c r="O146" s="4" t="str">
        <f>IF(VLOOKUP(H146,Events!$A$2:$D$27,2,FALSE)="Field",CONCATENATE(R146,"-",S146),IF(VLOOKUP(H146,Events!$A$2:$D$27,2,FALSE)="Multi",R146,CONCATENATE(R146,":",S146)))</f>
        <v>50-04.5</v>
      </c>
      <c r="P146" s="4" t="s">
        <v>697</v>
      </c>
      <c r="Q146" s="4" t="str">
        <f>VLOOKUP(J146,School!$A$2:$D$100,3,FALSE)</f>
        <v>06105</v>
      </c>
      <c r="R146" s="18" t="s">
        <v>435</v>
      </c>
      <c r="S146" s="18" t="s">
        <v>434</v>
      </c>
      <c r="T146">
        <f>VLOOKUP(J146,School!$A$2:$F$98,5,FALSE)</f>
        <v>41.769500000000001</v>
      </c>
      <c r="U146">
        <f>VLOOKUP(J146,School!$A$2:$F$98,6,FALSE)</f>
        <v>-72.696200000000005</v>
      </c>
      <c r="V146" s="4">
        <f t="shared" si="8"/>
        <v>5</v>
      </c>
      <c r="W146" s="4">
        <f>V146-COUNTIF(J147:J409,J146)</f>
        <v>4</v>
      </c>
      <c r="X146" s="29">
        <f t="shared" si="6"/>
        <v>41.772590169943747</v>
      </c>
      <c r="Y146" s="4">
        <f t="shared" si="7"/>
        <v>-72.715221130325901</v>
      </c>
    </row>
    <row r="147" spans="1:25" ht="15">
      <c r="A147" s="3" t="s">
        <v>246</v>
      </c>
      <c r="B147" s="3" t="str">
        <f>CONCATENATE(I147," ",D147," ",H147)</f>
        <v>1994 Boys Outdoor State Open High Jump</v>
      </c>
      <c r="C147" s="3" t="s">
        <v>26</v>
      </c>
      <c r="D147" s="4" t="s">
        <v>778</v>
      </c>
      <c r="F147" s="4" t="s">
        <v>702</v>
      </c>
      <c r="G147" s="4" t="str">
        <f>IF(F147="Male","Boys","Girls")</f>
        <v>Boys</v>
      </c>
      <c r="H147" s="4" t="s">
        <v>13</v>
      </c>
      <c r="I147" s="3">
        <v>1994</v>
      </c>
      <c r="J147" s="3" t="s">
        <v>108</v>
      </c>
      <c r="K147" s="4" t="s">
        <v>58</v>
      </c>
      <c r="L147" s="20" t="str">
        <f>VLOOKUP(H147,Events!$A$2:$E$27,2,FALSE)</f>
        <v>Field</v>
      </c>
      <c r="M147" s="20" t="str">
        <f>VLOOKUP(H147,Events!$A$2:$E$27,3,FALSE)</f>
        <v>Jumps</v>
      </c>
      <c r="N147" s="6">
        <v>34492</v>
      </c>
      <c r="O147" s="4" t="str">
        <f>IF(VLOOKUP(H147,Events!$A$2:$D$27,2,FALSE)="Field",CONCATENATE(R147,"-",S147),IF(VLOOKUP(H147,Events!$A$2:$D$27,2,FALSE)="Multi",R147,CONCATENATE(R147,":",S147)))</f>
        <v>7-00.25</v>
      </c>
      <c r="P147" s="4" t="s">
        <v>697</v>
      </c>
      <c r="Q147" s="4" t="str">
        <f>VLOOKUP(J147,School!$A$2:$D$100,3,FALSE)</f>
        <v>06511</v>
      </c>
      <c r="R147" s="18" t="s">
        <v>431</v>
      </c>
      <c r="S147" s="18" t="s">
        <v>208</v>
      </c>
      <c r="T147">
        <f>VLOOKUP(J147,School!$A$2:$F$98,5,FALSE)</f>
        <v>41.311399999999999</v>
      </c>
      <c r="U147">
        <f>VLOOKUP(J147,School!$A$2:$F$98,6,FALSE)</f>
        <v>-72.936499999999995</v>
      </c>
      <c r="V147" s="4">
        <f t="shared" si="8"/>
        <v>22</v>
      </c>
      <c r="W147" s="4">
        <f>V147-COUNTIF(J148:J410,J147)</f>
        <v>15</v>
      </c>
      <c r="X147" s="29">
        <f t="shared" si="6"/>
        <v>41.307245849869979</v>
      </c>
      <c r="Y147" s="4">
        <f t="shared" si="7"/>
        <v>-72.95469263990708</v>
      </c>
    </row>
    <row r="148" spans="1:25" ht="15">
      <c r="A148" s="3" t="s">
        <v>402</v>
      </c>
      <c r="B148" s="3" t="str">
        <f>CONCATENATE(I148," ",D148," ",H148)</f>
        <v>1994 Boys Outdoor State Open High Jump</v>
      </c>
      <c r="C148" s="3" t="s">
        <v>26</v>
      </c>
      <c r="D148" s="4" t="s">
        <v>778</v>
      </c>
      <c r="F148" s="4" t="s">
        <v>702</v>
      </c>
      <c r="G148" s="4" t="str">
        <f>IF(F148="Male","Boys","Girls")</f>
        <v>Boys</v>
      </c>
      <c r="H148" s="4" t="s">
        <v>13</v>
      </c>
      <c r="I148" s="3">
        <v>1994</v>
      </c>
      <c r="J148" s="3" t="s">
        <v>148</v>
      </c>
      <c r="K148" s="4" t="s">
        <v>58</v>
      </c>
      <c r="L148" s="20" t="str">
        <f>VLOOKUP(H148,Events!$A$2:$E$27,2,FALSE)</f>
        <v>Field</v>
      </c>
      <c r="M148" s="20" t="str">
        <f>VLOOKUP(H148,Events!$A$2:$E$27,3,FALSE)</f>
        <v>Jumps</v>
      </c>
      <c r="N148" s="6">
        <v>34492</v>
      </c>
      <c r="O148" s="4" t="str">
        <f>IF(VLOOKUP(H148,Events!$A$2:$D$27,2,FALSE)="Field",CONCATENATE(R148,"-",S148),IF(VLOOKUP(H148,Events!$A$2:$D$27,2,FALSE)="Multi",R148,CONCATENATE(R148,":",S148)))</f>
        <v>7-00.25</v>
      </c>
      <c r="P148" s="4" t="s">
        <v>697</v>
      </c>
      <c r="Q148" s="4" t="str">
        <f>VLOOKUP(J148,School!$A$2:$D$100,3,FALSE)</f>
        <v>06105</v>
      </c>
      <c r="R148" s="18" t="s">
        <v>431</v>
      </c>
      <c r="S148" s="18" t="s">
        <v>208</v>
      </c>
      <c r="T148">
        <f>VLOOKUP(J148,School!$A$2:$F$98,5,FALSE)</f>
        <v>41.769500000000001</v>
      </c>
      <c r="U148">
        <f>VLOOKUP(J148,School!$A$2:$F$98,6,FALSE)</f>
        <v>-72.696200000000005</v>
      </c>
      <c r="V148" s="4">
        <f t="shared" si="8"/>
        <v>5</v>
      </c>
      <c r="W148" s="4">
        <f>V148-COUNTIF(J149:J411,J148)</f>
        <v>5</v>
      </c>
      <c r="X148" s="29">
        <f t="shared" si="6"/>
        <v>41.779499999999999</v>
      </c>
      <c r="Y148" s="4">
        <f t="shared" si="7"/>
        <v>-72.696200000000005</v>
      </c>
    </row>
    <row r="149" spans="1:25" ht="15">
      <c r="A149" s="3" t="s">
        <v>403</v>
      </c>
      <c r="B149" s="3" t="str">
        <f>CONCATENATE(I149," ",D149," ",H149)</f>
        <v>2015 Boys Outdoor State Open Pole Vault</v>
      </c>
      <c r="C149" s="3" t="s">
        <v>26</v>
      </c>
      <c r="D149" s="4" t="s">
        <v>778</v>
      </c>
      <c r="F149" s="4" t="s">
        <v>702</v>
      </c>
      <c r="G149" s="4" t="str">
        <f>IF(F149="Male","Boys","Girls")</f>
        <v>Boys</v>
      </c>
      <c r="H149" s="4" t="s">
        <v>14</v>
      </c>
      <c r="I149" s="3">
        <v>2015</v>
      </c>
      <c r="J149" s="3" t="s">
        <v>156</v>
      </c>
      <c r="K149" s="4" t="s">
        <v>58</v>
      </c>
      <c r="L149" s="20" t="str">
        <f>VLOOKUP(H149,Events!$A$2:$E$27,2,FALSE)</f>
        <v>Field</v>
      </c>
      <c r="M149" s="20" t="str">
        <f>VLOOKUP(H149,Events!$A$2:$E$27,3,FALSE)</f>
        <v>Jumps</v>
      </c>
      <c r="N149" s="6">
        <v>42163</v>
      </c>
      <c r="O149" s="4" t="str">
        <f>IF(VLOOKUP(H149,Events!$A$2:$D$27,2,FALSE)="Field",CONCATENATE(R149,"-",S149),IF(VLOOKUP(H149,Events!$A$2:$D$27,2,FALSE)="Multi",R149,CONCATENATE(R149,":",S149)))</f>
        <v>16-00</v>
      </c>
      <c r="P149" s="4" t="s">
        <v>697</v>
      </c>
      <c r="Q149" s="4" t="str">
        <f>VLOOKUP(J149,School!$A$2:$D$100,3,FALSE)</f>
        <v>06902</v>
      </c>
      <c r="R149" s="18" t="s">
        <v>436</v>
      </c>
      <c r="S149" s="18" t="s">
        <v>288</v>
      </c>
      <c r="T149">
        <f>VLOOKUP(J149,School!$A$2:$F$98,5,FALSE)</f>
        <v>41.076500000000003</v>
      </c>
      <c r="U149">
        <f>VLOOKUP(J149,School!$A$2:$F$98,6,FALSE)</f>
        <v>-73.566000000000003</v>
      </c>
      <c r="V149" s="4">
        <f t="shared" si="8"/>
        <v>4</v>
      </c>
      <c r="W149" s="4">
        <f>V149-COUNTIF(J150:J412,J149)</f>
        <v>2</v>
      </c>
      <c r="X149" s="29">
        <f t="shared" si="6"/>
        <v>41.066500000000005</v>
      </c>
      <c r="Y149" s="4">
        <f t="shared" si="7"/>
        <v>-73.566000000000003</v>
      </c>
    </row>
    <row r="150" spans="1:25" ht="15">
      <c r="A150" s="3" t="s">
        <v>456</v>
      </c>
      <c r="B150" s="3" t="str">
        <f>CONCATENATE(I150," ",D150," ",H150)</f>
        <v>1994 Girls Outdoor Class L Championship Long Jump</v>
      </c>
      <c r="C150" s="3" t="s">
        <v>26</v>
      </c>
      <c r="D150" s="4" t="s">
        <v>779</v>
      </c>
      <c r="F150" s="4" t="s">
        <v>703</v>
      </c>
      <c r="G150" s="4" t="str">
        <f>IF(F150="Male","Boys","Girls")</f>
        <v>Girls</v>
      </c>
      <c r="H150" s="4" t="s">
        <v>11</v>
      </c>
      <c r="I150" s="3">
        <v>1994</v>
      </c>
      <c r="J150" s="3" t="s">
        <v>108</v>
      </c>
      <c r="K150" s="4" t="s">
        <v>56</v>
      </c>
      <c r="L150" s="20" t="str">
        <f>VLOOKUP(H150,Events!$A$2:$E$27,2,FALSE)</f>
        <v>Field</v>
      </c>
      <c r="M150" s="20" t="str">
        <f>VLOOKUP(H150,Events!$A$2:$E$27,3,FALSE)</f>
        <v>Jumps</v>
      </c>
      <c r="O150" s="4" t="str">
        <f>IF(VLOOKUP(H150,Events!$A$2:$D$27,2,FALSE)="Field",CONCATENATE(R150,"-",S150),IF(VLOOKUP(H150,Events!$A$2:$D$27,2,FALSE)="Multi",R150,CONCATENATE(R150,":",S150)))</f>
        <v>19-02.25</v>
      </c>
      <c r="P150" s="4" t="s">
        <v>697</v>
      </c>
      <c r="Q150" s="4" t="str">
        <f>VLOOKUP(J150,School!$A$2:$D$100,3,FALSE)</f>
        <v>06511</v>
      </c>
      <c r="R150" s="18" t="s">
        <v>481</v>
      </c>
      <c r="S150" s="18" t="s">
        <v>482</v>
      </c>
      <c r="T150">
        <f>VLOOKUP(J150,School!$A$2:$F$98,5,FALSE)</f>
        <v>41.311399999999999</v>
      </c>
      <c r="U150">
        <f>VLOOKUP(J150,School!$A$2:$F$98,6,FALSE)</f>
        <v>-72.936499999999995</v>
      </c>
      <c r="V150" s="4">
        <f t="shared" si="8"/>
        <v>22</v>
      </c>
      <c r="W150" s="4">
        <f>V150-COUNTIF(J151:J413,J150)</f>
        <v>16</v>
      </c>
      <c r="X150" s="29">
        <f t="shared" si="6"/>
        <v>41.309976851617265</v>
      </c>
      <c r="Y150" s="4">
        <f t="shared" si="7"/>
        <v>-72.956296428837618</v>
      </c>
    </row>
    <row r="151" spans="1:25" ht="15">
      <c r="A151" s="3" t="s">
        <v>457</v>
      </c>
      <c r="B151" s="3" t="str">
        <f>CONCATENATE(I151," ",D151," ",H151)</f>
        <v>2004 Girls Outdoor Class L Championship Triple Jump</v>
      </c>
      <c r="C151" s="3" t="s">
        <v>26</v>
      </c>
      <c r="D151" s="4" t="s">
        <v>779</v>
      </c>
      <c r="F151" s="4" t="s">
        <v>703</v>
      </c>
      <c r="G151" s="4" t="str">
        <f>IF(F151="Male","Boys","Girls")</f>
        <v>Girls</v>
      </c>
      <c r="H151" s="4" t="s">
        <v>12</v>
      </c>
      <c r="I151" s="3">
        <v>2004</v>
      </c>
      <c r="J151" s="3" t="s">
        <v>100</v>
      </c>
      <c r="K151" s="4" t="s">
        <v>58</v>
      </c>
      <c r="L151" s="20" t="str">
        <f>VLOOKUP(H151,Events!$A$2:$E$27,2,FALSE)</f>
        <v>Field</v>
      </c>
      <c r="M151" s="20" t="str">
        <f>VLOOKUP(H151,Events!$A$2:$E$27,3,FALSE)</f>
        <v>Jumps</v>
      </c>
      <c r="N151" s="6">
        <v>38140</v>
      </c>
      <c r="O151" s="4" t="str">
        <f>IF(VLOOKUP(H151,Events!$A$2:$D$27,2,FALSE)="Field",CONCATENATE(R151,"-",S151),IF(VLOOKUP(H151,Events!$A$2:$D$27,2,FALSE)="Multi",R151,CONCATENATE(R151,":",S151)))</f>
        <v>38-05.5</v>
      </c>
      <c r="P151" s="4" t="s">
        <v>697</v>
      </c>
      <c r="Q151" s="4" t="str">
        <f>VLOOKUP(J151,School!$A$2:$D$100,3,FALSE)</f>
        <v>06513</v>
      </c>
      <c r="R151" s="18" t="s">
        <v>483</v>
      </c>
      <c r="S151" s="18" t="s">
        <v>484</v>
      </c>
      <c r="T151">
        <f>VLOOKUP(J151,School!$A$2:$F$98,5,FALSE)</f>
        <v>41.321899999999999</v>
      </c>
      <c r="U151">
        <f>VLOOKUP(J151,School!$A$2:$F$98,6,FALSE)</f>
        <v>-72.872</v>
      </c>
      <c r="V151" s="4">
        <f t="shared" si="8"/>
        <v>2</v>
      </c>
      <c r="W151" s="4">
        <f>V151-COUNTIF(J152:J414,J151)</f>
        <v>2</v>
      </c>
      <c r="X151" s="29">
        <f t="shared" si="6"/>
        <v>41.331899999999997</v>
      </c>
      <c r="Y151" s="4">
        <f t="shared" si="7"/>
        <v>-72.872</v>
      </c>
    </row>
    <row r="152" spans="1:25" ht="15">
      <c r="A152" s="3" t="s">
        <v>458</v>
      </c>
      <c r="B152" s="3" t="str">
        <f>CONCATENATE(I152," ",D152," ",H152)</f>
        <v>2011 Girls Outdoor Class L Championship High Jump</v>
      </c>
      <c r="C152" s="3" t="s">
        <v>26</v>
      </c>
      <c r="D152" s="4" t="s">
        <v>779</v>
      </c>
      <c r="F152" s="4" t="s">
        <v>703</v>
      </c>
      <c r="G152" s="4" t="str">
        <f>IF(F152="Male","Boys","Girls")</f>
        <v>Girls</v>
      </c>
      <c r="H152" s="4" t="s">
        <v>13</v>
      </c>
      <c r="I152" s="3">
        <v>2011</v>
      </c>
      <c r="J152" s="3" t="s">
        <v>243</v>
      </c>
      <c r="K152" s="4" t="s">
        <v>57</v>
      </c>
      <c r="L152" s="20" t="str">
        <f>VLOOKUP(H152,Events!$A$2:$E$27,2,FALSE)</f>
        <v>Field</v>
      </c>
      <c r="M152" s="20" t="str">
        <f>VLOOKUP(H152,Events!$A$2:$E$27,3,FALSE)</f>
        <v>Jumps</v>
      </c>
      <c r="N152" s="6">
        <v>40696</v>
      </c>
      <c r="O152" s="4" t="str">
        <f>IF(VLOOKUP(H152,Events!$A$2:$D$27,2,FALSE)="Field",CONCATENATE(R152,"-",S152),IF(VLOOKUP(H152,Events!$A$2:$D$27,2,FALSE)="Multi",R152,CONCATENATE(R152,":",S152)))</f>
        <v>5-09</v>
      </c>
      <c r="P152" s="4" t="s">
        <v>697</v>
      </c>
      <c r="Q152" s="4" t="str">
        <f>VLOOKUP(J152,School!$A$2:$D$100,3,FALSE)</f>
        <v>06492</v>
      </c>
      <c r="R152" s="18" t="s">
        <v>485</v>
      </c>
      <c r="S152" s="18" t="s">
        <v>203</v>
      </c>
      <c r="T152">
        <f>VLOOKUP(J152,School!$A$2:$F$98,5,FALSE)</f>
        <v>41.457099999999997</v>
      </c>
      <c r="U152">
        <f>VLOOKUP(J152,School!$A$2:$F$98,6,FALSE)</f>
        <v>-72.820400000000006</v>
      </c>
      <c r="V152" s="4">
        <f t="shared" si="8"/>
        <v>2</v>
      </c>
      <c r="W152" s="4">
        <f>V152-COUNTIF(J153:J415,J152)</f>
        <v>1</v>
      </c>
      <c r="X152" s="29">
        <f t="shared" si="6"/>
        <v>41.447099999999999</v>
      </c>
      <c r="Y152" s="4">
        <f t="shared" si="7"/>
        <v>-72.820400000000006</v>
      </c>
    </row>
    <row r="153" spans="1:25" ht="15">
      <c r="A153" s="3" t="s">
        <v>459</v>
      </c>
      <c r="B153" s="3" t="str">
        <f>CONCATENATE(I153," ",D153," ",H153)</f>
        <v>2014 Girls Outdoor Class L Championship Pole Vault</v>
      </c>
      <c r="C153" s="3" t="s">
        <v>26</v>
      </c>
      <c r="D153" s="4" t="s">
        <v>779</v>
      </c>
      <c r="F153" s="4" t="s">
        <v>703</v>
      </c>
      <c r="G153" s="4" t="str">
        <f>IF(F153="Male","Boys","Girls")</f>
        <v>Girls</v>
      </c>
      <c r="H153" s="4" t="s">
        <v>14</v>
      </c>
      <c r="I153" s="3">
        <v>2014</v>
      </c>
      <c r="J153" s="3" t="s">
        <v>79</v>
      </c>
      <c r="K153" s="4" t="s">
        <v>57</v>
      </c>
      <c r="L153" s="20" t="str">
        <f>VLOOKUP(H153,Events!$A$2:$E$27,2,FALSE)</f>
        <v>Field</v>
      </c>
      <c r="M153" s="20" t="str">
        <f>VLOOKUP(H153,Events!$A$2:$E$27,3,FALSE)</f>
        <v>Jumps</v>
      </c>
      <c r="N153" s="6">
        <v>41792</v>
      </c>
      <c r="O153" s="4" t="str">
        <f>IF(VLOOKUP(H153,Events!$A$2:$D$27,2,FALSE)="Field",CONCATENATE(R153,"-",S153),IF(VLOOKUP(H153,Events!$A$2:$D$27,2,FALSE)="Multi",R153,CONCATENATE(R153,":",S153)))</f>
        <v>11-08</v>
      </c>
      <c r="P153" s="4" t="s">
        <v>697</v>
      </c>
      <c r="Q153" s="4" t="str">
        <f>VLOOKUP(J153,School!$A$2:$D$100,3,FALSE)</f>
        <v>06820</v>
      </c>
      <c r="R153" s="18" t="s">
        <v>320</v>
      </c>
      <c r="S153" s="18" t="s">
        <v>202</v>
      </c>
      <c r="T153">
        <f>VLOOKUP(J153,School!$A$2:$F$98,5,FALSE)</f>
        <v>41.079900000000002</v>
      </c>
      <c r="U153">
        <f>VLOOKUP(J153,School!$A$2:$F$98,6,FALSE)</f>
        <v>-73.469899999999996</v>
      </c>
      <c r="V153" s="4">
        <f t="shared" si="8"/>
        <v>4</v>
      </c>
      <c r="W153" s="4">
        <f>V153-COUNTIF(J154:J416,J153)</f>
        <v>1</v>
      </c>
      <c r="X153" s="29">
        <f t="shared" si="6"/>
        <v>41.079900000000002</v>
      </c>
      <c r="Y153" s="4">
        <f t="shared" si="7"/>
        <v>-73.4499</v>
      </c>
    </row>
    <row r="154" spans="1:25" ht="15">
      <c r="A154" s="3" t="s">
        <v>502</v>
      </c>
      <c r="B154" s="3" t="str">
        <f>CONCATENATE(I154," ",D154," ",H154)</f>
        <v>2002 Girls Outdoor Class LL Championship Long Jump</v>
      </c>
      <c r="C154" s="3" t="s">
        <v>26</v>
      </c>
      <c r="D154" s="4" t="s">
        <v>780</v>
      </c>
      <c r="F154" s="4" t="s">
        <v>703</v>
      </c>
      <c r="G154" s="4" t="str">
        <f>IF(F154="Male","Boys","Girls")</f>
        <v>Girls</v>
      </c>
      <c r="H154" s="4" t="s">
        <v>11</v>
      </c>
      <c r="I154" s="3">
        <v>2002</v>
      </c>
      <c r="J154" s="3" t="s">
        <v>131</v>
      </c>
      <c r="K154" s="4" t="s">
        <v>60</v>
      </c>
      <c r="L154" s="20" t="str">
        <f>VLOOKUP(H154,Events!$A$2:$E$27,2,FALSE)</f>
        <v>Field</v>
      </c>
      <c r="M154" s="20" t="str">
        <f>VLOOKUP(H154,Events!$A$2:$E$27,3,FALSE)</f>
        <v>Jumps</v>
      </c>
      <c r="N154" s="6">
        <v>37404</v>
      </c>
      <c r="O154" s="4" t="str">
        <f>IF(VLOOKUP(H154,Events!$A$2:$D$27,2,FALSE)="Field",CONCATENATE(R154,"-",S154),IF(VLOOKUP(H154,Events!$A$2:$D$27,2,FALSE)="Multi",R154,CONCATENATE(R154,":",S154)))</f>
        <v>19-00.75</v>
      </c>
      <c r="P154" s="4" t="s">
        <v>697</v>
      </c>
      <c r="Q154" s="4" t="str">
        <f>VLOOKUP(J154,School!$A$2:$D$100,3,FALSE)</f>
        <v>06811</v>
      </c>
      <c r="R154" s="18" t="s">
        <v>481</v>
      </c>
      <c r="S154" s="18" t="s">
        <v>531</v>
      </c>
      <c r="T154">
        <f>VLOOKUP(J154,School!$A$2:$F$98,5,FALSE)</f>
        <v>41.417000000000002</v>
      </c>
      <c r="U154">
        <f>VLOOKUP(J154,School!$A$2:$F$98,6,FALSE)</f>
        <v>-73.455299999999994</v>
      </c>
      <c r="V154" s="4">
        <f t="shared" si="8"/>
        <v>8</v>
      </c>
      <c r="W154" s="4">
        <f>V154-COUNTIF(J155:J417,J154)</f>
        <v>6</v>
      </c>
      <c r="X154" s="29">
        <f t="shared" si="6"/>
        <v>41.417000000000002</v>
      </c>
      <c r="Y154" s="4">
        <f t="shared" si="7"/>
        <v>-73.47529999999999</v>
      </c>
    </row>
    <row r="155" spans="1:25" ht="15">
      <c r="A155" s="3" t="s">
        <v>503</v>
      </c>
      <c r="B155" s="3" t="str">
        <f>CONCATENATE(I155," ",D155," ",H155)</f>
        <v>2013 Girls Outdoor Class LL Championship Triple Jump</v>
      </c>
      <c r="C155" s="3" t="s">
        <v>26</v>
      </c>
      <c r="D155" s="4" t="s">
        <v>780</v>
      </c>
      <c r="F155" s="4" t="s">
        <v>703</v>
      </c>
      <c r="G155" s="4" t="str">
        <f>IF(F155="Male","Boys","Girls")</f>
        <v>Girls</v>
      </c>
      <c r="H155" s="4" t="s">
        <v>12</v>
      </c>
      <c r="I155" s="3">
        <v>2013</v>
      </c>
      <c r="J155" s="3" t="s">
        <v>129</v>
      </c>
      <c r="K155" s="4" t="s">
        <v>58</v>
      </c>
      <c r="L155" s="20" t="str">
        <f>VLOOKUP(H155,Events!$A$2:$E$27,2,FALSE)</f>
        <v>Field</v>
      </c>
      <c r="M155" s="20" t="str">
        <f>VLOOKUP(H155,Events!$A$2:$E$27,3,FALSE)</f>
        <v>Jumps</v>
      </c>
      <c r="N155" s="6">
        <v>41424</v>
      </c>
      <c r="O155" s="4" t="str">
        <f>IF(VLOOKUP(H155,Events!$A$2:$D$27,2,FALSE)="Field",CONCATENATE(R155,"-",S155),IF(VLOOKUP(H155,Events!$A$2:$D$27,2,FALSE)="Multi",R155,CONCATENATE(R155,":",S155)))</f>
        <v>38-08</v>
      </c>
      <c r="P155" s="4" t="s">
        <v>697</v>
      </c>
      <c r="Q155" s="4" t="str">
        <f>VLOOKUP(J155,School!$A$2:$D$100,3,FALSE)</f>
        <v>06118</v>
      </c>
      <c r="R155" s="18" t="s">
        <v>483</v>
      </c>
      <c r="S155" s="18" t="s">
        <v>202</v>
      </c>
      <c r="T155">
        <f>VLOOKUP(J155,School!$A$2:$F$98,5,FALSE)</f>
        <v>41.737400000000001</v>
      </c>
      <c r="U155">
        <f>VLOOKUP(J155,School!$A$2:$F$98,6,FALSE)</f>
        <v>-72.629800000000003</v>
      </c>
      <c r="V155" s="4">
        <f t="shared" si="8"/>
        <v>4</v>
      </c>
      <c r="W155" s="4">
        <f>V155-COUNTIF(J156:J418,J155)</f>
        <v>3</v>
      </c>
      <c r="X155" s="29">
        <f t="shared" si="6"/>
        <v>41.737400000000001</v>
      </c>
      <c r="Y155" s="4">
        <f t="shared" si="7"/>
        <v>-72.649799999999999</v>
      </c>
    </row>
    <row r="156" spans="1:25" ht="15">
      <c r="A156" s="3" t="s">
        <v>504</v>
      </c>
      <c r="B156" s="3" t="str">
        <f>CONCATENATE(I156," ",D156," ",H156)</f>
        <v>2017 Girls Outdoor Class LL Championship High Jump</v>
      </c>
      <c r="C156" s="3" t="s">
        <v>26</v>
      </c>
      <c r="D156" s="4" t="s">
        <v>780</v>
      </c>
      <c r="F156" s="4" t="s">
        <v>703</v>
      </c>
      <c r="G156" s="4" t="str">
        <f>IF(F156="Male","Boys","Girls")</f>
        <v>Girls</v>
      </c>
      <c r="H156" s="4" t="s">
        <v>13</v>
      </c>
      <c r="I156" s="3">
        <v>2017</v>
      </c>
      <c r="J156" s="3" t="s">
        <v>146</v>
      </c>
      <c r="K156" s="4" t="s">
        <v>61</v>
      </c>
      <c r="L156" s="20" t="str">
        <f>VLOOKUP(H156,Events!$A$2:$E$27,2,FALSE)</f>
        <v>Field</v>
      </c>
      <c r="M156" s="20" t="str">
        <f>VLOOKUP(H156,Events!$A$2:$E$27,3,FALSE)</f>
        <v>Jumps</v>
      </c>
      <c r="N156" s="6">
        <v>42886</v>
      </c>
      <c r="O156" s="4" t="str">
        <f>IF(VLOOKUP(H156,Events!$A$2:$D$27,2,FALSE)="Field",CONCATENATE(R156,"-",S156),IF(VLOOKUP(H156,Events!$A$2:$D$27,2,FALSE)="Multi",R156,CONCATENATE(R156,":",S156)))</f>
        <v>5-06.25</v>
      </c>
      <c r="P156" s="4" t="s">
        <v>699</v>
      </c>
      <c r="Q156" s="4" t="str">
        <f>VLOOKUP(J156,School!$A$2:$D$100,3,FALSE)</f>
        <v>06040</v>
      </c>
      <c r="R156" s="18" t="s">
        <v>485</v>
      </c>
      <c r="S156" s="18" t="s">
        <v>532</v>
      </c>
      <c r="T156">
        <f>VLOOKUP(J156,School!$A$2:$F$98,5,FALSE)</f>
        <v>41.770899999999997</v>
      </c>
      <c r="U156">
        <f>VLOOKUP(J156,School!$A$2:$F$98,6,FALSE)</f>
        <v>-72.520799999999994</v>
      </c>
      <c r="V156" s="4">
        <f t="shared" si="8"/>
        <v>3</v>
      </c>
      <c r="W156" s="4">
        <f>V156-COUNTIF(J157:J419,J156)</f>
        <v>3</v>
      </c>
      <c r="X156" s="29">
        <f t="shared" si="6"/>
        <v>41.780899999999995</v>
      </c>
      <c r="Y156" s="4">
        <f t="shared" si="7"/>
        <v>-72.520799999999994</v>
      </c>
    </row>
    <row r="157" spans="1:25" ht="15">
      <c r="A157" s="3" t="s">
        <v>505</v>
      </c>
      <c r="B157" s="3" t="str">
        <f>CONCATENATE(I157," ",D157," ",H157)</f>
        <v>2014 Girls Outdoor Class LL Championship Pole Vault</v>
      </c>
      <c r="C157" s="3" t="s">
        <v>26</v>
      </c>
      <c r="D157" s="4" t="s">
        <v>780</v>
      </c>
      <c r="F157" s="4" t="s">
        <v>703</v>
      </c>
      <c r="G157" s="4" t="str">
        <f>IF(F157="Male","Boys","Girls")</f>
        <v>Girls</v>
      </c>
      <c r="H157" s="4" t="s">
        <v>14</v>
      </c>
      <c r="I157" s="3">
        <v>2014</v>
      </c>
      <c r="J157" s="3" t="s">
        <v>506</v>
      </c>
      <c r="K157" s="4" t="s">
        <v>62</v>
      </c>
      <c r="L157" s="20" t="str">
        <f>VLOOKUP(H157,Events!$A$2:$E$27,2,FALSE)</f>
        <v>Field</v>
      </c>
      <c r="M157" s="20" t="str">
        <f>VLOOKUP(H157,Events!$A$2:$E$27,3,FALSE)</f>
        <v>Jumps</v>
      </c>
      <c r="N157" s="6">
        <v>41795</v>
      </c>
      <c r="O157" s="4" t="str">
        <f>IF(VLOOKUP(H157,Events!$A$2:$D$27,2,FALSE)="Field",CONCATENATE(R157,"-",S157),IF(VLOOKUP(H157,Events!$A$2:$D$27,2,FALSE)="Multi",R157,CONCATENATE(R157,":",S157)))</f>
        <v>12-01</v>
      </c>
      <c r="P157" s="4" t="s">
        <v>699</v>
      </c>
      <c r="Q157" s="4" t="str">
        <f>VLOOKUP(J157,School!$A$2:$D$100,3,FALSE)</f>
        <v>06482</v>
      </c>
      <c r="R157" s="18" t="s">
        <v>533</v>
      </c>
      <c r="S157" s="18" t="s">
        <v>205</v>
      </c>
      <c r="T157">
        <f>VLOOKUP(J157,School!$A$2:$F$98,5,FALSE)</f>
        <v>41.429600000000001</v>
      </c>
      <c r="U157">
        <f>VLOOKUP(J157,School!$A$2:$F$98,6,FALSE)</f>
        <v>-73.269599999999997</v>
      </c>
      <c r="V157" s="4">
        <f t="shared" si="8"/>
        <v>2</v>
      </c>
      <c r="W157" s="4">
        <f>V157-COUNTIF(J158:J420,J157)</f>
        <v>2</v>
      </c>
      <c r="X157" s="29">
        <f t="shared" si="6"/>
        <v>41.439599999999999</v>
      </c>
      <c r="Y157" s="4">
        <f t="shared" si="7"/>
        <v>-73.269599999999997</v>
      </c>
    </row>
    <row r="158" spans="1:25" ht="15">
      <c r="A158" s="3" t="s">
        <v>547</v>
      </c>
      <c r="B158" s="3" t="str">
        <f>CONCATENATE(I158," ",D158," ",H158)</f>
        <v>1975 Girls Outdoor Class M Championship Long Jump</v>
      </c>
      <c r="C158" s="3" t="s">
        <v>26</v>
      </c>
      <c r="D158" s="4" t="s">
        <v>781</v>
      </c>
      <c r="F158" s="4" t="s">
        <v>703</v>
      </c>
      <c r="G158" s="4" t="str">
        <f>IF(F158="Male","Boys","Girls")</f>
        <v>Girls</v>
      </c>
      <c r="H158" s="4" t="s">
        <v>11</v>
      </c>
      <c r="I158" s="3">
        <v>1975</v>
      </c>
      <c r="J158" s="3" t="s">
        <v>294</v>
      </c>
      <c r="K158" s="4" t="s">
        <v>56</v>
      </c>
      <c r="L158" s="20" t="str">
        <f>VLOOKUP(H158,Events!$A$2:$E$27,2,FALSE)</f>
        <v>Field</v>
      </c>
      <c r="M158" s="20" t="str">
        <f>VLOOKUP(H158,Events!$A$2:$E$27,3,FALSE)</f>
        <v>Jumps</v>
      </c>
      <c r="O158" s="4" t="str">
        <f>IF(VLOOKUP(H158,Events!$A$2:$D$27,2,FALSE)="Field",CONCATENATE(R158,"-",S158),IF(VLOOKUP(H158,Events!$A$2:$D$27,2,FALSE)="Multi",R158,CONCATENATE(R158,":",S158)))</f>
        <v>18-11</v>
      </c>
      <c r="P158" s="4" t="s">
        <v>697</v>
      </c>
      <c r="Q158" s="4" t="str">
        <f>VLOOKUP(J158,School!$A$2:$D$100,3,FALSE)</f>
        <v>06415</v>
      </c>
      <c r="R158" s="18" t="s">
        <v>580</v>
      </c>
      <c r="S158" s="18" t="s">
        <v>320</v>
      </c>
      <c r="T158">
        <f>VLOOKUP(J158,School!$A$2:$F$98,5,FALSE)</f>
        <v>41.575200000000002</v>
      </c>
      <c r="U158">
        <f>VLOOKUP(J158,School!$A$2:$F$98,6,FALSE)</f>
        <v>-72.325400000000002</v>
      </c>
      <c r="V158" s="4">
        <f t="shared" si="8"/>
        <v>3</v>
      </c>
      <c r="W158" s="4">
        <f>V158-COUNTIF(J159:J421,J158)</f>
        <v>3</v>
      </c>
      <c r="X158" s="29">
        <f t="shared" si="6"/>
        <v>41.5852</v>
      </c>
      <c r="Y158" s="4">
        <f t="shared" si="7"/>
        <v>-72.325400000000002</v>
      </c>
    </row>
    <row r="159" spans="1:25" ht="15">
      <c r="A159" s="3" t="s">
        <v>548</v>
      </c>
      <c r="B159" s="3" t="str">
        <f>CONCATENATE(I159," ",D159," ",H159)</f>
        <v>2005 Girls Outdoor Class M Championship Triple Jump</v>
      </c>
      <c r="C159" s="3" t="s">
        <v>26</v>
      </c>
      <c r="D159" s="4" t="s">
        <v>781</v>
      </c>
      <c r="F159" s="4" t="s">
        <v>703</v>
      </c>
      <c r="G159" s="4" t="str">
        <f>IF(F159="Male","Boys","Girls")</f>
        <v>Girls</v>
      </c>
      <c r="H159" s="4" t="s">
        <v>12</v>
      </c>
      <c r="I159" s="3">
        <v>2005</v>
      </c>
      <c r="J159" s="3" t="s">
        <v>549</v>
      </c>
      <c r="K159" s="4" t="s">
        <v>58</v>
      </c>
      <c r="L159" s="20" t="str">
        <f>VLOOKUP(H159,Events!$A$2:$E$27,2,FALSE)</f>
        <v>Field</v>
      </c>
      <c r="M159" s="20" t="str">
        <f>VLOOKUP(H159,Events!$A$2:$E$27,3,FALSE)</f>
        <v>Jumps</v>
      </c>
      <c r="N159" s="6">
        <v>38505</v>
      </c>
      <c r="O159" s="4" t="str">
        <f>IF(VLOOKUP(H159,Events!$A$2:$D$27,2,FALSE)="Field",CONCATENATE(R159,"-",S159),IF(VLOOKUP(H159,Events!$A$2:$D$27,2,FALSE)="Multi",R159,CONCATENATE(R159,":",S159)))</f>
        <v>37-07.25</v>
      </c>
      <c r="P159" s="4" t="s">
        <v>697</v>
      </c>
      <c r="Q159" s="4" t="str">
        <f>VLOOKUP(J159,School!$A$2:$D$100,3,FALSE)</f>
        <v>06029</v>
      </c>
      <c r="R159" s="18" t="s">
        <v>581</v>
      </c>
      <c r="S159" s="18" t="s">
        <v>387</v>
      </c>
      <c r="T159">
        <f>VLOOKUP(J159,School!$A$2:$F$98,5,FALSE)</f>
        <v>41.877200000000002</v>
      </c>
      <c r="U159">
        <f>VLOOKUP(J159,School!$A$2:$F$98,6,FALSE)</f>
        <v>-72.459999999999994</v>
      </c>
      <c r="V159" s="4">
        <f t="shared" si="8"/>
        <v>1</v>
      </c>
      <c r="W159" s="4">
        <f>V159-COUNTIF(J160:J422,J159)</f>
        <v>1</v>
      </c>
      <c r="X159" s="29">
        <f t="shared" si="6"/>
        <v>41.877200000000002</v>
      </c>
      <c r="Y159" s="4">
        <f t="shared" si="7"/>
        <v>-72.459999999999994</v>
      </c>
    </row>
    <row r="160" spans="1:25" ht="15">
      <c r="A160" s="3" t="s">
        <v>550</v>
      </c>
      <c r="B160" s="3" t="str">
        <f>CONCATENATE(I160," ",D160," ",H160)</f>
        <v>1981 Girls Outdoor Class M Championship High Jump</v>
      </c>
      <c r="C160" s="3" t="s">
        <v>26</v>
      </c>
      <c r="D160" s="4" t="s">
        <v>781</v>
      </c>
      <c r="F160" s="4" t="s">
        <v>703</v>
      </c>
      <c r="G160" s="4" t="str">
        <f>IF(F160="Male","Boys","Girls")</f>
        <v>Girls</v>
      </c>
      <c r="H160" s="4" t="s">
        <v>13</v>
      </c>
      <c r="I160" s="3">
        <v>1981</v>
      </c>
      <c r="J160" s="3" t="s">
        <v>552</v>
      </c>
      <c r="K160" s="4" t="s">
        <v>56</v>
      </c>
      <c r="L160" s="20" t="str">
        <f>VLOOKUP(H160,Events!$A$2:$E$27,2,FALSE)</f>
        <v>Field</v>
      </c>
      <c r="M160" s="20" t="str">
        <f>VLOOKUP(H160,Events!$A$2:$E$27,3,FALSE)</f>
        <v>Jumps</v>
      </c>
      <c r="N160" s="6"/>
      <c r="O160" s="4" t="str">
        <f>IF(VLOOKUP(H160,Events!$A$2:$D$27,2,FALSE)="Field",CONCATENATE(R160,"-",S160),IF(VLOOKUP(H160,Events!$A$2:$D$27,2,FALSE)="Multi",R160,CONCATENATE(R160,":",S160)))</f>
        <v>5-09.75</v>
      </c>
      <c r="P160" s="4" t="s">
        <v>697</v>
      </c>
      <c r="Q160" s="4" t="str">
        <f>VLOOKUP(J160,School!$A$2:$D$100,3,FALSE)</f>
        <v>06776</v>
      </c>
      <c r="R160" s="18" t="s">
        <v>485</v>
      </c>
      <c r="S160" s="18" t="s">
        <v>582</v>
      </c>
      <c r="T160">
        <f>VLOOKUP(J160,School!$A$2:$F$98,5,FALSE)</f>
        <v>41.6053</v>
      </c>
      <c r="U160">
        <f>VLOOKUP(J160,School!$A$2:$F$98,6,FALSE)</f>
        <v>-73.483099999999993</v>
      </c>
      <c r="V160" s="4">
        <f t="shared" si="8"/>
        <v>1</v>
      </c>
      <c r="W160" s="4">
        <f>V160-COUNTIF(J161:J423,J160)</f>
        <v>1</v>
      </c>
      <c r="X160" s="29">
        <f t="shared" si="6"/>
        <v>41.6053</v>
      </c>
      <c r="Y160" s="4">
        <f t="shared" si="7"/>
        <v>-73.483099999999993</v>
      </c>
    </row>
    <row r="161" spans="1:25" ht="15">
      <c r="A161" s="3" t="s">
        <v>551</v>
      </c>
      <c r="B161" s="3" t="str">
        <f>CONCATENATE(I161," ",D161," ",H161)</f>
        <v>1981 Girls Outdoor Class M Championship High Jump</v>
      </c>
      <c r="C161" s="3" t="s">
        <v>26</v>
      </c>
      <c r="D161" s="4" t="s">
        <v>781</v>
      </c>
      <c r="F161" s="4" t="s">
        <v>703</v>
      </c>
      <c r="G161" s="4" t="str">
        <f>IF(F161="Male","Boys","Girls")</f>
        <v>Girls</v>
      </c>
      <c r="H161" s="4" t="s">
        <v>13</v>
      </c>
      <c r="I161" s="3">
        <v>1981</v>
      </c>
      <c r="J161" s="3" t="s">
        <v>199</v>
      </c>
      <c r="K161" s="4" t="s">
        <v>56</v>
      </c>
      <c r="L161" s="20" t="str">
        <f>VLOOKUP(H161,Events!$A$2:$E$27,2,FALSE)</f>
        <v>Field</v>
      </c>
      <c r="M161" s="20" t="str">
        <f>VLOOKUP(H161,Events!$A$2:$E$27,3,FALSE)</f>
        <v>Jumps</v>
      </c>
      <c r="O161" s="4" t="str">
        <f>IF(VLOOKUP(H161,Events!$A$2:$D$27,2,FALSE)="Field",CONCATENATE(R161,"-",S161),IF(VLOOKUP(H161,Events!$A$2:$D$27,2,FALSE)="Multi",R161,CONCATENATE(R161,":",S161)))</f>
        <v>5-09.75</v>
      </c>
      <c r="P161" s="4" t="s">
        <v>697</v>
      </c>
      <c r="Q161" s="4" t="str">
        <f>VLOOKUP(J161,School!$A$2:$D$100,3,FALSE)</f>
        <v>06042</v>
      </c>
      <c r="R161" s="18" t="s">
        <v>485</v>
      </c>
      <c r="S161" s="18" t="s">
        <v>582</v>
      </c>
      <c r="T161">
        <f>VLOOKUP(J161,School!$A$2:$F$98,5,FALSE)</f>
        <v>41.803100000000001</v>
      </c>
      <c r="U161">
        <f>VLOOKUP(J161,School!$A$2:$F$98,6,FALSE)</f>
        <v>-72.541700000000006</v>
      </c>
      <c r="V161" s="4">
        <f t="shared" si="8"/>
        <v>4</v>
      </c>
      <c r="W161" s="4">
        <f>V161-COUNTIF(J162:J424,J161)</f>
        <v>3</v>
      </c>
      <c r="X161" s="29">
        <f t="shared" si="6"/>
        <v>41.803100000000001</v>
      </c>
      <c r="Y161" s="4">
        <f t="shared" si="7"/>
        <v>-72.561700000000002</v>
      </c>
    </row>
    <row r="162" spans="1:25" ht="15">
      <c r="A162" s="3" t="s">
        <v>553</v>
      </c>
      <c r="B162" s="3" t="str">
        <f>CONCATENATE(I162," ",D162," ",H162)</f>
        <v>2013 Girls Outdoor Class M Championship Pole Vault</v>
      </c>
      <c r="C162" s="3" t="s">
        <v>26</v>
      </c>
      <c r="D162" s="4" t="s">
        <v>781</v>
      </c>
      <c r="F162" s="4" t="s">
        <v>703</v>
      </c>
      <c r="G162" s="4" t="str">
        <f>IF(F162="Male","Boys","Girls")</f>
        <v>Girls</v>
      </c>
      <c r="H162" s="4" t="s">
        <v>14</v>
      </c>
      <c r="I162" s="3">
        <v>2013</v>
      </c>
      <c r="J162" s="3" t="s">
        <v>187</v>
      </c>
      <c r="K162" s="4" t="s">
        <v>58</v>
      </c>
      <c r="L162" s="20" t="str">
        <f>VLOOKUP(H162,Events!$A$2:$E$27,2,FALSE)</f>
        <v>Field</v>
      </c>
      <c r="M162" s="20" t="str">
        <f>VLOOKUP(H162,Events!$A$2:$E$27,3,FALSE)</f>
        <v>Jumps</v>
      </c>
      <c r="N162" s="6">
        <v>41423</v>
      </c>
      <c r="O162" s="4" t="str">
        <f>IF(VLOOKUP(H162,Events!$A$2:$D$27,2,FALSE)="Field",CONCATENATE(R162,"-",S162),IF(VLOOKUP(H162,Events!$A$2:$D$27,2,FALSE)="Multi",R162,CONCATENATE(R162,":",S162)))</f>
        <v>13-00</v>
      </c>
      <c r="P162" s="4" t="s">
        <v>697</v>
      </c>
      <c r="Q162" s="4" t="str">
        <f>VLOOKUP(J162,School!$A$2:$D$100,3,FALSE)</f>
        <v>06883</v>
      </c>
      <c r="R162" s="18" t="s">
        <v>583</v>
      </c>
      <c r="S162" s="18" t="s">
        <v>288</v>
      </c>
      <c r="T162">
        <f>VLOOKUP(J162,School!$A$2:$F$98,5,FALSE)</f>
        <v>41.197899999999997</v>
      </c>
      <c r="U162">
        <f>VLOOKUP(J162,School!$A$2:$F$98,6,FALSE)</f>
        <v>-73.376599999999996</v>
      </c>
      <c r="V162" s="4">
        <f t="shared" si="8"/>
        <v>3</v>
      </c>
      <c r="W162" s="4">
        <f>V162-COUNTIF(J163:J425,J162)</f>
        <v>1</v>
      </c>
      <c r="X162" s="29">
        <f t="shared" si="6"/>
        <v>41.192899999999995</v>
      </c>
      <c r="Y162" s="4">
        <f t="shared" si="7"/>
        <v>-73.359279491924312</v>
      </c>
    </row>
    <row r="163" spans="1:25" ht="15">
      <c r="A163" s="3" t="s">
        <v>594</v>
      </c>
      <c r="B163" s="3" t="str">
        <f>CONCATENATE(I163," ",D163," ",H163)</f>
        <v>1994 Girls Outdoor Class MM Championship Long Jump</v>
      </c>
      <c r="C163" s="3" t="s">
        <v>26</v>
      </c>
      <c r="D163" s="4" t="s">
        <v>782</v>
      </c>
      <c r="F163" s="4" t="s">
        <v>703</v>
      </c>
      <c r="G163" s="4" t="str">
        <f>IF(F163="Male","Boys","Girls")</f>
        <v>Girls</v>
      </c>
      <c r="H163" s="4" t="s">
        <v>11</v>
      </c>
      <c r="I163" s="3">
        <v>1994</v>
      </c>
      <c r="J163" s="3" t="s">
        <v>75</v>
      </c>
      <c r="K163" s="4" t="s">
        <v>56</v>
      </c>
      <c r="L163" s="20" t="str">
        <f>VLOOKUP(H163,Events!$A$2:$E$27,2,FALSE)</f>
        <v>Field</v>
      </c>
      <c r="M163" s="20" t="str">
        <f>VLOOKUP(H163,Events!$A$2:$E$27,3,FALSE)</f>
        <v>Jumps</v>
      </c>
      <c r="O163" s="4" t="str">
        <f>IF(VLOOKUP(H163,Events!$A$2:$D$27,2,FALSE)="Field",CONCATENATE(R163,"-",S163),IF(VLOOKUP(H163,Events!$A$2:$D$27,2,FALSE)="Multi",R163,CONCATENATE(R163,":",S163)))</f>
        <v>18-10.25</v>
      </c>
      <c r="P163" s="4" t="s">
        <v>697</v>
      </c>
      <c r="Q163" s="4" t="str">
        <f>VLOOKUP(J163,School!$A$2:$D$100,3,FALSE)</f>
        <v>06241</v>
      </c>
      <c r="R163" s="18" t="s">
        <v>580</v>
      </c>
      <c r="S163" s="18" t="s">
        <v>620</v>
      </c>
      <c r="T163">
        <f>VLOOKUP(J163,School!$A$2:$F$98,5,FALSE)</f>
        <v>41.8429</v>
      </c>
      <c r="U163">
        <f>VLOOKUP(J163,School!$A$2:$F$98,6,FALSE)</f>
        <v>-71.887799999999999</v>
      </c>
      <c r="V163" s="4">
        <f t="shared" si="8"/>
        <v>2</v>
      </c>
      <c r="W163" s="4">
        <f>V163-COUNTIF(J164:J426,J163)</f>
        <v>2</v>
      </c>
      <c r="X163" s="29">
        <f t="shared" si="6"/>
        <v>41.852899999999998</v>
      </c>
      <c r="Y163" s="4">
        <f t="shared" si="7"/>
        <v>-71.887799999999999</v>
      </c>
    </row>
    <row r="164" spans="1:25" ht="15">
      <c r="A164" s="3" t="s">
        <v>595</v>
      </c>
      <c r="B164" s="3" t="str">
        <f>CONCATENATE(I164," ",D164," ",H164)</f>
        <v>2015 Girls Outdoor Class MM Championship Triple Jump</v>
      </c>
      <c r="C164" s="3" t="s">
        <v>26</v>
      </c>
      <c r="D164" s="4" t="s">
        <v>782</v>
      </c>
      <c r="F164" s="4" t="s">
        <v>703</v>
      </c>
      <c r="G164" s="4" t="str">
        <f>IF(F164="Male","Boys","Girls")</f>
        <v>Girls</v>
      </c>
      <c r="H164" s="4" t="s">
        <v>12</v>
      </c>
      <c r="I164" s="3">
        <v>2015</v>
      </c>
      <c r="J164" s="3" t="s">
        <v>73</v>
      </c>
      <c r="K164" s="4" t="s">
        <v>57</v>
      </c>
      <c r="L164" s="20" t="str">
        <f>VLOOKUP(H164,Events!$A$2:$E$27,2,FALSE)</f>
        <v>Field</v>
      </c>
      <c r="M164" s="20" t="str">
        <f>VLOOKUP(H164,Events!$A$2:$E$27,3,FALSE)</f>
        <v>Jumps</v>
      </c>
      <c r="N164" s="6">
        <v>42156</v>
      </c>
      <c r="O164" s="4" t="str">
        <f>IF(VLOOKUP(H164,Events!$A$2:$D$27,2,FALSE)="Field",CONCATENATE(R164,"-",S164),IF(VLOOKUP(H164,Events!$A$2:$D$27,2,FALSE)="Multi",R164,CONCATENATE(R164,":",S164)))</f>
        <v>37-11.75</v>
      </c>
      <c r="P164" s="4" t="s">
        <v>697</v>
      </c>
      <c r="Q164" s="4" t="str">
        <f>VLOOKUP(J164,School!$A$2:$D$100,3,FALSE)</f>
        <v>06095</v>
      </c>
      <c r="R164" s="18" t="s">
        <v>581</v>
      </c>
      <c r="S164" s="18" t="s">
        <v>621</v>
      </c>
      <c r="T164">
        <f>VLOOKUP(J164,School!$A$2:$F$98,5,FALSE)</f>
        <v>41.850200000000001</v>
      </c>
      <c r="U164">
        <f>VLOOKUP(J164,School!$A$2:$F$98,6,FALSE)</f>
        <v>-72.648899999999998</v>
      </c>
      <c r="V164" s="4">
        <f t="shared" si="8"/>
        <v>10</v>
      </c>
      <c r="W164" s="4">
        <f>V164-COUNTIF(J165:J427,J164)</f>
        <v>10</v>
      </c>
      <c r="X164" s="29">
        <f t="shared" si="6"/>
        <v>41.860199999999999</v>
      </c>
      <c r="Y164" s="4">
        <f t="shared" si="7"/>
        <v>-72.648899999999998</v>
      </c>
    </row>
    <row r="165" spans="1:25" ht="15">
      <c r="A165" s="3" t="s">
        <v>596</v>
      </c>
      <c r="B165" s="3" t="str">
        <f>CONCATENATE(I165," ",D165," ",H165)</f>
        <v>2000 Girls Outdoor Class MM Championship High Jump</v>
      </c>
      <c r="C165" s="3" t="s">
        <v>26</v>
      </c>
      <c r="D165" s="4" t="s">
        <v>782</v>
      </c>
      <c r="F165" s="4" t="s">
        <v>703</v>
      </c>
      <c r="G165" s="4" t="str">
        <f>IF(F165="Male","Boys","Girls")</f>
        <v>Girls</v>
      </c>
      <c r="H165" s="4" t="s">
        <v>13</v>
      </c>
      <c r="I165" s="3">
        <v>2000</v>
      </c>
      <c r="J165" s="3" t="s">
        <v>296</v>
      </c>
      <c r="K165" s="4" t="s">
        <v>58</v>
      </c>
      <c r="L165" s="20" t="str">
        <f>VLOOKUP(H165,Events!$A$2:$E$27,2,FALSE)</f>
        <v>Field</v>
      </c>
      <c r="M165" s="20" t="str">
        <f>VLOOKUP(H165,Events!$A$2:$E$27,3,FALSE)</f>
        <v>Jumps</v>
      </c>
      <c r="N165" s="6">
        <v>36676</v>
      </c>
      <c r="O165" s="4" t="str">
        <f>IF(VLOOKUP(H165,Events!$A$2:$D$27,2,FALSE)="Field",CONCATENATE(R165,"-",S165),IF(VLOOKUP(H165,Events!$A$2:$D$27,2,FALSE)="Multi",R165,CONCATENATE(R165,":",S165)))</f>
        <v>5-06</v>
      </c>
      <c r="P165" s="4" t="s">
        <v>697</v>
      </c>
      <c r="Q165" s="4" t="str">
        <f>VLOOKUP(J165,School!$A$2:$D$100,3,FALSE)</f>
        <v>06281</v>
      </c>
      <c r="R165" s="18" t="s">
        <v>485</v>
      </c>
      <c r="S165" s="18" t="s">
        <v>206</v>
      </c>
      <c r="T165">
        <f>VLOOKUP(J165,School!$A$2:$F$98,5,FALSE)</f>
        <v>41.953499999999998</v>
      </c>
      <c r="U165">
        <f>VLOOKUP(J165,School!$A$2:$F$98,6,FALSE)</f>
        <v>-71.975999999999999</v>
      </c>
      <c r="V165" s="4">
        <f t="shared" si="8"/>
        <v>6</v>
      </c>
      <c r="W165" s="4">
        <f>V165-COUNTIF(J166:J428,J165)</f>
        <v>6</v>
      </c>
      <c r="X165" s="29">
        <f t="shared" si="6"/>
        <v>41.963499999999996</v>
      </c>
      <c r="Y165" s="4">
        <f t="shared" si="7"/>
        <v>-71.975999999999999</v>
      </c>
    </row>
    <row r="166" spans="1:25" ht="15">
      <c r="A166" s="3" t="s">
        <v>597</v>
      </c>
      <c r="B166" s="3" t="str">
        <f>CONCATENATE(I166," ",D166," ",H166)</f>
        <v>2009 Girls Outdoor Class MM Championship Pole Vault</v>
      </c>
      <c r="C166" s="3" t="s">
        <v>26</v>
      </c>
      <c r="D166" s="4" t="s">
        <v>782</v>
      </c>
      <c r="F166" s="4" t="s">
        <v>703</v>
      </c>
      <c r="G166" s="4" t="str">
        <f>IF(F166="Male","Boys","Girls")</f>
        <v>Girls</v>
      </c>
      <c r="H166" s="4" t="s">
        <v>14</v>
      </c>
      <c r="I166" s="3">
        <v>2009</v>
      </c>
      <c r="J166" s="3" t="s">
        <v>599</v>
      </c>
      <c r="K166" s="4" t="s">
        <v>58</v>
      </c>
      <c r="L166" s="20" t="str">
        <f>VLOOKUP(H166,Events!$A$2:$E$27,2,FALSE)</f>
        <v>Field</v>
      </c>
      <c r="M166" s="20" t="str">
        <f>VLOOKUP(H166,Events!$A$2:$E$27,3,FALSE)</f>
        <v>Jumps</v>
      </c>
      <c r="N166" s="6">
        <v>39965</v>
      </c>
      <c r="O166" s="4" t="str">
        <f>IF(VLOOKUP(H166,Events!$A$2:$D$27,2,FALSE)="Field",CONCATENATE(R166,"-",S166),IF(VLOOKUP(H166,Events!$A$2:$D$27,2,FALSE)="Multi",R166,CONCATENATE(R166,":",S166)))</f>
        <v>11-00</v>
      </c>
      <c r="P166" s="4" t="s">
        <v>697</v>
      </c>
      <c r="Q166" s="4" t="str">
        <f>VLOOKUP(J166,School!$A$2:$D$100,3,FALSE)</f>
        <v>06405</v>
      </c>
      <c r="R166" s="18" t="s">
        <v>320</v>
      </c>
      <c r="S166" s="18" t="s">
        <v>288</v>
      </c>
      <c r="T166">
        <f>VLOOKUP(J166,School!$A$2:$F$98,5,FALSE)</f>
        <v>41.272599999999997</v>
      </c>
      <c r="U166">
        <f>VLOOKUP(J166,School!$A$2:$F$98,6,FALSE)</f>
        <v>-72.840199999999996</v>
      </c>
      <c r="V166" s="4">
        <f t="shared" si="8"/>
        <v>2</v>
      </c>
      <c r="W166" s="4">
        <f>V166-COUNTIF(J167:J429,J166)</f>
        <v>1</v>
      </c>
      <c r="X166" s="29">
        <f t="shared" si="6"/>
        <v>41.262599999999999</v>
      </c>
      <c r="Y166" s="4">
        <f t="shared" si="7"/>
        <v>-72.840199999999996</v>
      </c>
    </row>
    <row r="167" spans="1:25" ht="15">
      <c r="A167" s="3" t="s">
        <v>598</v>
      </c>
      <c r="B167" s="3" t="str">
        <f>CONCATENATE(I167," ",D167," ",H167)</f>
        <v>2017 Girls Outdoor Class MM Championship Pole Vault</v>
      </c>
      <c r="C167" s="3" t="s">
        <v>26</v>
      </c>
      <c r="D167" s="4" t="s">
        <v>782</v>
      </c>
      <c r="F167" s="4" t="s">
        <v>703</v>
      </c>
      <c r="G167" s="4" t="str">
        <f>IF(F167="Male","Boys","Girls")</f>
        <v>Girls</v>
      </c>
      <c r="H167" s="4" t="s">
        <v>14</v>
      </c>
      <c r="I167" s="3">
        <v>2017</v>
      </c>
      <c r="J167" s="3" t="s">
        <v>542</v>
      </c>
      <c r="K167" s="4" t="s">
        <v>58</v>
      </c>
      <c r="L167" s="20" t="str">
        <f>VLOOKUP(H167,Events!$A$2:$E$27,2,FALSE)</f>
        <v>Field</v>
      </c>
      <c r="M167" s="20" t="str">
        <f>VLOOKUP(H167,Events!$A$2:$E$27,3,FALSE)</f>
        <v>Jumps</v>
      </c>
      <c r="N167" s="6">
        <v>42886</v>
      </c>
      <c r="O167" s="4" t="str">
        <f>IF(VLOOKUP(H167,Events!$A$2:$D$27,2,FALSE)="Field",CONCATENATE(R167,"-",S167),IF(VLOOKUP(H167,Events!$A$2:$D$27,2,FALSE)="Multi",R167,CONCATENATE(R167,":",S167)))</f>
        <v>11-00</v>
      </c>
      <c r="P167" s="4" t="s">
        <v>697</v>
      </c>
      <c r="Q167" s="4" t="str">
        <f>VLOOKUP(J167,School!$A$2:$D$100,3,FALSE)</f>
        <v>06084</v>
      </c>
      <c r="R167" s="18" t="s">
        <v>320</v>
      </c>
      <c r="S167" s="18" t="s">
        <v>288</v>
      </c>
      <c r="T167">
        <f>VLOOKUP(J167,School!$A$2:$F$98,5,FALSE)</f>
        <v>41.867800000000003</v>
      </c>
      <c r="U167">
        <f>VLOOKUP(J167,School!$A$2:$F$98,6,FALSE)</f>
        <v>-72.405699999999996</v>
      </c>
      <c r="V167" s="4">
        <f t="shared" si="8"/>
        <v>6</v>
      </c>
      <c r="W167" s="4">
        <f>V167-COUNTIF(J168:J430,J167)</f>
        <v>3</v>
      </c>
      <c r="X167" s="29">
        <f t="shared" si="6"/>
        <v>41.857800000000005</v>
      </c>
      <c r="Y167" s="4">
        <f t="shared" si="7"/>
        <v>-72.405699999999996</v>
      </c>
    </row>
    <row r="168" spans="1:25" ht="15">
      <c r="A168" s="3" t="s">
        <v>631</v>
      </c>
      <c r="B168" s="3" t="str">
        <f>CONCATENATE(I168," ",D168," ",H168)</f>
        <v>1976 Girls Outdoor Class S Championship Long Jump</v>
      </c>
      <c r="C168" s="3" t="s">
        <v>26</v>
      </c>
      <c r="D168" s="4" t="s">
        <v>783</v>
      </c>
      <c r="F168" s="4" t="s">
        <v>703</v>
      </c>
      <c r="G168" s="4" t="str">
        <f>IF(F168="Male","Boys","Girls")</f>
        <v>Girls</v>
      </c>
      <c r="H168" s="4" t="s">
        <v>11</v>
      </c>
      <c r="I168" s="3">
        <v>1976</v>
      </c>
      <c r="J168" s="3" t="s">
        <v>559</v>
      </c>
      <c r="K168" s="4" t="s">
        <v>56</v>
      </c>
      <c r="L168" s="20" t="str">
        <f>VLOOKUP(H168,Events!$A$2:$E$27,2,FALSE)</f>
        <v>Field</v>
      </c>
      <c r="M168" s="20" t="str">
        <f>VLOOKUP(H168,Events!$A$2:$E$27,3,FALSE)</f>
        <v>Jumps</v>
      </c>
      <c r="O168" s="4" t="str">
        <f>IF(VLOOKUP(H168,Events!$A$2:$D$27,2,FALSE)="Field",CONCATENATE(R168,"-",S168),IF(VLOOKUP(H168,Events!$A$2:$D$27,2,FALSE)="Multi",R168,CONCATENATE(R168,":",S168)))</f>
        <v>18-11.75</v>
      </c>
      <c r="P168" s="4" t="s">
        <v>697</v>
      </c>
      <c r="Q168" s="4" t="str">
        <f>VLOOKUP(J168,School!$A$2:$D$100,3,FALSE)</f>
        <v>06117</v>
      </c>
      <c r="R168" s="18" t="s">
        <v>580</v>
      </c>
      <c r="S168" s="18" t="s">
        <v>621</v>
      </c>
      <c r="T168">
        <f>VLOOKUP(J168,School!$A$2:$F$98,5,FALSE)</f>
        <v>41.785899999999998</v>
      </c>
      <c r="U168">
        <f>VLOOKUP(J168,School!$A$2:$F$98,6,FALSE)</f>
        <v>-72.744900000000001</v>
      </c>
      <c r="V168" s="4">
        <f t="shared" si="8"/>
        <v>8</v>
      </c>
      <c r="W168" s="4">
        <f>V168-COUNTIF(J169:J431,J168)</f>
        <v>4</v>
      </c>
      <c r="X168" s="29">
        <f t="shared" si="6"/>
        <v>41.7759</v>
      </c>
      <c r="Y168" s="4">
        <f t="shared" si="7"/>
        <v>-72.744900000000001</v>
      </c>
    </row>
    <row r="169" spans="1:25" ht="15">
      <c r="A169" s="3" t="s">
        <v>632</v>
      </c>
      <c r="B169" s="3" t="str">
        <f>CONCATENATE(I169," ",D169," ",H169)</f>
        <v>2017 Girls Outdoor Class S Championship Triple Jump</v>
      </c>
      <c r="C169" s="3" t="s">
        <v>26</v>
      </c>
      <c r="D169" s="4" t="s">
        <v>783</v>
      </c>
      <c r="F169" s="4" t="s">
        <v>703</v>
      </c>
      <c r="G169" s="4" t="str">
        <f>IF(F169="Male","Boys","Girls")</f>
        <v>Girls</v>
      </c>
      <c r="H169" s="4" t="s">
        <v>12</v>
      </c>
      <c r="I169" s="3">
        <v>2017</v>
      </c>
      <c r="J169" s="3" t="s">
        <v>39</v>
      </c>
      <c r="K169" s="4" t="s">
        <v>58</v>
      </c>
      <c r="L169" s="20" t="str">
        <f>VLOOKUP(H169,Events!$A$2:$E$27,2,FALSE)</f>
        <v>Field</v>
      </c>
      <c r="M169" s="20" t="str">
        <f>VLOOKUP(H169,Events!$A$2:$E$27,3,FALSE)</f>
        <v>Jumps</v>
      </c>
      <c r="N169" s="6">
        <v>42887</v>
      </c>
      <c r="O169" s="4" t="str">
        <f>IF(VLOOKUP(H169,Events!$A$2:$D$27,2,FALSE)="Field",CONCATENATE(R169,"-",S169),IF(VLOOKUP(H169,Events!$A$2:$D$27,2,FALSE)="Multi",R169,CONCATENATE(R169,":",S169)))</f>
        <v>38-08</v>
      </c>
      <c r="P169" s="4" t="s">
        <v>697</v>
      </c>
      <c r="Q169" s="4" t="str">
        <f>VLOOKUP(J169,School!$A$2:$D$100,3,FALSE)</f>
        <v>06002</v>
      </c>
      <c r="R169" s="18" t="s">
        <v>483</v>
      </c>
      <c r="S169" s="18" t="s">
        <v>202</v>
      </c>
      <c r="T169">
        <f>VLOOKUP(J169,School!$A$2:$F$98,5,FALSE)</f>
        <v>41.8309</v>
      </c>
      <c r="U169">
        <f>VLOOKUP(J169,School!$A$2:$F$98,6,FALSE)</f>
        <v>-72.733900000000006</v>
      </c>
      <c r="V169" s="4">
        <f t="shared" si="8"/>
        <v>18</v>
      </c>
      <c r="W169" s="4">
        <f>V169-COUNTIF(J170:J432,J169)</f>
        <v>15</v>
      </c>
      <c r="X169" s="29">
        <f t="shared" si="6"/>
        <v>41.835900000000002</v>
      </c>
      <c r="Y169" s="4">
        <f t="shared" si="7"/>
        <v>-72.75122050807569</v>
      </c>
    </row>
    <row r="170" spans="1:25" ht="15">
      <c r="A170" s="3" t="s">
        <v>633</v>
      </c>
      <c r="B170" s="3" t="str">
        <f>CONCATENATE(I170," ",D170," ",H170)</f>
        <v>2008 Girls Outdoor Class S Championship High Jump</v>
      </c>
      <c r="C170" s="3" t="s">
        <v>26</v>
      </c>
      <c r="D170" s="4" t="s">
        <v>783</v>
      </c>
      <c r="F170" s="4" t="s">
        <v>703</v>
      </c>
      <c r="G170" s="4" t="str">
        <f>IF(F170="Male","Boys","Girls")</f>
        <v>Girls</v>
      </c>
      <c r="H170" s="4" t="s">
        <v>13</v>
      </c>
      <c r="I170" s="3">
        <v>2008</v>
      </c>
      <c r="J170" s="3" t="s">
        <v>39</v>
      </c>
      <c r="K170" s="4" t="s">
        <v>61</v>
      </c>
      <c r="L170" s="20" t="str">
        <f>VLOOKUP(H170,Events!$A$2:$E$27,2,FALSE)</f>
        <v>Field</v>
      </c>
      <c r="M170" s="20" t="str">
        <f>VLOOKUP(H170,Events!$A$2:$E$27,3,FALSE)</f>
        <v>Jumps</v>
      </c>
      <c r="N170" s="6">
        <v>39602</v>
      </c>
      <c r="O170" s="4" t="str">
        <f>IF(VLOOKUP(H170,Events!$A$2:$D$27,2,FALSE)="Field",CONCATENATE(R170,"-",S170),IF(VLOOKUP(H170,Events!$A$2:$D$27,2,FALSE)="Multi",R170,CONCATENATE(R170,":",S170)))</f>
        <v>5-07</v>
      </c>
      <c r="P170" s="4" t="s">
        <v>697</v>
      </c>
      <c r="Q170" s="4" t="str">
        <f>VLOOKUP(J170,School!$A$2:$D$100,3,FALSE)</f>
        <v>06002</v>
      </c>
      <c r="R170" s="18" t="s">
        <v>485</v>
      </c>
      <c r="S170" s="18" t="s">
        <v>490</v>
      </c>
      <c r="T170">
        <f>VLOOKUP(J170,School!$A$2:$F$98,5,FALSE)</f>
        <v>41.8309</v>
      </c>
      <c r="U170">
        <f>VLOOKUP(J170,School!$A$2:$F$98,6,FALSE)</f>
        <v>-72.733900000000006</v>
      </c>
      <c r="V170" s="4">
        <f t="shared" si="8"/>
        <v>18</v>
      </c>
      <c r="W170" s="4">
        <f>V170-COUNTIF(J171:J433,J170)</f>
        <v>16</v>
      </c>
      <c r="X170" s="29">
        <f t="shared" si="6"/>
        <v>41.838560444431188</v>
      </c>
      <c r="Y170" s="4">
        <f t="shared" si="7"/>
        <v>-72.746755752193735</v>
      </c>
    </row>
    <row r="171" spans="1:25" ht="15">
      <c r="A171" s="3" t="s">
        <v>634</v>
      </c>
      <c r="B171" s="3" t="str">
        <f>CONCATENATE(I171," ",D171," ",H171)</f>
        <v>2011 Girls Outdoor Class S Championship Pole Vault</v>
      </c>
      <c r="C171" s="3" t="s">
        <v>26</v>
      </c>
      <c r="D171" s="4" t="s">
        <v>783</v>
      </c>
      <c r="F171" s="4" t="s">
        <v>703</v>
      </c>
      <c r="G171" s="4" t="str">
        <f>IF(F171="Male","Boys","Girls")</f>
        <v>Girls</v>
      </c>
      <c r="H171" s="4" t="s">
        <v>14</v>
      </c>
      <c r="I171" s="3">
        <v>2011</v>
      </c>
      <c r="J171" s="3" t="s">
        <v>179</v>
      </c>
      <c r="K171" s="4" t="s">
        <v>58</v>
      </c>
      <c r="L171" s="20" t="str">
        <f>VLOOKUP(H171,Events!$A$2:$E$27,2,FALSE)</f>
        <v>Field</v>
      </c>
      <c r="M171" s="20" t="str">
        <f>VLOOKUP(H171,Events!$A$2:$E$27,3,FALSE)</f>
        <v>Jumps</v>
      </c>
      <c r="N171" s="6">
        <v>40696</v>
      </c>
      <c r="O171" s="4" t="str">
        <f>IF(VLOOKUP(H171,Events!$A$2:$D$27,2,FALSE)="Field",CONCATENATE(R171,"-",S171),IF(VLOOKUP(H171,Events!$A$2:$D$27,2,FALSE)="Multi",R171,CONCATENATE(R171,":",S171)))</f>
        <v>12-00</v>
      </c>
      <c r="P171" s="4" t="s">
        <v>697</v>
      </c>
      <c r="Q171" s="4" t="str">
        <f>VLOOKUP(J171,School!$A$2:$D$100,3,FALSE)</f>
        <v>06417</v>
      </c>
      <c r="R171" s="18" t="s">
        <v>533</v>
      </c>
      <c r="S171" s="18" t="s">
        <v>288</v>
      </c>
      <c r="T171">
        <f>VLOOKUP(J171,School!$A$2:$F$98,5,FALSE)</f>
        <v>41.386000000000003</v>
      </c>
      <c r="U171">
        <f>VLOOKUP(J171,School!$A$2:$F$98,6,FALSE)</f>
        <v>-72.435599999999994</v>
      </c>
      <c r="V171" s="4">
        <f t="shared" si="8"/>
        <v>2</v>
      </c>
      <c r="W171" s="4">
        <f>V171-COUNTIF(J172:J434,J171)</f>
        <v>1</v>
      </c>
      <c r="X171" s="29">
        <f t="shared" si="6"/>
        <v>41.376000000000005</v>
      </c>
      <c r="Y171" s="4">
        <f t="shared" si="7"/>
        <v>-72.435599999999994</v>
      </c>
    </row>
    <row r="172" spans="1:25" ht="15">
      <c r="A172" s="3" t="s">
        <v>662</v>
      </c>
      <c r="B172" s="3" t="str">
        <f>CONCATENATE(I172," ",D172," ",H172)</f>
        <v>2004 Girls Outdoor State Open Long Jump</v>
      </c>
      <c r="C172" s="3" t="s">
        <v>26</v>
      </c>
      <c r="D172" s="4" t="s">
        <v>784</v>
      </c>
      <c r="F172" s="4" t="s">
        <v>703</v>
      </c>
      <c r="G172" s="4" t="str">
        <f>IF(F172="Male","Boys","Girls")</f>
        <v>Girls</v>
      </c>
      <c r="H172" s="7" t="s">
        <v>11</v>
      </c>
      <c r="I172" s="3">
        <v>2004</v>
      </c>
      <c r="J172" s="3" t="s">
        <v>599</v>
      </c>
      <c r="K172" s="4" t="s">
        <v>58</v>
      </c>
      <c r="L172" s="20" t="str">
        <f>VLOOKUP(H172,Events!$A$2:$E$27,2,FALSE)</f>
        <v>Field</v>
      </c>
      <c r="M172" s="20" t="str">
        <f>VLOOKUP(H172,Events!$A$2:$E$27,3,FALSE)</f>
        <v>Jumps</v>
      </c>
      <c r="N172" s="6">
        <v>38146</v>
      </c>
      <c r="O172" s="4" t="str">
        <f>IF(VLOOKUP(H172,Events!$A$2:$D$27,2,FALSE)="Field",CONCATENATE(R172,"-",S172),IF(VLOOKUP(H172,Events!$A$2:$D$27,2,FALSE)="Multi",R172,CONCATENATE(R172,":",S172)))</f>
        <v>19-08</v>
      </c>
      <c r="P172" s="4" t="s">
        <v>697</v>
      </c>
      <c r="Q172" s="4" t="str">
        <f>VLOOKUP(J172,School!$A$2:$D$100,3,FALSE)</f>
        <v>06405</v>
      </c>
      <c r="R172" s="18" t="s">
        <v>481</v>
      </c>
      <c r="S172" s="18" t="s">
        <v>202</v>
      </c>
      <c r="T172">
        <f>VLOOKUP(J172,School!$A$2:$F$98,5,FALSE)</f>
        <v>41.272599999999997</v>
      </c>
      <c r="U172">
        <f>VLOOKUP(J172,School!$A$2:$F$98,6,FALSE)</f>
        <v>-72.840199999999996</v>
      </c>
      <c r="V172" s="4">
        <f t="shared" si="8"/>
        <v>2</v>
      </c>
      <c r="W172" s="4">
        <f>V172-COUNTIF(J173:J435,J172)</f>
        <v>2</v>
      </c>
      <c r="X172" s="29">
        <f t="shared" si="6"/>
        <v>41.282599999999995</v>
      </c>
      <c r="Y172" s="4">
        <f t="shared" si="7"/>
        <v>-72.840199999999996</v>
      </c>
    </row>
    <row r="173" spans="1:25" ht="15">
      <c r="A173" s="3" t="s">
        <v>498</v>
      </c>
      <c r="B173" s="3" t="str">
        <f>CONCATENATE(I173," ",D173," ",H173)</f>
        <v>1999 Girls Outdoor State Open Triple Jump</v>
      </c>
      <c r="C173" s="3" t="s">
        <v>26</v>
      </c>
      <c r="D173" s="4" t="s">
        <v>784</v>
      </c>
      <c r="F173" s="4" t="s">
        <v>703</v>
      </c>
      <c r="G173" s="4" t="str">
        <f>IF(F173="Male","Boys","Girls")</f>
        <v>Girls</v>
      </c>
      <c r="H173" s="7" t="s">
        <v>12</v>
      </c>
      <c r="I173" s="3">
        <v>1999</v>
      </c>
      <c r="J173" s="3" t="s">
        <v>513</v>
      </c>
      <c r="K173" s="4" t="s">
        <v>58</v>
      </c>
      <c r="L173" s="20" t="str">
        <f>VLOOKUP(H173,Events!$A$2:$E$27,2,FALSE)</f>
        <v>Field</v>
      </c>
      <c r="M173" s="20" t="str">
        <f>VLOOKUP(H173,Events!$A$2:$E$27,3,FALSE)</f>
        <v>Jumps</v>
      </c>
      <c r="N173" s="6">
        <v>36319</v>
      </c>
      <c r="O173" s="4" t="str">
        <f>IF(VLOOKUP(H173,Events!$A$2:$D$27,2,FALSE)="Field",CONCATENATE(R173,"-",S173),IF(VLOOKUP(H173,Events!$A$2:$D$27,2,FALSE)="Multi",R173,CONCATENATE(R173,":",S173)))</f>
        <v>39-03.5</v>
      </c>
      <c r="P173" s="4" t="s">
        <v>697</v>
      </c>
      <c r="Q173" s="4" t="str">
        <f>VLOOKUP(J173,School!$A$2:$D$100,3,FALSE)</f>
        <v>06107</v>
      </c>
      <c r="R173" s="18" t="s">
        <v>685</v>
      </c>
      <c r="S173" s="18" t="s">
        <v>686</v>
      </c>
      <c r="T173">
        <f>VLOOKUP(J173,School!$A$2:$F$98,5,FALSE)</f>
        <v>41.761600000000001</v>
      </c>
      <c r="U173">
        <f>VLOOKUP(J173,School!$A$2:$F$98,6,FALSE)</f>
        <v>-72.745199999999997</v>
      </c>
      <c r="V173" s="4">
        <f t="shared" si="8"/>
        <v>2</v>
      </c>
      <c r="W173" s="4">
        <f>V173-COUNTIF(J174:J436,J173)</f>
        <v>1</v>
      </c>
      <c r="X173" s="29">
        <f t="shared" si="6"/>
        <v>41.751600000000003</v>
      </c>
      <c r="Y173" s="4">
        <f t="shared" si="7"/>
        <v>-72.745199999999997</v>
      </c>
    </row>
    <row r="174" spans="1:25" ht="15">
      <c r="A174" s="3" t="s">
        <v>663</v>
      </c>
      <c r="B174" s="3" t="str">
        <f>CONCATENATE(I174," ",D174," ",H174)</f>
        <v>1983 Girls Outdoor State Open High Jump</v>
      </c>
      <c r="C174" s="3" t="s">
        <v>26</v>
      </c>
      <c r="D174" s="4" t="s">
        <v>784</v>
      </c>
      <c r="F174" s="4" t="s">
        <v>703</v>
      </c>
      <c r="G174" s="4" t="str">
        <f>IF(F174="Male","Boys","Girls")</f>
        <v>Girls</v>
      </c>
      <c r="H174" s="7" t="s">
        <v>13</v>
      </c>
      <c r="I174" s="3">
        <v>1983</v>
      </c>
      <c r="J174" s="3" t="s">
        <v>131</v>
      </c>
      <c r="K174" s="4" t="s">
        <v>785</v>
      </c>
      <c r="L174" s="20" t="str">
        <f>VLOOKUP(H174,Events!$A$2:$E$27,2,FALSE)</f>
        <v>Field</v>
      </c>
      <c r="M174" s="20" t="str">
        <f>VLOOKUP(H174,Events!$A$2:$E$27,3,FALSE)</f>
        <v>Jumps</v>
      </c>
      <c r="N174" s="6">
        <v>30478</v>
      </c>
      <c r="O174" s="4" t="str">
        <f>IF(VLOOKUP(H174,Events!$A$2:$D$27,2,FALSE)="Field",CONCATENATE(R174,"-",S174),IF(VLOOKUP(H174,Events!$A$2:$D$27,2,FALSE)="Multi",R174,CONCATENATE(R174,":",S174)))</f>
        <v>5-09</v>
      </c>
      <c r="P174" s="4" t="s">
        <v>697</v>
      </c>
      <c r="Q174" s="4" t="str">
        <f>VLOOKUP(J174,School!$A$2:$D$100,3,FALSE)</f>
        <v>06811</v>
      </c>
      <c r="R174" s="18" t="s">
        <v>485</v>
      </c>
      <c r="S174" s="18" t="s">
        <v>203</v>
      </c>
      <c r="T174">
        <f>VLOOKUP(J174,School!$A$2:$F$98,5,FALSE)</f>
        <v>41.417000000000002</v>
      </c>
      <c r="U174">
        <f>VLOOKUP(J174,School!$A$2:$F$98,6,FALSE)</f>
        <v>-73.455299999999994</v>
      </c>
      <c r="V174" s="4">
        <f t="shared" si="8"/>
        <v>8</v>
      </c>
      <c r="W174" s="4">
        <f>V174-COUNTIF(J175:J437,J174)</f>
        <v>7</v>
      </c>
      <c r="X174" s="29">
        <f t="shared" si="6"/>
        <v>41.424071067811866</v>
      </c>
      <c r="Y174" s="4">
        <f t="shared" si="7"/>
        <v>-73.469442135623723</v>
      </c>
    </row>
    <row r="175" spans="1:25" ht="15">
      <c r="A175" s="3" t="s">
        <v>553</v>
      </c>
      <c r="B175" s="3" t="str">
        <f>CONCATENATE(I175," ",D175," ",H175)</f>
        <v>2013 Girls Outdoor State Open Pole Vault</v>
      </c>
      <c r="C175" s="3" t="s">
        <v>26</v>
      </c>
      <c r="D175" s="4" t="s">
        <v>784</v>
      </c>
      <c r="F175" s="4" t="s">
        <v>703</v>
      </c>
      <c r="G175" s="4" t="str">
        <f>IF(F175="Male","Boys","Girls")</f>
        <v>Girls</v>
      </c>
      <c r="H175" s="7" t="s">
        <v>14</v>
      </c>
      <c r="I175" s="3">
        <v>2013</v>
      </c>
      <c r="J175" s="3" t="s">
        <v>187</v>
      </c>
      <c r="K175" s="4" t="s">
        <v>58</v>
      </c>
      <c r="L175" s="20" t="str">
        <f>VLOOKUP(H175,Events!$A$2:$E$27,2,FALSE)</f>
        <v>Field</v>
      </c>
      <c r="M175" s="20" t="str">
        <f>VLOOKUP(H175,Events!$A$2:$E$27,3,FALSE)</f>
        <v>Jumps</v>
      </c>
      <c r="N175" s="6">
        <v>41428</v>
      </c>
      <c r="O175" s="4" t="str">
        <f>IF(VLOOKUP(H175,Events!$A$2:$D$27,2,FALSE)="Field",CONCATENATE(R175,"-",S175),IF(VLOOKUP(H175,Events!$A$2:$D$27,2,FALSE)="Multi",R175,CONCATENATE(R175,":",S175)))</f>
        <v>12-06</v>
      </c>
      <c r="P175" s="4" t="s">
        <v>697</v>
      </c>
      <c r="Q175" s="4" t="str">
        <f>VLOOKUP(J175,School!$A$2:$D$100,3,FALSE)</f>
        <v>06883</v>
      </c>
      <c r="R175" s="18" t="s">
        <v>533</v>
      </c>
      <c r="S175" s="18" t="s">
        <v>206</v>
      </c>
      <c r="T175">
        <f>VLOOKUP(J175,School!$A$2:$F$98,5,FALSE)</f>
        <v>41.197899999999997</v>
      </c>
      <c r="U175">
        <f>VLOOKUP(J175,School!$A$2:$F$98,6,FALSE)</f>
        <v>-73.376599999999996</v>
      </c>
      <c r="V175" s="4">
        <f t="shared" si="8"/>
        <v>3</v>
      </c>
      <c r="W175" s="4">
        <f>V175-COUNTIF(J176:J438,J175)</f>
        <v>2</v>
      </c>
      <c r="X175" s="29">
        <f t="shared" si="6"/>
        <v>41.192899999999995</v>
      </c>
      <c r="Y175" s="4">
        <f t="shared" si="7"/>
        <v>-73.393920508075681</v>
      </c>
    </row>
    <row r="176" spans="1:25" ht="15">
      <c r="A176" s="21" t="s">
        <v>798</v>
      </c>
      <c r="B176" s="21" t="s">
        <v>799</v>
      </c>
      <c r="C176" s="21" t="s">
        <v>26</v>
      </c>
      <c r="D176" s="21" t="s">
        <v>784</v>
      </c>
      <c r="E176" s="21"/>
      <c r="F176" s="21" t="s">
        <v>703</v>
      </c>
      <c r="G176" s="21" t="s">
        <v>706</v>
      </c>
      <c r="H176" s="21" t="s">
        <v>14</v>
      </c>
      <c r="I176" s="21">
        <v>2018</v>
      </c>
      <c r="J176" s="21" t="s">
        <v>800</v>
      </c>
      <c r="K176" s="21" t="s">
        <v>58</v>
      </c>
      <c r="L176" s="22" t="s">
        <v>18</v>
      </c>
      <c r="M176" s="22" t="s">
        <v>22</v>
      </c>
      <c r="N176" s="23">
        <v>43255</v>
      </c>
      <c r="O176" s="4" t="str">
        <f>IF(VLOOKUP(H176,Events!$A$2:$D$27,2,FALSE)="Field",CONCATENATE(R176,"-",S176),IF(VLOOKUP(H176,Events!$A$2:$D$27,2,FALSE)="Multi",R176,CONCATENATE(R176,":",S176)))</f>
        <v>12-06</v>
      </c>
      <c r="P176" s="21" t="s">
        <v>697</v>
      </c>
      <c r="Q176" s="4" t="str">
        <f>VLOOKUP(J176,School!$A$2:$D$100,3,FALSE)</f>
        <v>06489</v>
      </c>
      <c r="R176" s="24" t="s">
        <v>533</v>
      </c>
      <c r="S176" s="24" t="s">
        <v>206</v>
      </c>
      <c r="T176">
        <f>VLOOKUP(J176,School!$A$2:$F$98,5,FALSE)</f>
        <v>41.605699999999999</v>
      </c>
      <c r="U176">
        <f>VLOOKUP(J176,School!$A$2:$F$98,6,FALSE)</f>
        <v>-72.877899999999997</v>
      </c>
      <c r="V176" s="4">
        <f t="shared" si="8"/>
        <v>2</v>
      </c>
      <c r="W176" s="4">
        <f>V176-COUNTIF(J177:J439,J176)</f>
        <v>1</v>
      </c>
      <c r="X176" s="29">
        <f t="shared" si="6"/>
        <v>41.595700000000001</v>
      </c>
      <c r="Y176" s="4">
        <f t="shared" si="7"/>
        <v>-72.877899999999997</v>
      </c>
    </row>
    <row r="177" spans="1:25" ht="15">
      <c r="A177" s="21" t="s">
        <v>817</v>
      </c>
      <c r="B177" s="21" t="s">
        <v>818</v>
      </c>
      <c r="C177" s="21" t="s">
        <v>26</v>
      </c>
      <c r="D177" s="21" t="s">
        <v>780</v>
      </c>
      <c r="E177" s="21"/>
      <c r="F177" s="21" t="s">
        <v>703</v>
      </c>
      <c r="G177" s="21" t="s">
        <v>706</v>
      </c>
      <c r="H177" s="21" t="s">
        <v>13</v>
      </c>
      <c r="I177" s="21">
        <v>2018</v>
      </c>
      <c r="J177" s="21" t="s">
        <v>138</v>
      </c>
      <c r="K177" s="21" t="s">
        <v>58</v>
      </c>
      <c r="L177" s="22" t="s">
        <v>18</v>
      </c>
      <c r="M177" s="22" t="s">
        <v>22</v>
      </c>
      <c r="N177" s="23">
        <v>43250</v>
      </c>
      <c r="O177" s="4" t="str">
        <f>IF(VLOOKUP(H177,Events!$A$2:$D$27,2,FALSE)="Field",CONCATENATE(R177,"-",S177),IF(VLOOKUP(H177,Events!$A$2:$D$27,2,FALSE)="Multi",R177,CONCATENATE(R177,":",S177)))</f>
        <v>5-08</v>
      </c>
      <c r="P177" s="21" t="s">
        <v>697</v>
      </c>
      <c r="Q177" s="4" t="str">
        <f>VLOOKUP(J177,School!$A$2:$D$100,3,FALSE)</f>
        <v>06360</v>
      </c>
      <c r="R177" s="24" t="s">
        <v>485</v>
      </c>
      <c r="S177" s="24" t="s">
        <v>202</v>
      </c>
      <c r="T177">
        <f>VLOOKUP(J177,School!$A$2:$F$98,5,FALSE)</f>
        <v>41.529699999999998</v>
      </c>
      <c r="U177">
        <f>VLOOKUP(J177,School!$A$2:$F$98,6,FALSE)</f>
        <v>-72.075199999999995</v>
      </c>
      <c r="V177" s="4">
        <f t="shared" si="8"/>
        <v>2</v>
      </c>
      <c r="W177" s="4">
        <f>V177-COUNTIF(J178:J440,J177)</f>
        <v>1</v>
      </c>
      <c r="X177" s="29">
        <f t="shared" si="6"/>
        <v>41.5197</v>
      </c>
      <c r="Y177" s="4">
        <f t="shared" si="7"/>
        <v>-72.075199999999995</v>
      </c>
    </row>
    <row r="178" spans="1:25" ht="15">
      <c r="A178" s="21" t="s">
        <v>798</v>
      </c>
      <c r="B178" s="21" t="s">
        <v>819</v>
      </c>
      <c r="C178" s="21" t="s">
        <v>26</v>
      </c>
      <c r="D178" s="21" t="s">
        <v>780</v>
      </c>
      <c r="E178" s="21"/>
      <c r="F178" s="21" t="s">
        <v>703</v>
      </c>
      <c r="G178" s="21" t="s">
        <v>706</v>
      </c>
      <c r="H178" s="21" t="s">
        <v>14</v>
      </c>
      <c r="I178" s="21">
        <v>2018</v>
      </c>
      <c r="J178" s="21" t="s">
        <v>800</v>
      </c>
      <c r="K178" s="21" t="s">
        <v>58</v>
      </c>
      <c r="L178" s="22" t="s">
        <v>18</v>
      </c>
      <c r="M178" s="22" t="s">
        <v>22</v>
      </c>
      <c r="N178" s="23">
        <v>43250</v>
      </c>
      <c r="O178" s="4" t="str">
        <f>IF(VLOOKUP(H178,Events!$A$2:$D$27,2,FALSE)="Field",CONCATENATE(R178,"-",S178),IF(VLOOKUP(H178,Events!$A$2:$D$27,2,FALSE)="Multi",R178,CONCATENATE(R178,":",S178)))</f>
        <v>12-01.5</v>
      </c>
      <c r="P178" s="21" t="s">
        <v>697</v>
      </c>
      <c r="Q178" s="4" t="str">
        <f>VLOOKUP(J178,School!$A$2:$D$100,3,FALSE)</f>
        <v>06489</v>
      </c>
      <c r="R178" s="24" t="s">
        <v>533</v>
      </c>
      <c r="S178" s="24" t="s">
        <v>209</v>
      </c>
      <c r="T178">
        <f>VLOOKUP(J178,School!$A$2:$F$98,5,FALSE)</f>
        <v>41.605699999999999</v>
      </c>
      <c r="U178">
        <f>VLOOKUP(J178,School!$A$2:$F$98,6,FALSE)</f>
        <v>-72.877899999999997</v>
      </c>
      <c r="V178" s="4">
        <f t="shared" si="8"/>
        <v>2</v>
      </c>
      <c r="W178" s="4">
        <f>V178-COUNTIF(J179:J441,J178)</f>
        <v>2</v>
      </c>
      <c r="X178" s="29">
        <f t="shared" si="6"/>
        <v>41.615699999999997</v>
      </c>
      <c r="Y178" s="4">
        <f t="shared" si="7"/>
        <v>-72.877899999999997</v>
      </c>
    </row>
    <row r="179" spans="1:25" ht="15">
      <c r="A179" s="3" t="s">
        <v>71</v>
      </c>
      <c r="B179" s="3" t="str">
        <f>CONCATENATE(I179," ",D179," ",H179)</f>
        <v>1995 Boys Outdoor Class L Championship 110mH</v>
      </c>
      <c r="C179" s="3" t="s">
        <v>26</v>
      </c>
      <c r="D179" s="11" t="s">
        <v>773</v>
      </c>
      <c r="E179" s="11"/>
      <c r="F179" s="4" t="s">
        <v>702</v>
      </c>
      <c r="G179" s="4" t="str">
        <f>IF(F179="Male","Boys","Girls")</f>
        <v>Boys</v>
      </c>
      <c r="H179" s="16" t="s">
        <v>710</v>
      </c>
      <c r="I179" s="3">
        <v>1995</v>
      </c>
      <c r="J179" s="3" t="s">
        <v>101</v>
      </c>
      <c r="K179" s="4" t="s">
        <v>58</v>
      </c>
      <c r="L179" s="20" t="str">
        <f>VLOOKUP(H179,Events!$A$2:$E$27,2,FALSE)</f>
        <v>Track</v>
      </c>
      <c r="M179" s="20" t="str">
        <f>VLOOKUP(H179,Events!$A$2:$E$27,3,FALSE)</f>
        <v>Hurdles</v>
      </c>
      <c r="N179" s="6">
        <v>34856</v>
      </c>
      <c r="O179" s="4" t="str">
        <f>IF(VLOOKUP(H179,Events!$A$2:$D$27,2,FALSE)="Field",CONCATENATE(R179,"-",S179),IF(VLOOKUP(H179,Events!$A$2:$D$27,2,FALSE)="Multi",R179,CONCATENATE(R179,":",S179)))</f>
        <v>0:13.83</v>
      </c>
      <c r="P179" s="4" t="s">
        <v>697</v>
      </c>
      <c r="Q179" s="4" t="str">
        <f>VLOOKUP(J179,School!$A$2:$D$100,3,FALSE)</f>
        <v>06705</v>
      </c>
      <c r="R179" s="18" t="s">
        <v>254</v>
      </c>
      <c r="S179" s="18" t="s">
        <v>268</v>
      </c>
      <c r="T179">
        <f>VLOOKUP(J179,School!$A$2:$F$98,5,FALSE)</f>
        <v>41.550400000000003</v>
      </c>
      <c r="U179">
        <f>VLOOKUP(J179,School!$A$2:$F$98,6,FALSE)</f>
        <v>-73.009299999999996</v>
      </c>
      <c r="V179" s="4">
        <f t="shared" si="8"/>
        <v>4</v>
      </c>
      <c r="W179" s="4">
        <f>V179-COUNTIF(J180:J442,J179)</f>
        <v>2</v>
      </c>
      <c r="X179" s="29">
        <f t="shared" si="6"/>
        <v>41.540400000000005</v>
      </c>
      <c r="Y179" s="4">
        <f t="shared" si="7"/>
        <v>-73.009299999999996</v>
      </c>
    </row>
    <row r="180" spans="1:25" ht="15">
      <c r="A180" s="3" t="s">
        <v>71</v>
      </c>
      <c r="B180" s="3" t="str">
        <f>CONCATENATE(I180," ",D180," ",H180)</f>
        <v>1995 Boys Outdoor Class L Championship 300mH</v>
      </c>
      <c r="C180" s="3" t="s">
        <v>26</v>
      </c>
      <c r="D180" s="11" t="s">
        <v>773</v>
      </c>
      <c r="E180" s="11"/>
      <c r="F180" s="4" t="s">
        <v>702</v>
      </c>
      <c r="G180" s="4" t="str">
        <f>IF(F180="Male","Boys","Girls")</f>
        <v>Boys</v>
      </c>
      <c r="H180" s="16" t="s">
        <v>711</v>
      </c>
      <c r="I180" s="3">
        <v>1995</v>
      </c>
      <c r="J180" s="3" t="s">
        <v>101</v>
      </c>
      <c r="K180" s="4" t="s">
        <v>58</v>
      </c>
      <c r="L180" s="20" t="str">
        <f>VLOOKUP(H180,Events!$A$2:$E$27,2,FALSE)</f>
        <v>Track</v>
      </c>
      <c r="M180" s="20" t="str">
        <f>VLOOKUP(H180,Events!$A$2:$E$27,3,FALSE)</f>
        <v>Hurdles</v>
      </c>
      <c r="N180" s="6">
        <v>34856</v>
      </c>
      <c r="O180" s="4" t="str">
        <f>IF(VLOOKUP(H180,Events!$A$2:$D$27,2,FALSE)="Field",CONCATENATE(R180,"-",S180),IF(VLOOKUP(H180,Events!$A$2:$D$27,2,FALSE)="Multi",R180,CONCATENATE(R180,":",S180)))</f>
        <v>0:38.43</v>
      </c>
      <c r="P180" s="4" t="s">
        <v>697</v>
      </c>
      <c r="Q180" s="4" t="str">
        <f>VLOOKUP(J180,School!$A$2:$D$100,3,FALSE)</f>
        <v>06705</v>
      </c>
      <c r="R180" s="18" t="s">
        <v>254</v>
      </c>
      <c r="S180" s="18" t="s">
        <v>269</v>
      </c>
      <c r="T180">
        <f>VLOOKUP(J180,School!$A$2:$F$98,5,FALSE)</f>
        <v>41.550400000000003</v>
      </c>
      <c r="U180">
        <f>VLOOKUP(J180,School!$A$2:$F$98,6,FALSE)</f>
        <v>-73.009299999999996</v>
      </c>
      <c r="V180" s="4">
        <f t="shared" si="8"/>
        <v>4</v>
      </c>
      <c r="W180" s="4">
        <f>V180-COUNTIF(J181:J443,J180)</f>
        <v>3</v>
      </c>
      <c r="X180" s="29">
        <f t="shared" si="6"/>
        <v>41.550400000000003</v>
      </c>
      <c r="Y180" s="4">
        <f t="shared" si="7"/>
        <v>-73.029299999999992</v>
      </c>
    </row>
    <row r="181" spans="1:25" ht="24">
      <c r="A181" s="3" t="s">
        <v>137</v>
      </c>
      <c r="B181" s="3" t="str">
        <f>CONCATENATE(I181," ",D181," ",H181)</f>
        <v>2005 Boys Outdoor Class LL Championship 110mH</v>
      </c>
      <c r="C181" s="3" t="s">
        <v>26</v>
      </c>
      <c r="D181" s="4" t="s">
        <v>774</v>
      </c>
      <c r="F181" s="4" t="s">
        <v>702</v>
      </c>
      <c r="G181" s="4" t="str">
        <f>IF(F181="Male","Boys","Girls")</f>
        <v>Boys</v>
      </c>
      <c r="H181" s="4" t="s">
        <v>710</v>
      </c>
      <c r="I181" s="3">
        <v>2005</v>
      </c>
      <c r="J181" s="3" t="s">
        <v>138</v>
      </c>
      <c r="K181" s="4" t="s">
        <v>61</v>
      </c>
      <c r="L181" s="20" t="str">
        <f>VLOOKUP(H181,Events!$A$2:$E$27,2,FALSE)</f>
        <v>Track</v>
      </c>
      <c r="M181" s="20" t="str">
        <f>VLOOKUP(H181,Events!$A$2:$E$27,3,FALSE)</f>
        <v>Hurdles</v>
      </c>
      <c r="N181" s="6">
        <v>42156</v>
      </c>
      <c r="O181" s="4" t="str">
        <f>IF(VLOOKUP(H181,Events!$A$2:$D$27,2,FALSE)="Field",CONCATENATE(R181,"-",S181),IF(VLOOKUP(H181,Events!$A$2:$D$27,2,FALSE)="Multi",R181,CONCATENATE(R181,":",S181)))</f>
        <v>0:14.17</v>
      </c>
      <c r="P181" s="4" t="s">
        <v>697</v>
      </c>
      <c r="Q181" s="4" t="str">
        <f>VLOOKUP(J181,School!$A$2:$D$100,3,FALSE)</f>
        <v>06360</v>
      </c>
      <c r="R181" s="18" t="s">
        <v>254</v>
      </c>
      <c r="S181" s="18" t="s">
        <v>270</v>
      </c>
      <c r="T181">
        <f>VLOOKUP(J181,School!$A$2:$F$98,5,FALSE)</f>
        <v>41.529699999999998</v>
      </c>
      <c r="U181">
        <f>VLOOKUP(J181,School!$A$2:$F$98,6,FALSE)</f>
        <v>-72.075199999999995</v>
      </c>
      <c r="V181" s="4">
        <f t="shared" si="8"/>
        <v>2</v>
      </c>
      <c r="W181" s="4">
        <f>V181-COUNTIF(J182:J444,J181)</f>
        <v>2</v>
      </c>
      <c r="X181" s="29">
        <f t="shared" si="6"/>
        <v>41.539699999999996</v>
      </c>
      <c r="Y181" s="4">
        <f t="shared" si="7"/>
        <v>-72.075199999999995</v>
      </c>
    </row>
    <row r="182" spans="1:25" ht="15">
      <c r="A182" s="3" t="s">
        <v>139</v>
      </c>
      <c r="B182" s="3" t="str">
        <f>CONCATENATE(I182," ",D182," ",H182)</f>
        <v>1985 Boys Outdoor Class LL Championship 300mH</v>
      </c>
      <c r="C182" s="3" t="s">
        <v>26</v>
      </c>
      <c r="D182" s="4" t="s">
        <v>774</v>
      </c>
      <c r="F182" s="4" t="s">
        <v>702</v>
      </c>
      <c r="G182" s="4" t="str">
        <f>IF(F182="Male","Boys","Girls")</f>
        <v>Boys</v>
      </c>
      <c r="H182" s="4" t="s">
        <v>711</v>
      </c>
      <c r="I182" s="3">
        <v>1985</v>
      </c>
      <c r="J182" s="3" t="s">
        <v>140</v>
      </c>
      <c r="K182" s="4" t="s">
        <v>56</v>
      </c>
      <c r="L182" s="20" t="str">
        <f>VLOOKUP(H182,Events!$A$2:$E$27,2,FALSE)</f>
        <v>Track</v>
      </c>
      <c r="M182" s="20" t="str">
        <f>VLOOKUP(H182,Events!$A$2:$E$27,3,FALSE)</f>
        <v>Hurdles</v>
      </c>
      <c r="N182" s="6">
        <v>31208</v>
      </c>
      <c r="O182" s="4" t="str">
        <f>IF(VLOOKUP(H182,Events!$A$2:$D$27,2,FALSE)="Field",CONCATENATE(R182,"-",S182),IF(VLOOKUP(H182,Events!$A$2:$D$27,2,FALSE)="Multi",R182,CONCATENATE(R182,":",S182)))</f>
        <v>0:37.54</v>
      </c>
      <c r="P182" s="4" t="s">
        <v>697</v>
      </c>
      <c r="Q182" s="4" t="str">
        <f>VLOOKUP(J182,School!$A$2:$D$100,3,FALSE)</f>
        <v>06070</v>
      </c>
      <c r="R182" s="18" t="s">
        <v>254</v>
      </c>
      <c r="S182" s="18" t="s">
        <v>271</v>
      </c>
      <c r="T182">
        <f>VLOOKUP(J182,School!$A$2:$F$98,5,FALSE)</f>
        <v>41.8645</v>
      </c>
      <c r="U182">
        <f>VLOOKUP(J182,School!$A$2:$F$98,6,FALSE)</f>
        <v>-72.808999999999997</v>
      </c>
      <c r="V182" s="4">
        <f t="shared" si="8"/>
        <v>4</v>
      </c>
      <c r="W182" s="4">
        <f>V182-COUNTIF(J183:J445,J182)</f>
        <v>1</v>
      </c>
      <c r="X182" s="29">
        <f t="shared" si="6"/>
        <v>41.8645</v>
      </c>
      <c r="Y182" s="4">
        <f t="shared" si="7"/>
        <v>-72.789000000000001</v>
      </c>
    </row>
    <row r="183" spans="1:25" ht="15">
      <c r="A183" s="3" t="s">
        <v>177</v>
      </c>
      <c r="B183" s="3" t="str">
        <f>CONCATENATE(I183," ",D183," ",H183)</f>
        <v>1982 Boys Outdoor Class M Championship 110mH</v>
      </c>
      <c r="C183" s="3" t="s">
        <v>26</v>
      </c>
      <c r="D183" s="4" t="s">
        <v>775</v>
      </c>
      <c r="F183" s="4" t="s">
        <v>702</v>
      </c>
      <c r="G183" s="4" t="str">
        <f>IF(F183="Male","Boys","Girls")</f>
        <v>Boys</v>
      </c>
      <c r="H183" s="4" t="s">
        <v>710</v>
      </c>
      <c r="I183" s="3">
        <v>1982</v>
      </c>
      <c r="J183" s="3" t="s">
        <v>179</v>
      </c>
      <c r="K183" s="4" t="s">
        <v>64</v>
      </c>
      <c r="L183" s="20" t="str">
        <f>VLOOKUP(H183,Events!$A$2:$E$27,2,FALSE)</f>
        <v>Track</v>
      </c>
      <c r="M183" s="20" t="str">
        <f>VLOOKUP(H183,Events!$A$2:$E$27,3,FALSE)</f>
        <v>Hurdles</v>
      </c>
      <c r="N183" s="6">
        <v>30107</v>
      </c>
      <c r="O183" s="4" t="str">
        <f>IF(VLOOKUP(H183,Events!$A$2:$D$27,2,FALSE)="Field",CONCATENATE(R183,"-",S183),IF(VLOOKUP(H183,Events!$A$2:$D$27,2,FALSE)="Multi",R183,CONCATENATE(R183,":",S183)))</f>
        <v>0:14.41</v>
      </c>
      <c r="P183" s="4" t="s">
        <v>697</v>
      </c>
      <c r="Q183" s="4" t="str">
        <f>VLOOKUP(J183,School!$A$2:$D$100,3,FALSE)</f>
        <v>06417</v>
      </c>
      <c r="R183" s="18" t="s">
        <v>254</v>
      </c>
      <c r="S183" s="18" t="s">
        <v>266</v>
      </c>
      <c r="T183">
        <f>VLOOKUP(J183,School!$A$2:$F$98,5,FALSE)</f>
        <v>41.386000000000003</v>
      </c>
      <c r="U183">
        <f>VLOOKUP(J183,School!$A$2:$F$98,6,FALSE)</f>
        <v>-72.435599999999994</v>
      </c>
      <c r="V183" s="4">
        <f t="shared" si="8"/>
        <v>2</v>
      </c>
      <c r="W183" s="4">
        <f>V183-COUNTIF(J184:J446,J183)</f>
        <v>2</v>
      </c>
      <c r="X183" s="29">
        <f t="shared" si="6"/>
        <v>41.396000000000001</v>
      </c>
      <c r="Y183" s="4">
        <f t="shared" si="7"/>
        <v>-72.435599999999994</v>
      </c>
    </row>
    <row r="184" spans="1:25" ht="15">
      <c r="A184" s="3" t="s">
        <v>178</v>
      </c>
      <c r="B184" s="3" t="str">
        <f>CONCATENATE(I184," ",D184," ",H184)</f>
        <v>1982 Boys Outdoor Class M Championship 110mH</v>
      </c>
      <c r="C184" s="3" t="s">
        <v>26</v>
      </c>
      <c r="D184" s="4" t="s">
        <v>775</v>
      </c>
      <c r="F184" s="4" t="s">
        <v>702</v>
      </c>
      <c r="G184" s="4" t="str">
        <f>IF(F184="Male","Boys","Girls")</f>
        <v>Boys</v>
      </c>
      <c r="H184" s="4" t="s">
        <v>710</v>
      </c>
      <c r="I184" s="3">
        <v>1982</v>
      </c>
      <c r="J184" s="3" t="s">
        <v>180</v>
      </c>
      <c r="K184" s="4" t="s">
        <v>64</v>
      </c>
      <c r="L184" s="20" t="str">
        <f>VLOOKUP(H184,Events!$A$2:$E$27,2,FALSE)</f>
        <v>Track</v>
      </c>
      <c r="M184" s="20" t="str">
        <f>VLOOKUP(H184,Events!$A$2:$E$27,3,FALSE)</f>
        <v>Hurdles</v>
      </c>
      <c r="N184" s="6">
        <v>30107</v>
      </c>
      <c r="O184" s="4" t="str">
        <f>IF(VLOOKUP(H184,Events!$A$2:$D$27,2,FALSE)="Field",CONCATENATE(R184,"-",S184),IF(VLOOKUP(H184,Events!$A$2:$D$27,2,FALSE)="Multi",R184,CONCATENATE(R184,":",S184)))</f>
        <v>0:14.41</v>
      </c>
      <c r="P184" s="4" t="s">
        <v>697</v>
      </c>
      <c r="Q184" s="4" t="str">
        <f>VLOOKUP(J184,School!$A$2:$D$100,3,FALSE)</f>
        <v>06801</v>
      </c>
      <c r="R184" s="18" t="s">
        <v>254</v>
      </c>
      <c r="S184" s="18" t="s">
        <v>266</v>
      </c>
      <c r="T184">
        <f>VLOOKUP(J184,School!$A$2:$F$98,5,FALSE)</f>
        <v>41.371099999999998</v>
      </c>
      <c r="U184">
        <f>VLOOKUP(J184,School!$A$2:$F$98,6,FALSE)</f>
        <v>-73.411299999999997</v>
      </c>
      <c r="V184" s="4">
        <f t="shared" si="8"/>
        <v>2</v>
      </c>
      <c r="W184" s="4">
        <f>V184-COUNTIF(J185:J447,J184)</f>
        <v>1</v>
      </c>
      <c r="X184" s="29">
        <f t="shared" si="6"/>
        <v>41.3611</v>
      </c>
      <c r="Y184" s="4">
        <f t="shared" si="7"/>
        <v>-73.411299999999997</v>
      </c>
    </row>
    <row r="185" spans="1:25" ht="15">
      <c r="A185" s="3" t="s">
        <v>181</v>
      </c>
      <c r="B185" s="3" t="str">
        <f>CONCATENATE(I185," ",D185," ",H185)</f>
        <v>2012 Boys Outdoor Class M Championship 300mH</v>
      </c>
      <c r="C185" s="3" t="s">
        <v>26</v>
      </c>
      <c r="D185" s="4" t="s">
        <v>775</v>
      </c>
      <c r="F185" s="4" t="s">
        <v>702</v>
      </c>
      <c r="G185" s="4" t="str">
        <f>IF(F185="Male","Boys","Girls")</f>
        <v>Boys</v>
      </c>
      <c r="H185" s="4" t="s">
        <v>711</v>
      </c>
      <c r="I185" s="3">
        <v>2012</v>
      </c>
      <c r="J185" s="3" t="s">
        <v>768</v>
      </c>
      <c r="K185" s="4" t="s">
        <v>58</v>
      </c>
      <c r="L185" s="20" t="str">
        <f>VLOOKUP(H185,Events!$A$2:$E$27,2,FALSE)</f>
        <v>Track</v>
      </c>
      <c r="M185" s="20" t="str">
        <f>VLOOKUP(H185,Events!$A$2:$E$27,3,FALSE)</f>
        <v>Hurdles</v>
      </c>
      <c r="N185" s="6">
        <v>41058</v>
      </c>
      <c r="O185" s="4" t="str">
        <f>IF(VLOOKUP(H185,Events!$A$2:$D$27,2,FALSE)="Field",CONCATENATE(R185,"-",S185),IF(VLOOKUP(H185,Events!$A$2:$D$27,2,FALSE)="Multi",R185,CONCATENATE(R185,":",S185)))</f>
        <v>0:38.68</v>
      </c>
      <c r="P185" s="4" t="s">
        <v>697</v>
      </c>
      <c r="Q185" s="4" t="str">
        <f>VLOOKUP(J185,School!$A$2:$D$100,3,FALSE)</f>
        <v>06098</v>
      </c>
      <c r="R185" s="18" t="s">
        <v>254</v>
      </c>
      <c r="S185" s="18" t="s">
        <v>273</v>
      </c>
      <c r="T185">
        <f>VLOOKUP(J185,School!$A$2:$F$98,5,FALSE)</f>
        <v>41.925199999999997</v>
      </c>
      <c r="U185">
        <f>VLOOKUP(J185,School!$A$2:$F$98,6,FALSE)</f>
        <v>-73.070700000000002</v>
      </c>
      <c r="V185" s="4">
        <f t="shared" si="8"/>
        <v>1</v>
      </c>
      <c r="W185" s="4">
        <f>V185-COUNTIF(J186:J448,J185)</f>
        <v>1</v>
      </c>
      <c r="X185" s="29">
        <f t="shared" si="6"/>
        <v>41.925199999999997</v>
      </c>
      <c r="Y185" s="4">
        <f t="shared" si="7"/>
        <v>-73.070700000000002</v>
      </c>
    </row>
    <row r="186" spans="1:25" ht="15">
      <c r="A186" s="3" t="s">
        <v>237</v>
      </c>
      <c r="B186" s="3" t="str">
        <f>CONCATENATE(I186," ",D186," ",H186)</f>
        <v>1997 Boys Outdoor Class MM Championship 110mH</v>
      </c>
      <c r="C186" s="3" t="s">
        <v>26</v>
      </c>
      <c r="D186" s="4" t="s">
        <v>776</v>
      </c>
      <c r="F186" s="4" t="s">
        <v>702</v>
      </c>
      <c r="G186" s="4" t="str">
        <f>IF(F186="Male","Boys","Girls")</f>
        <v>Boys</v>
      </c>
      <c r="H186" s="4" t="s">
        <v>710</v>
      </c>
      <c r="I186" s="3">
        <v>1997</v>
      </c>
      <c r="J186" s="3" t="s">
        <v>108</v>
      </c>
      <c r="K186" s="4" t="s">
        <v>58</v>
      </c>
      <c r="L186" s="20" t="str">
        <f>VLOOKUP(H186,Events!$A$2:$E$27,2,FALSE)</f>
        <v>Track</v>
      </c>
      <c r="M186" s="20" t="str">
        <f>VLOOKUP(H186,Events!$A$2:$E$27,3,FALSE)</f>
        <v>Hurdles</v>
      </c>
      <c r="N186" s="6">
        <v>35583</v>
      </c>
      <c r="O186" s="4" t="str">
        <f>IF(VLOOKUP(H186,Events!$A$2:$D$27,2,FALSE)="Field",CONCATENATE(R186,"-",S186),IF(VLOOKUP(H186,Events!$A$2:$D$27,2,FALSE)="Multi",R186,CONCATENATE(R186,":",S186)))</f>
        <v>0:14.65</v>
      </c>
      <c r="P186" s="4" t="s">
        <v>697</v>
      </c>
      <c r="Q186" s="4" t="str">
        <f>VLOOKUP(J186,School!$A$2:$D$100,3,FALSE)</f>
        <v>06511</v>
      </c>
      <c r="R186" s="18" t="s">
        <v>254</v>
      </c>
      <c r="S186" s="18" t="s">
        <v>312</v>
      </c>
      <c r="T186">
        <f>VLOOKUP(J186,School!$A$2:$F$98,5,FALSE)</f>
        <v>41.311399999999999</v>
      </c>
      <c r="U186">
        <f>VLOOKUP(J186,School!$A$2:$F$98,6,FALSE)</f>
        <v>-72.936499999999995</v>
      </c>
      <c r="V186" s="4">
        <f t="shared" si="8"/>
        <v>22</v>
      </c>
      <c r="W186" s="4">
        <f>V186-COUNTIF(J187:J449,J186)</f>
        <v>17</v>
      </c>
      <c r="X186" s="29">
        <f t="shared" si="6"/>
        <v>41.312823148382734</v>
      </c>
      <c r="Y186" s="4">
        <f t="shared" si="7"/>
        <v>-72.956296428837618</v>
      </c>
    </row>
    <row r="187" spans="1:25" ht="15">
      <c r="A187" s="3" t="s">
        <v>238</v>
      </c>
      <c r="B187" s="3" t="str">
        <f>CONCATENATE(I187," ",D187," ",H187)</f>
        <v>2014 Boys Outdoor Class MM Championship 300mH</v>
      </c>
      <c r="C187" s="3" t="s">
        <v>26</v>
      </c>
      <c r="D187" s="4" t="s">
        <v>776</v>
      </c>
      <c r="F187" s="4" t="s">
        <v>702</v>
      </c>
      <c r="G187" s="4" t="str">
        <f>IF(F187="Male","Boys","Girls")</f>
        <v>Boys</v>
      </c>
      <c r="H187" s="4" t="s">
        <v>711</v>
      </c>
      <c r="I187" s="3">
        <v>2014</v>
      </c>
      <c r="J187" s="3" t="s">
        <v>106</v>
      </c>
      <c r="K187" s="4" t="s">
        <v>57</v>
      </c>
      <c r="L187" s="20" t="str">
        <f>VLOOKUP(H187,Events!$A$2:$E$27,2,FALSE)</f>
        <v>Track</v>
      </c>
      <c r="M187" s="20" t="str">
        <f>VLOOKUP(H187,Events!$A$2:$E$27,3,FALSE)</f>
        <v>Hurdles</v>
      </c>
      <c r="N187" s="6">
        <v>41793</v>
      </c>
      <c r="O187" s="4" t="str">
        <f>IF(VLOOKUP(H187,Events!$A$2:$D$27,2,FALSE)="Field",CONCATENATE(R187,"-",S187),IF(VLOOKUP(H187,Events!$A$2:$D$27,2,FALSE)="Multi",R187,CONCATENATE(R187,":",S187)))</f>
        <v>0:38.72</v>
      </c>
      <c r="P187" s="4" t="s">
        <v>697</v>
      </c>
      <c r="Q187" s="4" t="str">
        <f>VLOOKUP(J187,School!$A$2:$D$100,3,FALSE)</f>
        <v>06340</v>
      </c>
      <c r="R187" s="18" t="s">
        <v>254</v>
      </c>
      <c r="S187" s="18" t="s">
        <v>313</v>
      </c>
      <c r="T187">
        <f>VLOOKUP(J187,School!$A$2:$F$98,5,FALSE)</f>
        <v>41.345100000000002</v>
      </c>
      <c r="U187">
        <f>VLOOKUP(J187,School!$A$2:$F$98,6,FALSE)</f>
        <v>-72.046199999999999</v>
      </c>
      <c r="V187" s="4">
        <f t="shared" si="8"/>
        <v>6</v>
      </c>
      <c r="W187" s="4">
        <f>V187-COUNTIF(J188:J450,J187)</f>
        <v>6</v>
      </c>
      <c r="X187" s="29">
        <f t="shared" si="6"/>
        <v>41.3551</v>
      </c>
      <c r="Y187" s="4">
        <f t="shared" si="7"/>
        <v>-72.046199999999999</v>
      </c>
    </row>
    <row r="188" spans="1:25" ht="15">
      <c r="A188" s="3" t="s">
        <v>332</v>
      </c>
      <c r="B188" s="3" t="str">
        <f>CONCATENATE(I188," ",D188," ",H188)</f>
        <v>2009 Boys Outdoor Class S Championship 110mH</v>
      </c>
      <c r="C188" s="3" t="s">
        <v>26</v>
      </c>
      <c r="D188" s="4" t="s">
        <v>777</v>
      </c>
      <c r="F188" s="4" t="s">
        <v>702</v>
      </c>
      <c r="G188" s="4" t="str">
        <f>IF(F188="Male","Boys","Girls")</f>
        <v>Boys</v>
      </c>
      <c r="H188" s="4" t="s">
        <v>710</v>
      </c>
      <c r="I188" s="3">
        <v>2009</v>
      </c>
      <c r="J188" s="3" t="s">
        <v>333</v>
      </c>
      <c r="K188" s="4" t="s">
        <v>61</v>
      </c>
      <c r="L188" s="20" t="str">
        <f>VLOOKUP(H188,Events!$A$2:$E$27,2,FALSE)</f>
        <v>Track</v>
      </c>
      <c r="M188" s="20" t="str">
        <f>VLOOKUP(H188,Events!$A$2:$E$27,3,FALSE)</f>
        <v>Hurdles</v>
      </c>
      <c r="N188" s="6">
        <v>39966</v>
      </c>
      <c r="O188" s="4" t="str">
        <f>IF(VLOOKUP(H188,Events!$A$2:$D$27,2,FALSE)="Field",CONCATENATE(R188,"-",S188),IF(VLOOKUP(H188,Events!$A$2:$D$27,2,FALSE)="Multi",R188,CONCATENATE(R188,":",S188)))</f>
        <v>0:14.54</v>
      </c>
      <c r="P188" s="4" t="s">
        <v>697</v>
      </c>
      <c r="Q188" s="4" t="str">
        <f>VLOOKUP(J188,School!$A$2:$D$100,3,FALSE)</f>
        <v>06475</v>
      </c>
      <c r="R188" s="18" t="s">
        <v>254</v>
      </c>
      <c r="S188" s="18" t="s">
        <v>381</v>
      </c>
      <c r="T188">
        <f>VLOOKUP(J188,School!$A$2:$F$98,5,FALSE)</f>
        <v>41.295000000000002</v>
      </c>
      <c r="U188">
        <f>VLOOKUP(J188,School!$A$2:$F$98,6,FALSE)</f>
        <v>-72.379499999999993</v>
      </c>
      <c r="V188" s="4">
        <f t="shared" si="8"/>
        <v>3</v>
      </c>
      <c r="W188" s="4">
        <f>V188-COUNTIF(J189:J451,J188)</f>
        <v>3</v>
      </c>
      <c r="X188" s="29">
        <f t="shared" si="6"/>
        <v>41.305</v>
      </c>
      <c r="Y188" s="4">
        <f t="shared" si="7"/>
        <v>-72.379499999999993</v>
      </c>
    </row>
    <row r="189" spans="1:25" ht="15">
      <c r="A189" s="3" t="s">
        <v>334</v>
      </c>
      <c r="B189" s="3" t="str">
        <f>CONCATENATE(I189," ",D189," ",H189)</f>
        <v>2014 Boys Outdoor Class S Championship 300mH</v>
      </c>
      <c r="C189" s="3" t="s">
        <v>26</v>
      </c>
      <c r="D189" s="4" t="s">
        <v>777</v>
      </c>
      <c r="F189" s="4" t="s">
        <v>702</v>
      </c>
      <c r="G189" s="4" t="str">
        <f>IF(F189="Male","Boys","Girls")</f>
        <v>Boys</v>
      </c>
      <c r="H189" s="4" t="s">
        <v>711</v>
      </c>
      <c r="I189" s="3">
        <v>2014</v>
      </c>
      <c r="J189" s="3" t="s">
        <v>335</v>
      </c>
      <c r="K189" s="4" t="s">
        <v>62</v>
      </c>
      <c r="L189" s="20" t="str">
        <f>VLOOKUP(H189,Events!$A$2:$E$27,2,FALSE)</f>
        <v>Track</v>
      </c>
      <c r="M189" s="20" t="str">
        <f>VLOOKUP(H189,Events!$A$2:$E$27,3,FALSE)</f>
        <v>Hurdles</v>
      </c>
      <c r="N189" s="6">
        <v>41794</v>
      </c>
      <c r="O189" s="4" t="str">
        <f>IF(VLOOKUP(H189,Events!$A$2:$D$27,2,FALSE)="Field",CONCATENATE(R189,"-",S189),IF(VLOOKUP(H189,Events!$A$2:$D$27,2,FALSE)="Multi",R189,CONCATENATE(R189,":",S189)))</f>
        <v>0:39.00</v>
      </c>
      <c r="P189" s="4" t="s">
        <v>697</v>
      </c>
      <c r="Q189" s="4" t="str">
        <f>VLOOKUP(J189,School!$A$2:$D$100,3,FALSE)</f>
        <v>06019</v>
      </c>
      <c r="R189" s="18" t="s">
        <v>254</v>
      </c>
      <c r="S189" s="18" t="s">
        <v>382</v>
      </c>
      <c r="T189">
        <f>VLOOKUP(J189,School!$A$2:$F$98,5,FALSE)</f>
        <v>41.824199999999998</v>
      </c>
      <c r="U189">
        <f>VLOOKUP(J189,School!$A$2:$F$98,6,FALSE)</f>
        <v>-72.902299999999997</v>
      </c>
      <c r="V189" s="4">
        <f t="shared" si="8"/>
        <v>1</v>
      </c>
      <c r="W189" s="4">
        <f>V189-COUNTIF(J190:J452,J189)</f>
        <v>1</v>
      </c>
      <c r="X189" s="29">
        <f t="shared" si="6"/>
        <v>41.824199999999998</v>
      </c>
      <c r="Y189" s="4">
        <f t="shared" si="7"/>
        <v>-72.902299999999997</v>
      </c>
    </row>
    <row r="190" spans="1:25" ht="15">
      <c r="A190" s="3" t="s">
        <v>396</v>
      </c>
      <c r="B190" s="3" t="str">
        <f>CONCATENATE(I190," ",D190," ",H190)</f>
        <v>2008 Boys Outdoor State Open 3000m Steeplechase</v>
      </c>
      <c r="C190" s="3" t="s">
        <v>26</v>
      </c>
      <c r="D190" s="4" t="s">
        <v>778</v>
      </c>
      <c r="F190" s="4" t="s">
        <v>702</v>
      </c>
      <c r="G190" s="4" t="str">
        <f>IF(F190="Male","Boys","Girls")</f>
        <v>Boys</v>
      </c>
      <c r="H190" s="4" t="s">
        <v>712</v>
      </c>
      <c r="I190" s="3">
        <v>2008</v>
      </c>
      <c r="J190" s="3" t="s">
        <v>411</v>
      </c>
      <c r="K190" s="4" t="s">
        <v>58</v>
      </c>
      <c r="L190" s="20" t="str">
        <f>VLOOKUP(H190,Events!$A$2:$E$27,2,FALSE)</f>
        <v>Track</v>
      </c>
      <c r="M190" s="20" t="str">
        <f>VLOOKUP(H190,Events!$A$2:$E$27,3,FALSE)</f>
        <v>Hurdles</v>
      </c>
      <c r="N190" s="6">
        <v>39616</v>
      </c>
      <c r="O190" s="4" t="str">
        <f>IF(VLOOKUP(H190,Events!$A$2:$D$27,2,FALSE)="Field",CONCATENATE(R190,"-",S190),IF(VLOOKUP(H190,Events!$A$2:$D$27,2,FALSE)="Multi",R190,CONCATENATE(R190,":",S190)))</f>
        <v>9:25.64</v>
      </c>
      <c r="P190" s="4" t="s">
        <v>697</v>
      </c>
      <c r="Q190" s="4" t="str">
        <f>VLOOKUP(J190,School!$A$2:$D$100,3,FALSE)</f>
        <v>06117</v>
      </c>
      <c r="R190" s="18" t="s">
        <v>262</v>
      </c>
      <c r="S190" s="18" t="s">
        <v>424</v>
      </c>
      <c r="T190">
        <f>VLOOKUP(J190,School!$A$2:$F$98,5,FALSE)</f>
        <v>41.785899999999998</v>
      </c>
      <c r="U190">
        <f>VLOOKUP(J190,School!$A$2:$F$98,6,FALSE)</f>
        <v>-72.744900000000001</v>
      </c>
      <c r="V190" s="4">
        <f t="shared" si="8"/>
        <v>1</v>
      </c>
      <c r="W190" s="4">
        <f>V190-COUNTIF(J191:J453,J190)</f>
        <v>1</v>
      </c>
      <c r="X190" s="29">
        <f t="shared" si="6"/>
        <v>41.785899999999998</v>
      </c>
      <c r="Y190" s="4">
        <f t="shared" si="7"/>
        <v>-72.744900000000001</v>
      </c>
    </row>
    <row r="191" spans="1:25" ht="15">
      <c r="A191" s="3" t="s">
        <v>71</v>
      </c>
      <c r="B191" s="3" t="str">
        <f>CONCATENATE(I191," ",D191," ",H191)</f>
        <v>1995 Boys Outdoor State Open 110mH</v>
      </c>
      <c r="C191" s="3" t="s">
        <v>26</v>
      </c>
      <c r="D191" s="4" t="s">
        <v>778</v>
      </c>
      <c r="F191" s="4" t="s">
        <v>702</v>
      </c>
      <c r="G191" s="4" t="str">
        <f>IF(F191="Male","Boys","Girls")</f>
        <v>Boys</v>
      </c>
      <c r="H191" s="4" t="s">
        <v>710</v>
      </c>
      <c r="I191" s="3">
        <v>1995</v>
      </c>
      <c r="J191" s="3" t="s">
        <v>101</v>
      </c>
      <c r="K191" s="4" t="s">
        <v>58</v>
      </c>
      <c r="L191" s="20" t="str">
        <f>VLOOKUP(H191,Events!$A$2:$E$27,2,FALSE)</f>
        <v>Track</v>
      </c>
      <c r="M191" s="20" t="str">
        <f>VLOOKUP(H191,Events!$A$2:$E$27,3,FALSE)</f>
        <v>Hurdles</v>
      </c>
      <c r="N191" s="6">
        <v>34856</v>
      </c>
      <c r="O191" s="4" t="str">
        <f>IF(VLOOKUP(H191,Events!$A$2:$D$27,2,FALSE)="Field",CONCATENATE(R191,"-",S191),IF(VLOOKUP(H191,Events!$A$2:$D$27,2,FALSE)="Multi",R191,CONCATENATE(R191,":",S191)))</f>
        <v>0:14.15</v>
      </c>
      <c r="P191" s="4" t="s">
        <v>697</v>
      </c>
      <c r="Q191" s="4" t="str">
        <f>VLOOKUP(J191,School!$A$2:$D$100,3,FALSE)</f>
        <v>06705</v>
      </c>
      <c r="R191" s="18" t="s">
        <v>254</v>
      </c>
      <c r="S191" s="18" t="s">
        <v>427</v>
      </c>
      <c r="T191">
        <f>VLOOKUP(J191,School!$A$2:$F$98,5,FALSE)</f>
        <v>41.550400000000003</v>
      </c>
      <c r="U191">
        <f>VLOOKUP(J191,School!$A$2:$F$98,6,FALSE)</f>
        <v>-73.009299999999996</v>
      </c>
      <c r="V191" s="4">
        <f t="shared" si="8"/>
        <v>4</v>
      </c>
      <c r="W191" s="4">
        <f>V191-COUNTIF(J192:J454,J191)</f>
        <v>4</v>
      </c>
      <c r="X191" s="29">
        <f t="shared" si="6"/>
        <v>41.560400000000001</v>
      </c>
      <c r="Y191" s="4">
        <f t="shared" si="7"/>
        <v>-73.009299999999996</v>
      </c>
    </row>
    <row r="192" spans="1:25" ht="15">
      <c r="A192" s="3" t="s">
        <v>399</v>
      </c>
      <c r="B192" s="3" t="str">
        <f>CONCATENATE(I192," ",D192," ",H192)</f>
        <v>1994 Boys Outdoor State Open 300mH</v>
      </c>
      <c r="C192" s="3" t="s">
        <v>26</v>
      </c>
      <c r="D192" s="4" t="s">
        <v>778</v>
      </c>
      <c r="F192" s="4" t="s">
        <v>702</v>
      </c>
      <c r="G192" s="4" t="str">
        <f>IF(F192="Male","Boys","Girls")</f>
        <v>Boys</v>
      </c>
      <c r="H192" s="4" t="s">
        <v>711</v>
      </c>
      <c r="I192" s="3">
        <v>1994</v>
      </c>
      <c r="J192" s="3" t="s">
        <v>155</v>
      </c>
      <c r="K192" s="4" t="s">
        <v>58</v>
      </c>
      <c r="L192" s="20" t="str">
        <f>VLOOKUP(H192,Events!$A$2:$E$27,2,FALSE)</f>
        <v>Track</v>
      </c>
      <c r="M192" s="20" t="str">
        <f>VLOOKUP(H192,Events!$A$2:$E$27,3,FALSE)</f>
        <v>Hurdles</v>
      </c>
      <c r="N192" s="6">
        <v>34492</v>
      </c>
      <c r="O192" s="4" t="str">
        <f>IF(VLOOKUP(H192,Events!$A$2:$D$27,2,FALSE)="Field",CONCATENATE(R192,"-",S192),IF(VLOOKUP(H192,Events!$A$2:$D$27,2,FALSE)="Multi",R192,CONCATENATE(R192,":",S192)))</f>
        <v>0:37.63</v>
      </c>
      <c r="P192" s="4" t="s">
        <v>697</v>
      </c>
      <c r="Q192" s="4" t="str">
        <f>VLOOKUP(J192,School!$A$2:$D$100,3,FALSE)</f>
        <v>06511</v>
      </c>
      <c r="R192" s="18" t="s">
        <v>254</v>
      </c>
      <c r="S192" s="18" t="s">
        <v>428</v>
      </c>
      <c r="T192">
        <f>VLOOKUP(J192,School!$A$2:$F$98,5,FALSE)</f>
        <v>41.311399999999999</v>
      </c>
      <c r="U192">
        <f>VLOOKUP(J192,School!$A$2:$F$98,6,FALSE)</f>
        <v>-72.936499999999995</v>
      </c>
      <c r="V192" s="4">
        <f t="shared" si="8"/>
        <v>9</v>
      </c>
      <c r="W192" s="4">
        <f>V192-COUNTIF(J193:J455,J192)</f>
        <v>2</v>
      </c>
      <c r="X192" s="29">
        <f t="shared" si="6"/>
        <v>41.313136481776667</v>
      </c>
      <c r="Y192" s="4">
        <f t="shared" si="7"/>
        <v>-72.91680384493975</v>
      </c>
    </row>
    <row r="193" spans="1:25" ht="15">
      <c r="A193" s="3" t="s">
        <v>452</v>
      </c>
      <c r="B193" s="3" t="str">
        <f>CONCATENATE(I193," ",D193," ",H193)</f>
        <v>2016 Girls Outdoor Class L Championship 100mH</v>
      </c>
      <c r="C193" s="3" t="s">
        <v>26</v>
      </c>
      <c r="D193" s="4" t="s">
        <v>779</v>
      </c>
      <c r="F193" s="4" t="s">
        <v>703</v>
      </c>
      <c r="G193" s="4" t="str">
        <f>IF(F193="Male","Boys","Girls")</f>
        <v>Girls</v>
      </c>
      <c r="H193" s="4" t="s">
        <v>713</v>
      </c>
      <c r="I193" s="3">
        <v>2016</v>
      </c>
      <c r="J193" s="3" t="s">
        <v>155</v>
      </c>
      <c r="K193" s="4" t="s">
        <v>57</v>
      </c>
      <c r="L193" s="20" t="str">
        <f>VLOOKUP(H193,Events!$A$2:$E$27,2,FALSE)</f>
        <v>Track</v>
      </c>
      <c r="M193" s="20" t="str">
        <f>VLOOKUP(H193,Events!$A$2:$E$27,3,FALSE)</f>
        <v>Hurdles</v>
      </c>
      <c r="N193" s="6">
        <v>42521</v>
      </c>
      <c r="O193" s="4" t="str">
        <f>IF(VLOOKUP(H193,Events!$A$2:$D$27,2,FALSE)="Field",CONCATENATE(R193,"-",S193),IF(VLOOKUP(H193,Events!$A$2:$D$27,2,FALSE)="Multi",R193,CONCATENATE(R193,":",S193)))</f>
        <v>0:14.23</v>
      </c>
      <c r="P193" s="4" t="s">
        <v>697</v>
      </c>
      <c r="Q193" s="4" t="str">
        <f>VLOOKUP(J193,School!$A$2:$D$100,3,FALSE)</f>
        <v>06511</v>
      </c>
      <c r="R193" s="18" t="s">
        <v>254</v>
      </c>
      <c r="S193" s="18" t="s">
        <v>476</v>
      </c>
      <c r="T193">
        <f>VLOOKUP(J193,School!$A$2:$F$98,5,FALSE)</f>
        <v>41.311399999999999</v>
      </c>
      <c r="U193">
        <f>VLOOKUP(J193,School!$A$2:$F$98,6,FALSE)</f>
        <v>-72.936499999999995</v>
      </c>
      <c r="V193" s="4">
        <f t="shared" si="8"/>
        <v>9</v>
      </c>
      <c r="W193" s="4">
        <f>V193-COUNTIF(J194:J456,J193)</f>
        <v>3</v>
      </c>
      <c r="X193" s="29">
        <f t="shared" si="6"/>
        <v>41.306399999999996</v>
      </c>
      <c r="Y193" s="4">
        <f t="shared" si="7"/>
        <v>-72.919179491924311</v>
      </c>
    </row>
    <row r="194" spans="1:25" ht="15">
      <c r="A194" s="3" t="s">
        <v>452</v>
      </c>
      <c r="B194" s="3" t="str">
        <f>CONCATENATE(I194," ",D194," ",H194)</f>
        <v>2016 Girls Outdoor Class L Championship 300mH</v>
      </c>
      <c r="C194" s="3" t="s">
        <v>26</v>
      </c>
      <c r="D194" s="4" t="s">
        <v>779</v>
      </c>
      <c r="F194" s="4" t="s">
        <v>703</v>
      </c>
      <c r="G194" s="4" t="str">
        <f>IF(F194="Male","Boys","Girls")</f>
        <v>Girls</v>
      </c>
      <c r="H194" s="4" t="s">
        <v>711</v>
      </c>
      <c r="I194" s="3">
        <v>2016</v>
      </c>
      <c r="J194" s="3" t="s">
        <v>155</v>
      </c>
      <c r="K194" s="4" t="s">
        <v>57</v>
      </c>
      <c r="L194" s="20" t="str">
        <f>VLOOKUP(H194,Events!$A$2:$E$27,2,FALSE)</f>
        <v>Track</v>
      </c>
      <c r="M194" s="20" t="str">
        <f>VLOOKUP(H194,Events!$A$2:$E$27,3,FALSE)</f>
        <v>Hurdles</v>
      </c>
      <c r="N194" s="6">
        <v>42521</v>
      </c>
      <c r="O194" s="4" t="str">
        <f>IF(VLOOKUP(H194,Events!$A$2:$D$27,2,FALSE)="Field",CONCATENATE(R194,"-",S194),IF(VLOOKUP(H194,Events!$A$2:$D$27,2,FALSE)="Multi",R194,CONCATENATE(R194,":",S194)))</f>
        <v>0:43.34</v>
      </c>
      <c r="P194" s="4" t="s">
        <v>697</v>
      </c>
      <c r="Q194" s="4" t="str">
        <f>VLOOKUP(J194,School!$A$2:$D$100,3,FALSE)</f>
        <v>06511</v>
      </c>
      <c r="R194" s="18" t="s">
        <v>254</v>
      </c>
      <c r="S194" s="18" t="s">
        <v>477</v>
      </c>
      <c r="T194">
        <f>VLOOKUP(J194,School!$A$2:$F$98,5,FALSE)</f>
        <v>41.311399999999999</v>
      </c>
      <c r="U194">
        <f>VLOOKUP(J194,School!$A$2:$F$98,6,FALSE)</f>
        <v>-72.936499999999995</v>
      </c>
      <c r="V194" s="4">
        <f t="shared" si="8"/>
        <v>9</v>
      </c>
      <c r="W194" s="4">
        <f>V194-COUNTIF(J195:J457,J194)</f>
        <v>4</v>
      </c>
      <c r="X194" s="29">
        <f t="shared" si="6"/>
        <v>41.302003073792143</v>
      </c>
      <c r="Y194" s="4">
        <f t="shared" si="7"/>
        <v>-72.92965959713348</v>
      </c>
    </row>
    <row r="195" spans="1:25" ht="15">
      <c r="A195" s="3" t="s">
        <v>497</v>
      </c>
      <c r="B195" s="3" t="str">
        <f>CONCATENATE(I195," ",D195," ",H195)</f>
        <v>1987 Girls Outdoor Class LL Championship 100mH</v>
      </c>
      <c r="C195" s="3" t="s">
        <v>26</v>
      </c>
      <c r="D195" s="4" t="s">
        <v>780</v>
      </c>
      <c r="F195" s="4" t="s">
        <v>703</v>
      </c>
      <c r="G195" s="4" t="str">
        <f>IF(F195="Male","Boys","Girls")</f>
        <v>Girls</v>
      </c>
      <c r="H195" s="4" t="s">
        <v>713</v>
      </c>
      <c r="I195" s="3">
        <v>1987</v>
      </c>
      <c r="J195" s="3" t="s">
        <v>129</v>
      </c>
      <c r="K195" s="4" t="s">
        <v>61</v>
      </c>
      <c r="L195" s="20" t="str">
        <f>VLOOKUP(H195,Events!$A$2:$E$27,2,FALSE)</f>
        <v>Track</v>
      </c>
      <c r="M195" s="20" t="str">
        <f>VLOOKUP(H195,Events!$A$2:$E$27,3,FALSE)</f>
        <v>Hurdles</v>
      </c>
      <c r="N195" s="6">
        <v>31934</v>
      </c>
      <c r="O195" s="4" t="str">
        <f>IF(VLOOKUP(H195,Events!$A$2:$D$27,2,FALSE)="Field",CONCATENATE(R195,"-",S195),IF(VLOOKUP(H195,Events!$A$2:$D$27,2,FALSE)="Multi",R195,CONCATENATE(R195,":",S195)))</f>
        <v>0:14.4</v>
      </c>
      <c r="P195" s="4" t="s">
        <v>697</v>
      </c>
      <c r="Q195" s="4" t="str">
        <f>VLOOKUP(J195,School!$A$2:$D$100,3,FALSE)</f>
        <v>06118</v>
      </c>
      <c r="R195" s="18" t="s">
        <v>254</v>
      </c>
      <c r="S195" s="18" t="s">
        <v>526</v>
      </c>
      <c r="T195">
        <f>VLOOKUP(J195,School!$A$2:$F$98,5,FALSE)</f>
        <v>41.737400000000001</v>
      </c>
      <c r="U195">
        <f>VLOOKUP(J195,School!$A$2:$F$98,6,FALSE)</f>
        <v>-72.629800000000003</v>
      </c>
      <c r="V195" s="4">
        <f t="shared" si="8"/>
        <v>4</v>
      </c>
      <c r="W195" s="4">
        <f>V195-COUNTIF(J196:J458,J195)</f>
        <v>4</v>
      </c>
      <c r="X195" s="29">
        <f t="shared" ref="X195:X258" si="9">IF(V195=1,T195,T195+0.01*COS(RADIANS(360/V195*W195)))</f>
        <v>41.747399999999999</v>
      </c>
      <c r="Y195" s="4">
        <f t="shared" ref="Y195:Y258" si="10">IF(V195=1,U195,U195+0.02*SIN(RADIANS(360/V195*W195)))</f>
        <v>-72.629800000000003</v>
      </c>
    </row>
    <row r="196" spans="1:25" ht="15">
      <c r="A196" s="3" t="s">
        <v>498</v>
      </c>
      <c r="B196" s="3" t="str">
        <f>CONCATENATE(I196," ",D196," ",H196)</f>
        <v>2000 Girls Outdoor Class LL Championship 300mH</v>
      </c>
      <c r="C196" s="3" t="s">
        <v>26</v>
      </c>
      <c r="D196" s="4" t="s">
        <v>780</v>
      </c>
      <c r="F196" s="4" t="s">
        <v>703</v>
      </c>
      <c r="G196" s="4" t="str">
        <f>IF(F196="Male","Boys","Girls")</f>
        <v>Girls</v>
      </c>
      <c r="H196" s="4" t="s">
        <v>711</v>
      </c>
      <c r="I196" s="3">
        <v>2000</v>
      </c>
      <c r="J196" s="3" t="s">
        <v>513</v>
      </c>
      <c r="K196" s="4" t="s">
        <v>60</v>
      </c>
      <c r="L196" s="20" t="str">
        <f>VLOOKUP(H196,Events!$A$2:$E$27,2,FALSE)</f>
        <v>Track</v>
      </c>
      <c r="M196" s="20" t="str">
        <f>VLOOKUP(H196,Events!$A$2:$E$27,3,FALSE)</f>
        <v>Hurdles</v>
      </c>
      <c r="N196" s="6">
        <v>36676</v>
      </c>
      <c r="O196" s="4" t="str">
        <f>IF(VLOOKUP(H196,Events!$A$2:$D$27,2,FALSE)="Field",CONCATENATE(R196,"-",S196),IF(VLOOKUP(H196,Events!$A$2:$D$27,2,FALSE)="Multi",R196,CONCATENATE(R196,":",S196)))</f>
        <v>0:44.82</v>
      </c>
      <c r="P196" s="4" t="s">
        <v>697</v>
      </c>
      <c r="Q196" s="4" t="str">
        <f>VLOOKUP(J196,School!$A$2:$D$100,3,FALSE)</f>
        <v>06107</v>
      </c>
      <c r="R196" s="18" t="s">
        <v>254</v>
      </c>
      <c r="S196" s="18" t="s">
        <v>527</v>
      </c>
      <c r="T196">
        <f>VLOOKUP(J196,School!$A$2:$F$98,5,FALSE)</f>
        <v>41.761600000000001</v>
      </c>
      <c r="U196">
        <f>VLOOKUP(J196,School!$A$2:$F$98,6,FALSE)</f>
        <v>-72.745199999999997</v>
      </c>
      <c r="V196" s="4">
        <f t="shared" ref="V196:V259" si="11">COUNTIF(J:J,J196)</f>
        <v>2</v>
      </c>
      <c r="W196" s="4">
        <f>V196-COUNTIF(J197:J459,J196)</f>
        <v>2</v>
      </c>
      <c r="X196" s="29">
        <f t="shared" si="9"/>
        <v>41.771599999999999</v>
      </c>
      <c r="Y196" s="4">
        <f t="shared" si="10"/>
        <v>-72.745199999999997</v>
      </c>
    </row>
    <row r="197" spans="1:25" ht="15">
      <c r="A197" s="3" t="s">
        <v>543</v>
      </c>
      <c r="B197" s="3" t="str">
        <f>CONCATENATE(I197," ",D197," ",H197)</f>
        <v>2004 Girls Outdoor Class M Championship 100mH</v>
      </c>
      <c r="C197" s="3" t="s">
        <v>26</v>
      </c>
      <c r="D197" s="4" t="s">
        <v>781</v>
      </c>
      <c r="F197" s="4" t="s">
        <v>703</v>
      </c>
      <c r="G197" s="4" t="str">
        <f>IF(F197="Male","Boys","Girls")</f>
        <v>Girls</v>
      </c>
      <c r="H197" s="4" t="s">
        <v>713</v>
      </c>
      <c r="I197" s="3">
        <v>2004</v>
      </c>
      <c r="J197" s="3" t="s">
        <v>560</v>
      </c>
      <c r="K197" s="4" t="s">
        <v>58</v>
      </c>
      <c r="L197" s="20" t="str">
        <f>VLOOKUP(H197,Events!$A$2:$E$27,2,FALSE)</f>
        <v>Track</v>
      </c>
      <c r="M197" s="20" t="str">
        <f>VLOOKUP(H197,Events!$A$2:$E$27,3,FALSE)</f>
        <v>Hurdles</v>
      </c>
      <c r="N197" s="6">
        <v>38142</v>
      </c>
      <c r="O197" s="4" t="str">
        <f>IF(VLOOKUP(H197,Events!$A$2:$D$27,2,FALSE)="Field",CONCATENATE(R197,"-",S197),IF(VLOOKUP(H197,Events!$A$2:$D$27,2,FALSE)="Multi",R197,CONCATENATE(R197,":",S197)))</f>
        <v>0:14.60</v>
      </c>
      <c r="P197" s="4" t="s">
        <v>699</v>
      </c>
      <c r="Q197" s="4" t="str">
        <f>VLOOKUP(J197,School!$A$2:$D$100,3,FALSE)</f>
        <v>06519</v>
      </c>
      <c r="R197" s="18" t="s">
        <v>254</v>
      </c>
      <c r="S197" s="18" t="s">
        <v>575</v>
      </c>
      <c r="T197">
        <f>VLOOKUP(J197,School!$A$2:$F$98,5,FALSE)</f>
        <v>41.298900000000003</v>
      </c>
      <c r="U197">
        <f>VLOOKUP(J197,School!$A$2:$F$98,6,FALSE)</f>
        <v>-72.935900000000004</v>
      </c>
      <c r="V197" s="4">
        <f t="shared" si="11"/>
        <v>1</v>
      </c>
      <c r="W197" s="4">
        <f>V197-COUNTIF(J198:J460,J197)</f>
        <v>1</v>
      </c>
      <c r="X197" s="29">
        <f t="shared" si="9"/>
        <v>41.298900000000003</v>
      </c>
      <c r="Y197" s="4">
        <f t="shared" si="10"/>
        <v>-72.935900000000004</v>
      </c>
    </row>
    <row r="198" spans="1:25" ht="15">
      <c r="A198" s="3" t="s">
        <v>544</v>
      </c>
      <c r="B198" s="3" t="str">
        <f>CONCATENATE(I198," ",D198," ",H198)</f>
        <v>2013 Girls Outdoor Class M Championship 300mH</v>
      </c>
      <c r="C198" s="3" t="s">
        <v>26</v>
      </c>
      <c r="D198" s="4" t="s">
        <v>781</v>
      </c>
      <c r="F198" s="4" t="s">
        <v>703</v>
      </c>
      <c r="G198" s="4" t="str">
        <f>IF(F198="Male","Boys","Girls")</f>
        <v>Girls</v>
      </c>
      <c r="H198" s="4" t="s">
        <v>711</v>
      </c>
      <c r="I198" s="3">
        <v>2013</v>
      </c>
      <c r="J198" s="3" t="s">
        <v>542</v>
      </c>
      <c r="K198" s="4" t="s">
        <v>58</v>
      </c>
      <c r="L198" s="20" t="str">
        <f>VLOOKUP(H198,Events!$A$2:$E$27,2,FALSE)</f>
        <v>Track</v>
      </c>
      <c r="M198" s="20" t="str">
        <f>VLOOKUP(H198,Events!$A$2:$E$27,3,FALSE)</f>
        <v>Hurdles</v>
      </c>
      <c r="N198" s="6">
        <v>41423</v>
      </c>
      <c r="O198" s="4" t="str">
        <f>IF(VLOOKUP(H198,Events!$A$2:$D$27,2,FALSE)="Field",CONCATENATE(R198,"-",S198),IF(VLOOKUP(H198,Events!$A$2:$D$27,2,FALSE)="Multi",R198,CONCATENATE(R198,":",S198)))</f>
        <v>0:44.12</v>
      </c>
      <c r="P198" s="4" t="s">
        <v>697</v>
      </c>
      <c r="Q198" s="4" t="str">
        <f>VLOOKUP(J198,School!$A$2:$D$100,3,FALSE)</f>
        <v>06084</v>
      </c>
      <c r="R198" s="18" t="s">
        <v>254</v>
      </c>
      <c r="S198" s="18" t="s">
        <v>576</v>
      </c>
      <c r="T198">
        <f>VLOOKUP(J198,School!$A$2:$F$98,5,FALSE)</f>
        <v>41.867800000000003</v>
      </c>
      <c r="U198">
        <f>VLOOKUP(J198,School!$A$2:$F$98,6,FALSE)</f>
        <v>-72.405699999999996</v>
      </c>
      <c r="V198" s="4">
        <f t="shared" si="11"/>
        <v>6</v>
      </c>
      <c r="W198" s="4">
        <f>V198-COUNTIF(J199:J461,J198)</f>
        <v>4</v>
      </c>
      <c r="X198" s="29">
        <f t="shared" si="9"/>
        <v>41.8628</v>
      </c>
      <c r="Y198" s="4">
        <f t="shared" si="10"/>
        <v>-72.42302050807568</v>
      </c>
    </row>
    <row r="199" spans="1:25" ht="15">
      <c r="A199" s="3" t="s">
        <v>589</v>
      </c>
      <c r="B199" s="3" t="str">
        <f>CONCATENATE(I199," ",D199," ",H199)</f>
        <v>1999 Girls Outdoor Class MM Championship 100mH</v>
      </c>
      <c r="C199" s="3" t="s">
        <v>26</v>
      </c>
      <c r="D199" s="4" t="s">
        <v>782</v>
      </c>
      <c r="F199" s="4" t="s">
        <v>703</v>
      </c>
      <c r="G199" s="4" t="str">
        <f>IF(F199="Male","Boys","Girls")</f>
        <v>Girls</v>
      </c>
      <c r="H199" s="4" t="s">
        <v>713</v>
      </c>
      <c r="I199" s="3">
        <v>1999</v>
      </c>
      <c r="J199" s="3" t="s">
        <v>108</v>
      </c>
      <c r="K199" s="4" t="s">
        <v>58</v>
      </c>
      <c r="L199" s="20" t="str">
        <f>VLOOKUP(H199,Events!$A$2:$E$27,2,FALSE)</f>
        <v>Track</v>
      </c>
      <c r="M199" s="20" t="str">
        <f>VLOOKUP(H199,Events!$A$2:$E$27,3,FALSE)</f>
        <v>Hurdles</v>
      </c>
      <c r="O199" s="4" t="str">
        <f>IF(VLOOKUP(H199,Events!$A$2:$D$27,2,FALSE)="Field",CONCATENATE(R199,"-",S199),IF(VLOOKUP(H199,Events!$A$2:$D$27,2,FALSE)="Multi",R199,CONCATENATE(R199,":",S199)))</f>
        <v>0:14.53</v>
      </c>
      <c r="P199" s="4" t="s">
        <v>697</v>
      </c>
      <c r="Q199" s="4" t="str">
        <f>VLOOKUP(J199,School!$A$2:$D$100,3,FALSE)</f>
        <v>06511</v>
      </c>
      <c r="R199" s="18" t="s">
        <v>254</v>
      </c>
      <c r="S199" s="18" t="s">
        <v>616</v>
      </c>
      <c r="T199">
        <f>VLOOKUP(J199,School!$A$2:$F$98,5,FALSE)</f>
        <v>41.311399999999999</v>
      </c>
      <c r="U199">
        <f>VLOOKUP(J199,School!$A$2:$F$98,6,FALSE)</f>
        <v>-72.936499999999995</v>
      </c>
      <c r="V199" s="4">
        <f t="shared" si="11"/>
        <v>22</v>
      </c>
      <c r="W199" s="4">
        <f>V199-COUNTIF(J200:J462,J199)</f>
        <v>18</v>
      </c>
      <c r="X199" s="29">
        <f t="shared" si="9"/>
        <v>41.315554150130019</v>
      </c>
      <c r="Y199" s="4">
        <f t="shared" si="10"/>
        <v>-72.95469263990708</v>
      </c>
    </row>
    <row r="200" spans="1:25" ht="15">
      <c r="A200" s="3" t="s">
        <v>590</v>
      </c>
      <c r="B200" s="3" t="str">
        <f>CONCATENATE(I200," ",D200," ",H200)</f>
        <v>2014 Girls Outdoor Class MM Championship 300mH</v>
      </c>
      <c r="C200" s="3" t="s">
        <v>26</v>
      </c>
      <c r="D200" s="4" t="s">
        <v>782</v>
      </c>
      <c r="F200" s="4" t="s">
        <v>703</v>
      </c>
      <c r="G200" s="4" t="str">
        <f>IF(F200="Male","Boys","Girls")</f>
        <v>Girls</v>
      </c>
      <c r="H200" s="4" t="s">
        <v>711</v>
      </c>
      <c r="I200" s="3">
        <v>2014</v>
      </c>
      <c r="J200" s="3" t="s">
        <v>108</v>
      </c>
      <c r="K200" s="4" t="s">
        <v>57</v>
      </c>
      <c r="L200" s="20" t="str">
        <f>VLOOKUP(H200,Events!$A$2:$E$27,2,FALSE)</f>
        <v>Track</v>
      </c>
      <c r="M200" s="20" t="str">
        <f>VLOOKUP(H200,Events!$A$2:$E$27,3,FALSE)</f>
        <v>Hurdles</v>
      </c>
      <c r="N200" s="6">
        <v>41793</v>
      </c>
      <c r="O200" s="4" t="str">
        <f>IF(VLOOKUP(H200,Events!$A$2:$D$27,2,FALSE)="Field",CONCATENATE(R200,"-",S200),IF(VLOOKUP(H200,Events!$A$2:$D$27,2,FALSE)="Multi",R200,CONCATENATE(R200,":",S200)))</f>
        <v>0:43.85</v>
      </c>
      <c r="P200" s="4" t="s">
        <v>697</v>
      </c>
      <c r="Q200" s="4" t="str">
        <f>VLOOKUP(J200,School!$A$2:$D$100,3,FALSE)</f>
        <v>06511</v>
      </c>
      <c r="R200" s="18" t="s">
        <v>254</v>
      </c>
      <c r="S200" s="18" t="s">
        <v>617</v>
      </c>
      <c r="T200">
        <f>VLOOKUP(J200,School!$A$2:$F$98,5,FALSE)</f>
        <v>41.311399999999999</v>
      </c>
      <c r="U200">
        <f>VLOOKUP(J200,School!$A$2:$F$98,6,FALSE)</f>
        <v>-72.936499999999995</v>
      </c>
      <c r="V200" s="4">
        <f t="shared" si="11"/>
        <v>22</v>
      </c>
      <c r="W200" s="4">
        <f>V200-COUNTIF(J201:J463,J200)</f>
        <v>19</v>
      </c>
      <c r="X200" s="29">
        <f t="shared" si="9"/>
        <v>41.317948607339453</v>
      </c>
      <c r="Y200" s="4">
        <f t="shared" si="10"/>
        <v>-72.951614991487077</v>
      </c>
    </row>
    <row r="201" spans="1:25" ht="15">
      <c r="A201" s="3" t="s">
        <v>627</v>
      </c>
      <c r="B201" s="3" t="str">
        <f>CONCATENATE(I201," ",D201," ",H201)</f>
        <v>2017 Girls Outdoor Class S Championship 100mH</v>
      </c>
      <c r="C201" s="3" t="s">
        <v>26</v>
      </c>
      <c r="D201" s="4" t="s">
        <v>783</v>
      </c>
      <c r="F201" s="4" t="s">
        <v>703</v>
      </c>
      <c r="G201" s="4" t="str">
        <f>IF(F201="Male","Boys","Girls")</f>
        <v>Girls</v>
      </c>
      <c r="H201" s="4" t="s">
        <v>713</v>
      </c>
      <c r="I201" s="3">
        <v>2017</v>
      </c>
      <c r="J201" s="3" t="s">
        <v>39</v>
      </c>
      <c r="K201" s="4" t="s">
        <v>58</v>
      </c>
      <c r="L201" s="20" t="str">
        <f>VLOOKUP(H201,Events!$A$2:$E$27,2,FALSE)</f>
        <v>Track</v>
      </c>
      <c r="M201" s="20" t="str">
        <f>VLOOKUP(H201,Events!$A$2:$E$27,3,FALSE)</f>
        <v>Hurdles</v>
      </c>
      <c r="N201" s="6">
        <v>42887</v>
      </c>
      <c r="O201" s="4" t="str">
        <f>IF(VLOOKUP(H201,Events!$A$2:$D$27,2,FALSE)="Field",CONCATENATE(R201,"-",S201),IF(VLOOKUP(H201,Events!$A$2:$D$27,2,FALSE)="Multi",R201,CONCATENATE(R201,":",S201)))</f>
        <v>0:14.40</v>
      </c>
      <c r="P201" s="4" t="s">
        <v>697</v>
      </c>
      <c r="Q201" s="4" t="str">
        <f>VLOOKUP(J201,School!$A$2:$D$100,3,FALSE)</f>
        <v>06002</v>
      </c>
      <c r="R201" s="18" t="s">
        <v>254</v>
      </c>
      <c r="S201" s="18" t="s">
        <v>647</v>
      </c>
      <c r="T201">
        <f>VLOOKUP(J201,School!$A$2:$F$98,5,FALSE)</f>
        <v>41.8309</v>
      </c>
      <c r="U201">
        <f>VLOOKUP(J201,School!$A$2:$F$98,6,FALSE)</f>
        <v>-72.733900000000006</v>
      </c>
      <c r="V201" s="4">
        <f t="shared" si="11"/>
        <v>18</v>
      </c>
      <c r="W201" s="4">
        <f>V201-COUNTIF(J202:J464,J201)</f>
        <v>17</v>
      </c>
      <c r="X201" s="29">
        <f t="shared" si="9"/>
        <v>41.840296926207856</v>
      </c>
      <c r="Y201" s="4">
        <f t="shared" si="10"/>
        <v>-72.740740402866521</v>
      </c>
    </row>
    <row r="202" spans="1:25" ht="15">
      <c r="A202" s="3" t="s">
        <v>627</v>
      </c>
      <c r="B202" s="3" t="str">
        <f>CONCATENATE(I202," ",D202," ",H202)</f>
        <v>2016 Girls Outdoor Class S Championship 300mH</v>
      </c>
      <c r="C202" s="3" t="s">
        <v>26</v>
      </c>
      <c r="D202" s="4" t="s">
        <v>783</v>
      </c>
      <c r="F202" s="4" t="s">
        <v>703</v>
      </c>
      <c r="G202" s="4" t="str">
        <f>IF(F202="Male","Boys","Girls")</f>
        <v>Girls</v>
      </c>
      <c r="H202" s="4" t="s">
        <v>711</v>
      </c>
      <c r="I202" s="3">
        <v>2016</v>
      </c>
      <c r="J202" s="3" t="s">
        <v>39</v>
      </c>
      <c r="K202" s="4" t="s">
        <v>58</v>
      </c>
      <c r="L202" s="20" t="str">
        <f>VLOOKUP(H202,Events!$A$2:$E$27,2,FALSE)</f>
        <v>Track</v>
      </c>
      <c r="M202" s="20" t="str">
        <f>VLOOKUP(H202,Events!$A$2:$E$27,3,FALSE)</f>
        <v>Hurdles</v>
      </c>
      <c r="N202" s="6">
        <v>42523</v>
      </c>
      <c r="O202" s="4" t="str">
        <f>IF(VLOOKUP(H202,Events!$A$2:$D$27,2,FALSE)="Field",CONCATENATE(R202,"-",S202),IF(VLOOKUP(H202,Events!$A$2:$D$27,2,FALSE)="Multi",R202,CONCATENATE(R202,":",S202)))</f>
        <v>0:45.01</v>
      </c>
      <c r="P202" s="4" t="s">
        <v>697</v>
      </c>
      <c r="Q202" s="4" t="str">
        <f>VLOOKUP(J202,School!$A$2:$D$100,3,FALSE)</f>
        <v>06002</v>
      </c>
      <c r="R202" s="18" t="s">
        <v>254</v>
      </c>
      <c r="S202" s="18" t="s">
        <v>648</v>
      </c>
      <c r="T202">
        <f>VLOOKUP(J202,School!$A$2:$F$98,5,FALSE)</f>
        <v>41.8309</v>
      </c>
      <c r="U202">
        <f>VLOOKUP(J202,School!$A$2:$F$98,6,FALSE)</f>
        <v>-72.733900000000006</v>
      </c>
      <c r="V202" s="4">
        <f t="shared" si="11"/>
        <v>18</v>
      </c>
      <c r="W202" s="4">
        <f>V202-COUNTIF(J203:J465,J202)</f>
        <v>18</v>
      </c>
      <c r="X202" s="29">
        <f t="shared" si="9"/>
        <v>41.840899999999998</v>
      </c>
      <c r="Y202" s="4">
        <f t="shared" si="10"/>
        <v>-72.733900000000006</v>
      </c>
    </row>
    <row r="203" spans="1:25" ht="15">
      <c r="A203" s="3" t="s">
        <v>657</v>
      </c>
      <c r="B203" s="3" t="str">
        <f>CONCATENATE(I203," ",D203," ",H203)</f>
        <v>2010 Girls Outdoor State Open 2000m Steeplechase</v>
      </c>
      <c r="C203" s="3" t="s">
        <v>26</v>
      </c>
      <c r="D203" s="4" t="s">
        <v>784</v>
      </c>
      <c r="F203" s="4" t="s">
        <v>703</v>
      </c>
      <c r="G203" s="4" t="str">
        <f>IF(F203="Male","Boys","Girls")</f>
        <v>Girls</v>
      </c>
      <c r="H203" s="4" t="s">
        <v>714</v>
      </c>
      <c r="I203" s="3">
        <v>2010</v>
      </c>
      <c r="J203" s="3" t="s">
        <v>587</v>
      </c>
      <c r="K203" s="4" t="s">
        <v>58</v>
      </c>
      <c r="L203" s="20" t="str">
        <f>VLOOKUP(H203,Events!$A$2:$E$27,2,FALSE)</f>
        <v>Track</v>
      </c>
      <c r="M203" s="20" t="str">
        <f>VLOOKUP(H203,Events!$A$2:$E$27,3,FALSE)</f>
        <v>Hurdles</v>
      </c>
      <c r="N203" s="6">
        <v>40344</v>
      </c>
      <c r="O203" s="4" t="str">
        <f>IF(VLOOKUP(H203,Events!$A$2:$D$27,2,FALSE)="Field",CONCATENATE(R203,"-",S203),IF(VLOOKUP(H203,Events!$A$2:$D$27,2,FALSE)="Multi",R203,CONCATENATE(R203,":",S203)))</f>
        <v>6:56.22</v>
      </c>
      <c r="P203" s="4" t="s">
        <v>697</v>
      </c>
      <c r="Q203" s="4" t="str">
        <f>VLOOKUP(J203,School!$A$2:$D$100,3,FALSE)</f>
        <v>06798</v>
      </c>
      <c r="R203" s="18" t="s">
        <v>284</v>
      </c>
      <c r="S203" s="18" t="s">
        <v>678</v>
      </c>
      <c r="T203">
        <f>VLOOKUP(J203,School!$A$2:$F$98,5,FALSE)</f>
        <v>41.552900000000001</v>
      </c>
      <c r="U203">
        <f>VLOOKUP(J203,School!$A$2:$F$98,6,FALSE)</f>
        <v>-73.204800000000006</v>
      </c>
      <c r="V203" s="4">
        <f t="shared" si="11"/>
        <v>2</v>
      </c>
      <c r="W203" s="4">
        <f>V203-COUNTIF(J204:J466,J203)</f>
        <v>2</v>
      </c>
      <c r="X203" s="29">
        <f t="shared" si="9"/>
        <v>41.562899999999999</v>
      </c>
      <c r="Y203" s="4">
        <f t="shared" si="10"/>
        <v>-73.204800000000006</v>
      </c>
    </row>
    <row r="204" spans="1:25" ht="15">
      <c r="A204" s="3" t="s">
        <v>589</v>
      </c>
      <c r="B204" s="3" t="str">
        <f>CONCATENATE(I204," ",D204," ",H204)</f>
        <v>1999 Girls Outdoor State Open 100mH</v>
      </c>
      <c r="C204" s="3" t="s">
        <v>26</v>
      </c>
      <c r="D204" s="4" t="s">
        <v>784</v>
      </c>
      <c r="F204" s="4" t="s">
        <v>703</v>
      </c>
      <c r="G204" s="4" t="str">
        <f>IF(F204="Male","Boys","Girls")</f>
        <v>Girls</v>
      </c>
      <c r="H204" s="7" t="s">
        <v>713</v>
      </c>
      <c r="I204" s="3">
        <v>1999</v>
      </c>
      <c r="J204" s="3" t="s">
        <v>108</v>
      </c>
      <c r="K204" s="4" t="s">
        <v>58</v>
      </c>
      <c r="L204" s="20" t="str">
        <f>VLOOKUP(H204,Events!$A$2:$E$27,2,FALSE)</f>
        <v>Track</v>
      </c>
      <c r="M204" s="20" t="str">
        <f>VLOOKUP(H204,Events!$A$2:$E$27,3,FALSE)</f>
        <v>Hurdles</v>
      </c>
      <c r="N204" s="6">
        <v>36319</v>
      </c>
      <c r="O204" s="4" t="str">
        <f>IF(VLOOKUP(H204,Events!$A$2:$D$27,2,FALSE)="Field",CONCATENATE(R204,"-",S204),IF(VLOOKUP(H204,Events!$A$2:$D$27,2,FALSE)="Multi",R204,CONCATENATE(R204,":",S204)))</f>
        <v>0:14.16</v>
      </c>
      <c r="P204" s="4" t="s">
        <v>697</v>
      </c>
      <c r="Q204" s="4" t="str">
        <f>VLOOKUP(J204,School!$A$2:$D$100,3,FALSE)</f>
        <v>06511</v>
      </c>
      <c r="R204" s="18" t="s">
        <v>254</v>
      </c>
      <c r="S204" s="18" t="s">
        <v>680</v>
      </c>
      <c r="T204">
        <f>VLOOKUP(J204,School!$A$2:$F$98,5,FALSE)</f>
        <v>41.311399999999999</v>
      </c>
      <c r="U204">
        <f>VLOOKUP(J204,School!$A$2:$F$98,6,FALSE)</f>
        <v>-72.936499999999995</v>
      </c>
      <c r="V204" s="4">
        <f t="shared" si="11"/>
        <v>22</v>
      </c>
      <c r="W204" s="4">
        <f>V204-COUNTIF(J205:J467,J204)</f>
        <v>20</v>
      </c>
      <c r="X204" s="29">
        <f t="shared" si="9"/>
        <v>41.31981253532831</v>
      </c>
      <c r="Y204" s="4">
        <f t="shared" si="10"/>
        <v>-72.947312816349111</v>
      </c>
    </row>
    <row r="205" spans="1:25" ht="15">
      <c r="A205" s="3" t="s">
        <v>659</v>
      </c>
      <c r="B205" s="3" t="str">
        <f>CONCATENATE(I205," ",D205," ",H205)</f>
        <v>2016 Girls Outdoor State Open 100mH</v>
      </c>
      <c r="C205" s="3" t="s">
        <v>26</v>
      </c>
      <c r="D205" s="4" t="s">
        <v>784</v>
      </c>
      <c r="F205" s="4" t="s">
        <v>703</v>
      </c>
      <c r="G205" s="4" t="str">
        <f>IF(F205="Male","Boys","Girls")</f>
        <v>Girls</v>
      </c>
      <c r="H205" s="4" t="s">
        <v>713</v>
      </c>
      <c r="I205" s="3">
        <v>2016</v>
      </c>
      <c r="J205" s="3" t="s">
        <v>131</v>
      </c>
      <c r="K205" s="4" t="s">
        <v>58</v>
      </c>
      <c r="L205" s="20" t="str">
        <f>VLOOKUP(H205,Events!$A$2:$E$27,2,FALSE)</f>
        <v>Track</v>
      </c>
      <c r="M205" s="20" t="str">
        <f>VLOOKUP(H205,Events!$A$2:$E$27,3,FALSE)</f>
        <v>Hurdles</v>
      </c>
      <c r="N205" s="6">
        <v>42527</v>
      </c>
      <c r="O205" s="4" t="str">
        <f>IF(VLOOKUP(H205,Events!$A$2:$D$27,2,FALSE)="Field",CONCATENATE(R205,"-",S205),IF(VLOOKUP(H205,Events!$A$2:$D$27,2,FALSE)="Multi",R205,CONCATENATE(R205,":",S205)))</f>
        <v>0:14.16</v>
      </c>
      <c r="P205" s="4" t="s">
        <v>697</v>
      </c>
      <c r="Q205" s="4" t="str">
        <f>VLOOKUP(J205,School!$A$2:$D$100,3,FALSE)</f>
        <v>06811</v>
      </c>
      <c r="R205" s="18" t="s">
        <v>254</v>
      </c>
      <c r="S205" s="18" t="s">
        <v>680</v>
      </c>
      <c r="T205">
        <f>VLOOKUP(J205,School!$A$2:$F$98,5,FALSE)</f>
        <v>41.417000000000002</v>
      </c>
      <c r="U205">
        <f>VLOOKUP(J205,School!$A$2:$F$98,6,FALSE)</f>
        <v>-73.455299999999994</v>
      </c>
      <c r="V205" s="4">
        <f t="shared" si="11"/>
        <v>8</v>
      </c>
      <c r="W205" s="4">
        <f>V205-COUNTIF(J206:J468,J205)</f>
        <v>8</v>
      </c>
      <c r="X205" s="29">
        <f t="shared" si="9"/>
        <v>41.427</v>
      </c>
      <c r="Y205" s="4">
        <f t="shared" si="10"/>
        <v>-73.455299999999994</v>
      </c>
    </row>
    <row r="206" spans="1:25" ht="15">
      <c r="A206" s="3" t="s">
        <v>590</v>
      </c>
      <c r="B206" s="3" t="str">
        <f>CONCATENATE(I206," ",D206," ",H206)</f>
        <v>2015 Girls Outdoor State Open 300mH</v>
      </c>
      <c r="C206" s="3" t="s">
        <v>26</v>
      </c>
      <c r="D206" s="4" t="s">
        <v>784</v>
      </c>
      <c r="F206" s="4" t="s">
        <v>703</v>
      </c>
      <c r="G206" s="4" t="str">
        <f>IF(F206="Male","Boys","Girls")</f>
        <v>Girls</v>
      </c>
      <c r="H206" s="7" t="s">
        <v>711</v>
      </c>
      <c r="I206" s="3">
        <v>2015</v>
      </c>
      <c r="J206" s="3" t="s">
        <v>108</v>
      </c>
      <c r="K206" s="4" t="s">
        <v>58</v>
      </c>
      <c r="L206" s="20" t="str">
        <f>VLOOKUP(H206,Events!$A$2:$E$27,2,FALSE)</f>
        <v>Track</v>
      </c>
      <c r="M206" s="20" t="str">
        <f>VLOOKUP(H206,Events!$A$2:$E$27,3,FALSE)</f>
        <v>Hurdles</v>
      </c>
      <c r="N206" s="6">
        <v>42163</v>
      </c>
      <c r="O206" s="4" t="str">
        <f>IF(VLOOKUP(H206,Events!$A$2:$D$27,2,FALSE)="Field",CONCATENATE(R206,"-",S206),IF(VLOOKUP(H206,Events!$A$2:$D$27,2,FALSE)="Multi",R206,CONCATENATE(R206,":",S206)))</f>
        <v>0:43.18</v>
      </c>
      <c r="P206" s="4" t="s">
        <v>697</v>
      </c>
      <c r="Q206" s="4" t="str">
        <f>VLOOKUP(J206,School!$A$2:$D$100,3,FALSE)</f>
        <v>06511</v>
      </c>
      <c r="R206" s="18" t="s">
        <v>254</v>
      </c>
      <c r="S206" s="18" t="s">
        <v>681</v>
      </c>
      <c r="T206">
        <f>VLOOKUP(J206,School!$A$2:$F$98,5,FALSE)</f>
        <v>41.311399999999999</v>
      </c>
      <c r="U206">
        <f>VLOOKUP(J206,School!$A$2:$F$98,6,FALSE)</f>
        <v>-72.936499999999995</v>
      </c>
      <c r="V206" s="4">
        <f t="shared" si="11"/>
        <v>22</v>
      </c>
      <c r="W206" s="4">
        <f>V206-COUNTIF(J207:J469,J206)</f>
        <v>21</v>
      </c>
      <c r="X206" s="29">
        <f t="shared" si="9"/>
        <v>41.320994929736145</v>
      </c>
      <c r="Y206" s="4">
        <f t="shared" si="10"/>
        <v>-72.942134651136826</v>
      </c>
    </row>
    <row r="207" spans="1:25" ht="15">
      <c r="A207" s="21" t="s">
        <v>826</v>
      </c>
      <c r="B207" s="21" t="s">
        <v>827</v>
      </c>
      <c r="C207" s="21" t="s">
        <v>26</v>
      </c>
      <c r="D207" s="21" t="s">
        <v>781</v>
      </c>
      <c r="E207" s="21"/>
      <c r="F207" s="21" t="s">
        <v>703</v>
      </c>
      <c r="G207" s="21" t="s">
        <v>706</v>
      </c>
      <c r="H207" s="21" t="s">
        <v>713</v>
      </c>
      <c r="I207" s="21">
        <v>2018</v>
      </c>
      <c r="J207" s="21" t="s">
        <v>559</v>
      </c>
      <c r="K207" s="21" t="s">
        <v>58</v>
      </c>
      <c r="L207" s="22" t="s">
        <v>16</v>
      </c>
      <c r="M207" s="22" t="s">
        <v>21</v>
      </c>
      <c r="N207" s="23">
        <v>43249</v>
      </c>
      <c r="O207" s="4" t="str">
        <f>IF(VLOOKUP(H207,Events!$A$2:$D$27,2,FALSE)="Field",CONCATENATE(R207,"-",S207),IF(VLOOKUP(H207,Events!$A$2:$D$27,2,FALSE)="Multi",R207,CONCATENATE(R207,":",S207)))</f>
        <v>0:14.56</v>
      </c>
      <c r="P207" s="21" t="s">
        <v>697</v>
      </c>
      <c r="Q207" s="4" t="str">
        <f>VLOOKUP(J207,School!$A$2:$D$100,3,FALSE)</f>
        <v>06117</v>
      </c>
      <c r="R207" s="24" t="s">
        <v>254</v>
      </c>
      <c r="S207" s="24" t="s">
        <v>828</v>
      </c>
      <c r="T207">
        <f>VLOOKUP(J207,School!$A$2:$F$98,5,FALSE)</f>
        <v>41.785899999999998</v>
      </c>
      <c r="U207">
        <f>VLOOKUP(J207,School!$A$2:$F$98,6,FALSE)</f>
        <v>-72.744900000000001</v>
      </c>
      <c r="V207" s="4">
        <f t="shared" si="11"/>
        <v>8</v>
      </c>
      <c r="W207" s="4">
        <f>V207-COUNTIF(J208:J470,J207)</f>
        <v>5</v>
      </c>
      <c r="X207" s="29">
        <f t="shared" si="9"/>
        <v>41.778828932188134</v>
      </c>
      <c r="Y207" s="4">
        <f t="shared" si="10"/>
        <v>-72.75904213562373</v>
      </c>
    </row>
    <row r="208" spans="1:25" ht="15">
      <c r="A208" s="3" t="s">
        <v>76</v>
      </c>
      <c r="B208" s="3" t="str">
        <f>CONCATENATE(I208," ",D208," ",H208)</f>
        <v>2015 Boys Outdoor Class L Championship 800m</v>
      </c>
      <c r="C208" s="3" t="s">
        <v>26</v>
      </c>
      <c r="D208" s="11" t="s">
        <v>773</v>
      </c>
      <c r="E208" s="11"/>
      <c r="F208" s="4" t="s">
        <v>702</v>
      </c>
      <c r="G208" s="4" t="str">
        <f>IF(F208="Male","Boys","Girls")</f>
        <v>Boys</v>
      </c>
      <c r="H208" s="16" t="s">
        <v>4</v>
      </c>
      <c r="I208" s="3">
        <v>2015</v>
      </c>
      <c r="J208" s="3" t="s">
        <v>77</v>
      </c>
      <c r="K208" s="4" t="s">
        <v>57</v>
      </c>
      <c r="L208" s="20" t="str">
        <f>VLOOKUP(H208,Events!$A$2:$E$27,2,FALSE)</f>
        <v>Track</v>
      </c>
      <c r="M208" s="20" t="str">
        <f>VLOOKUP(H208,Events!$A$2:$E$27,3,FALSE)</f>
        <v>Distance</v>
      </c>
      <c r="N208" s="6">
        <v>42158</v>
      </c>
      <c r="O208" s="4" t="str">
        <f>IF(VLOOKUP(H208,Events!$A$2:$D$27,2,FALSE)="Field",CONCATENATE(R208,"-",S208),IF(VLOOKUP(H208,Events!$A$2:$D$27,2,FALSE)="Multi",R208,CONCATENATE(R208,":",S208)))</f>
        <v>1:50.88</v>
      </c>
      <c r="P208" s="4" t="s">
        <v>697</v>
      </c>
      <c r="Q208" s="4" t="str">
        <f>VLOOKUP(J208,School!$A$2:$D$100,3,FALSE)</f>
        <v>06897</v>
      </c>
      <c r="R208" s="18">
        <v>1</v>
      </c>
      <c r="S208" s="18">
        <v>50.88</v>
      </c>
      <c r="T208">
        <f>VLOOKUP(J208,School!$A$2:$F$98,5,FALSE)</f>
        <v>41.191299999999998</v>
      </c>
      <c r="U208">
        <f>VLOOKUP(J208,School!$A$2:$F$98,6,FALSE)</f>
        <v>-73.427700000000002</v>
      </c>
      <c r="V208" s="4">
        <f t="shared" si="11"/>
        <v>2</v>
      </c>
      <c r="W208" s="4">
        <f>V208-COUNTIF(J209:J471,J208)</f>
        <v>1</v>
      </c>
      <c r="X208" s="29">
        <f t="shared" si="9"/>
        <v>41.1813</v>
      </c>
      <c r="Y208" s="4">
        <f t="shared" si="10"/>
        <v>-73.427700000000002</v>
      </c>
    </row>
    <row r="209" spans="1:25" ht="15">
      <c r="A209" s="3" t="s">
        <v>76</v>
      </c>
      <c r="B209" s="3" t="str">
        <f>CONCATENATE(I209," ",D209," ",H209)</f>
        <v>2015 Boys Outdoor Class L Championship 1600m</v>
      </c>
      <c r="C209" s="3" t="s">
        <v>26</v>
      </c>
      <c r="D209" s="11" t="s">
        <v>773</v>
      </c>
      <c r="E209" s="11"/>
      <c r="F209" s="4" t="s">
        <v>702</v>
      </c>
      <c r="G209" s="4" t="str">
        <f>IF(F209="Male","Boys","Girls")</f>
        <v>Boys</v>
      </c>
      <c r="H209" s="16" t="s">
        <v>5</v>
      </c>
      <c r="I209" s="3">
        <v>2015</v>
      </c>
      <c r="J209" s="3" t="s">
        <v>77</v>
      </c>
      <c r="K209" s="4" t="s">
        <v>57</v>
      </c>
      <c r="L209" s="20" t="str">
        <f>VLOOKUP(H209,Events!$A$2:$E$27,2,FALSE)</f>
        <v>Track</v>
      </c>
      <c r="M209" s="20" t="str">
        <f>VLOOKUP(H209,Events!$A$2:$E$27,3,FALSE)</f>
        <v>Distance</v>
      </c>
      <c r="N209" s="6">
        <v>42158</v>
      </c>
      <c r="O209" s="4" t="str">
        <f>IF(VLOOKUP(H209,Events!$A$2:$D$27,2,FALSE)="Field",CONCATENATE(R209,"-",S209),IF(VLOOKUP(H209,Events!$A$2:$D$27,2,FALSE)="Multi",R209,CONCATENATE(R209,":",S209)))</f>
        <v>4:13.29</v>
      </c>
      <c r="P209" s="4" t="s">
        <v>697</v>
      </c>
      <c r="Q209" s="4" t="str">
        <f>VLOOKUP(J209,School!$A$2:$D$100,3,FALSE)</f>
        <v>06897</v>
      </c>
      <c r="R209" s="18">
        <v>4</v>
      </c>
      <c r="S209" s="18">
        <v>13.29</v>
      </c>
      <c r="T209">
        <f>VLOOKUP(J209,School!$A$2:$F$98,5,FALSE)</f>
        <v>41.191299999999998</v>
      </c>
      <c r="U209">
        <f>VLOOKUP(J209,School!$A$2:$F$98,6,FALSE)</f>
        <v>-73.427700000000002</v>
      </c>
      <c r="V209" s="4">
        <f t="shared" si="11"/>
        <v>2</v>
      </c>
      <c r="W209" s="4">
        <f>V209-COUNTIF(J210:J472,J209)</f>
        <v>2</v>
      </c>
      <c r="X209" s="29">
        <f t="shared" si="9"/>
        <v>41.201299999999996</v>
      </c>
      <c r="Y209" s="4">
        <f t="shared" si="10"/>
        <v>-73.427700000000002</v>
      </c>
    </row>
    <row r="210" spans="1:25" ht="15">
      <c r="A210" s="3" t="s">
        <v>78</v>
      </c>
      <c r="B210" s="3" t="str">
        <f>CONCATENATE(I210," ",D210," ",H210)</f>
        <v>2014 Boys Outdoor Class L Championship 3200m</v>
      </c>
      <c r="C210" s="3" t="s">
        <v>26</v>
      </c>
      <c r="D210" s="11" t="s">
        <v>773</v>
      </c>
      <c r="E210" s="11"/>
      <c r="F210" s="4" t="s">
        <v>702</v>
      </c>
      <c r="G210" s="4" t="str">
        <f>IF(F210="Male","Boys","Girls")</f>
        <v>Boys</v>
      </c>
      <c r="H210" s="16" t="s">
        <v>6</v>
      </c>
      <c r="I210" s="3">
        <v>2014</v>
      </c>
      <c r="J210" s="3" t="s">
        <v>79</v>
      </c>
      <c r="K210" s="4" t="s">
        <v>57</v>
      </c>
      <c r="L210" s="20" t="str">
        <f>VLOOKUP(H210,Events!$A$2:$E$27,2,FALSE)</f>
        <v>Track</v>
      </c>
      <c r="M210" s="20" t="str">
        <f>VLOOKUP(H210,Events!$A$2:$E$27,3,FALSE)</f>
        <v>Distance</v>
      </c>
      <c r="N210" s="6">
        <v>41792</v>
      </c>
      <c r="O210" s="4" t="str">
        <f>IF(VLOOKUP(H210,Events!$A$2:$D$27,2,FALSE)="Field",CONCATENATE(R210,"-",S210),IF(VLOOKUP(H210,Events!$A$2:$D$27,2,FALSE)="Multi",R210,CONCATENATE(R210,":",S210)))</f>
        <v>9:08.00</v>
      </c>
      <c r="P210" s="4" t="s">
        <v>697</v>
      </c>
      <c r="Q210" s="4" t="str">
        <f>VLOOKUP(J210,School!$A$2:$D$100,3,FALSE)</f>
        <v>06820</v>
      </c>
      <c r="R210" s="18">
        <v>9</v>
      </c>
      <c r="S210" s="18" t="s">
        <v>709</v>
      </c>
      <c r="T210">
        <f>VLOOKUP(J210,School!$A$2:$F$98,5,FALSE)</f>
        <v>41.079900000000002</v>
      </c>
      <c r="U210">
        <f>VLOOKUP(J210,School!$A$2:$F$98,6,FALSE)</f>
        <v>-73.469899999999996</v>
      </c>
      <c r="V210" s="4">
        <f t="shared" si="11"/>
        <v>4</v>
      </c>
      <c r="W210" s="4">
        <f>V210-COUNTIF(J211:J473,J210)</f>
        <v>2</v>
      </c>
      <c r="X210" s="29">
        <f t="shared" si="9"/>
        <v>41.069900000000004</v>
      </c>
      <c r="Y210" s="4">
        <f t="shared" si="10"/>
        <v>-73.469899999999996</v>
      </c>
    </row>
    <row r="211" spans="1:25" ht="15">
      <c r="A211" s="3" t="s">
        <v>80</v>
      </c>
      <c r="B211" s="3" t="str">
        <f>CONCATENATE(I211," ",D211," ",H211)</f>
        <v>1985 Boys Outdoor Class L Championship 5000m</v>
      </c>
      <c r="C211" s="3" t="s">
        <v>26</v>
      </c>
      <c r="D211" s="11" t="s">
        <v>773</v>
      </c>
      <c r="E211" s="11"/>
      <c r="F211" s="4" t="s">
        <v>702</v>
      </c>
      <c r="G211" s="4" t="str">
        <f>IF(F211="Male","Boys","Girls")</f>
        <v>Boys</v>
      </c>
      <c r="H211" s="16" t="s">
        <v>7</v>
      </c>
      <c r="I211" s="3">
        <v>1985</v>
      </c>
      <c r="J211" s="3" t="s">
        <v>103</v>
      </c>
      <c r="K211" s="4" t="s">
        <v>56</v>
      </c>
      <c r="L211" s="20" t="str">
        <f>VLOOKUP(H211,Events!$A$2:$E$27,2,FALSE)</f>
        <v>Track</v>
      </c>
      <c r="M211" s="20" t="str">
        <f>VLOOKUP(H211,Events!$A$2:$E$27,3,FALSE)</f>
        <v>Distance</v>
      </c>
      <c r="N211" s="6">
        <v>31199</v>
      </c>
      <c r="O211" s="4" t="str">
        <f>IF(VLOOKUP(H211,Events!$A$2:$D$27,2,FALSE)="Field",CONCATENATE(R211,"-",S211),IF(VLOOKUP(H211,Events!$A$2:$D$27,2,FALSE)="Multi",R211,CONCATENATE(R211,":",S211)))</f>
        <v>15:35.85</v>
      </c>
      <c r="P211" s="4" t="s">
        <v>697</v>
      </c>
      <c r="Q211" s="4" t="str">
        <f>VLOOKUP(J211,School!$A$2:$D$100,3,FALSE)</f>
        <v>06824</v>
      </c>
      <c r="R211" s="18">
        <v>15</v>
      </c>
      <c r="S211" s="18">
        <v>35.85</v>
      </c>
      <c r="T211">
        <f>VLOOKUP(J211,School!$A$2:$F$98,5,FALSE)</f>
        <v>41.138800000000003</v>
      </c>
      <c r="U211">
        <f>VLOOKUP(J211,School!$A$2:$F$98,6,FALSE)</f>
        <v>-73.256799999999998</v>
      </c>
      <c r="V211" s="4">
        <f t="shared" si="11"/>
        <v>1</v>
      </c>
      <c r="W211" s="4">
        <f>V211-COUNTIF(J212:J474,J211)</f>
        <v>1</v>
      </c>
      <c r="X211" s="29">
        <f t="shared" si="9"/>
        <v>41.138800000000003</v>
      </c>
      <c r="Y211" s="4">
        <f t="shared" si="10"/>
        <v>-73.256799999999998</v>
      </c>
    </row>
    <row r="212" spans="1:25" ht="24">
      <c r="A212" s="3" t="s">
        <v>83</v>
      </c>
      <c r="B212" s="3" t="str">
        <f>CONCATENATE(I212," ",D212," ",H212)</f>
        <v>2005 Boys Outdoor Class L Championship 4x800m</v>
      </c>
      <c r="C212" s="3" t="s">
        <v>26</v>
      </c>
      <c r="D212" s="11" t="s">
        <v>773</v>
      </c>
      <c r="E212" s="11"/>
      <c r="F212" s="4" t="s">
        <v>702</v>
      </c>
      <c r="G212" s="4" t="str">
        <f>IF(F212="Male","Boys","Girls")</f>
        <v>Boys</v>
      </c>
      <c r="H212" s="16" t="s">
        <v>10</v>
      </c>
      <c r="I212" s="3">
        <v>2005</v>
      </c>
      <c r="J212" s="3" t="s">
        <v>84</v>
      </c>
      <c r="K212" s="4" t="s">
        <v>58</v>
      </c>
      <c r="L212" s="20" t="str">
        <f>VLOOKUP(H212,Events!$A$2:$E$27,2,FALSE)</f>
        <v>Relay</v>
      </c>
      <c r="M212" s="20" t="str">
        <f>VLOOKUP(H212,Events!$A$2:$E$27,3,FALSE)</f>
        <v>Distance</v>
      </c>
      <c r="N212" s="6">
        <v>38503</v>
      </c>
      <c r="O212" s="4" t="str">
        <f>IF(VLOOKUP(H212,Events!$A$2:$D$27,2,FALSE)="Field",CONCATENATE(R212,"-",S212),IF(VLOOKUP(H212,Events!$A$2:$D$27,2,FALSE)="Multi",R212,CONCATENATE(R212,":",S212)))</f>
        <v>8:01.02</v>
      </c>
      <c r="P212" s="4" t="s">
        <v>697</v>
      </c>
      <c r="Q212" s="4" t="str">
        <f>VLOOKUP(J212,School!$A$2:$D$100,3,FALSE)</f>
        <v>06877</v>
      </c>
      <c r="R212" s="18">
        <v>8</v>
      </c>
      <c r="S212" s="18" t="s">
        <v>772</v>
      </c>
      <c r="T212">
        <f>VLOOKUP(J212,School!$A$2:$F$98,5,FALSE)</f>
        <v>41.286200000000001</v>
      </c>
      <c r="U212">
        <f>VLOOKUP(J212,School!$A$2:$F$98,6,FALSE)</f>
        <v>-73.495500000000007</v>
      </c>
      <c r="V212" s="4">
        <f t="shared" si="11"/>
        <v>4</v>
      </c>
      <c r="W212" s="4">
        <f>V212-COUNTIF(J213:J475,J212)</f>
        <v>3</v>
      </c>
      <c r="X212" s="29">
        <f t="shared" si="9"/>
        <v>41.286200000000001</v>
      </c>
      <c r="Y212" s="4">
        <f t="shared" si="10"/>
        <v>-73.515500000000003</v>
      </c>
    </row>
    <row r="213" spans="1:25" ht="15">
      <c r="A213" s="3" t="s">
        <v>133</v>
      </c>
      <c r="B213" s="3" t="str">
        <f>CONCATENATE(I213," ",D213," ",H213)</f>
        <v>2009 Boys Outdoor Class LL Championship 800m</v>
      </c>
      <c r="C213" s="3" t="s">
        <v>26</v>
      </c>
      <c r="D213" s="4" t="s">
        <v>774</v>
      </c>
      <c r="F213" s="4" t="s">
        <v>702</v>
      </c>
      <c r="G213" s="4" t="str">
        <f>IF(F213="Male","Boys","Girls")</f>
        <v>Boys</v>
      </c>
      <c r="H213" s="4" t="s">
        <v>4</v>
      </c>
      <c r="I213" s="3">
        <v>2009</v>
      </c>
      <c r="J213" s="3" t="s">
        <v>155</v>
      </c>
      <c r="K213" s="4" t="s">
        <v>61</v>
      </c>
      <c r="L213" s="20" t="str">
        <f>VLOOKUP(H213,Events!$A$2:$E$27,2,FALSE)</f>
        <v>Track</v>
      </c>
      <c r="M213" s="20" t="str">
        <f>VLOOKUP(H213,Events!$A$2:$E$27,3,FALSE)</f>
        <v>Distance</v>
      </c>
      <c r="N213" s="6">
        <v>39965</v>
      </c>
      <c r="O213" s="4" t="str">
        <f>IF(VLOOKUP(H213,Events!$A$2:$D$27,2,FALSE)="Field",CONCATENATE(R213,"-",S213),IF(VLOOKUP(H213,Events!$A$2:$D$27,2,FALSE)="Multi",R213,CONCATENATE(R213,":",S213)))</f>
        <v>1:50.91</v>
      </c>
      <c r="P213" s="4" t="s">
        <v>697</v>
      </c>
      <c r="Q213" s="4" t="str">
        <f>VLOOKUP(J213,School!$A$2:$D$100,3,FALSE)</f>
        <v>06511</v>
      </c>
      <c r="R213" s="18">
        <v>1</v>
      </c>
      <c r="S213" s="18">
        <v>50.91</v>
      </c>
      <c r="T213">
        <f>VLOOKUP(J213,School!$A$2:$F$98,5,FALSE)</f>
        <v>41.311399999999999</v>
      </c>
      <c r="U213">
        <f>VLOOKUP(J213,School!$A$2:$F$98,6,FALSE)</f>
        <v>-72.936499999999995</v>
      </c>
      <c r="V213" s="4">
        <f t="shared" si="11"/>
        <v>9</v>
      </c>
      <c r="W213" s="4">
        <f>V213-COUNTIF(J214:J476,J213)</f>
        <v>5</v>
      </c>
      <c r="X213" s="29">
        <f t="shared" si="9"/>
        <v>41.302003073792143</v>
      </c>
      <c r="Y213" s="4">
        <f t="shared" si="10"/>
        <v>-72.943340402866511</v>
      </c>
    </row>
    <row r="214" spans="1:25" ht="15">
      <c r="A214" s="3" t="s">
        <v>392</v>
      </c>
      <c r="B214" s="3" t="str">
        <f>CONCATENATE(I214," ",D214," ",H214)</f>
        <v>2012 Boys Outdoor Class LL Championship 1600m</v>
      </c>
      <c r="C214" s="3" t="s">
        <v>26</v>
      </c>
      <c r="D214" s="4" t="s">
        <v>774</v>
      </c>
      <c r="F214" s="4" t="s">
        <v>702</v>
      </c>
      <c r="G214" s="4" t="str">
        <f>IF(F214="Male","Boys","Girls")</f>
        <v>Boys</v>
      </c>
      <c r="H214" s="4" t="s">
        <v>5</v>
      </c>
      <c r="I214" s="3">
        <v>2012</v>
      </c>
      <c r="J214" s="3" t="s">
        <v>105</v>
      </c>
      <c r="K214" s="4" t="s">
        <v>61</v>
      </c>
      <c r="L214" s="20" t="str">
        <f>VLOOKUP(H214,Events!$A$2:$E$27,2,FALSE)</f>
        <v>Track</v>
      </c>
      <c r="M214" s="20" t="str">
        <f>VLOOKUP(H214,Events!$A$2:$E$27,3,FALSE)</f>
        <v>Distance</v>
      </c>
      <c r="N214" s="6">
        <v>41059</v>
      </c>
      <c r="O214" s="4" t="str">
        <f>IF(VLOOKUP(H214,Events!$A$2:$D$27,2,FALSE)="Field",CONCATENATE(R214,"-",S214),IF(VLOOKUP(H214,Events!$A$2:$D$27,2,FALSE)="Multi",R214,CONCATENATE(R214,":",S214)))</f>
        <v>4:10.35</v>
      </c>
      <c r="P214" s="4" t="s">
        <v>697</v>
      </c>
      <c r="Q214" s="4" t="str">
        <f>VLOOKUP(J214,School!$A$2:$D$100,3,FALSE)</f>
        <v>06880</v>
      </c>
      <c r="R214" s="18">
        <v>4</v>
      </c>
      <c r="S214" s="18">
        <v>10.35</v>
      </c>
      <c r="T214">
        <f>VLOOKUP(J214,School!$A$2:$F$98,5,FALSE)</f>
        <v>41.127299999999998</v>
      </c>
      <c r="U214">
        <f>VLOOKUP(J214,School!$A$2:$F$98,6,FALSE)</f>
        <v>-73.371799999999993</v>
      </c>
      <c r="V214" s="4">
        <f t="shared" si="11"/>
        <v>8</v>
      </c>
      <c r="W214" s="4">
        <f>V214-COUNTIF(J215:J477,J214)</f>
        <v>4</v>
      </c>
      <c r="X214" s="29">
        <f t="shared" si="9"/>
        <v>41.1173</v>
      </c>
      <c r="Y214" s="4">
        <f t="shared" si="10"/>
        <v>-73.371799999999993</v>
      </c>
    </row>
    <row r="215" spans="1:25" ht="15">
      <c r="A215" s="3" t="s">
        <v>134</v>
      </c>
      <c r="B215" s="3" t="str">
        <f>CONCATENATE(I215," ",D215," ",H215)</f>
        <v>2014 Boys Outdoor Class LL Championship 3200m</v>
      </c>
      <c r="C215" s="3" t="s">
        <v>26</v>
      </c>
      <c r="D215" s="4" t="s">
        <v>774</v>
      </c>
      <c r="F215" s="4" t="s">
        <v>702</v>
      </c>
      <c r="G215" s="4" t="str">
        <f>IF(F215="Male","Boys","Girls")</f>
        <v>Boys</v>
      </c>
      <c r="H215" s="4" t="s">
        <v>6</v>
      </c>
      <c r="I215" s="3">
        <v>2014</v>
      </c>
      <c r="J215" s="3" t="s">
        <v>135</v>
      </c>
      <c r="K215" s="4" t="s">
        <v>62</v>
      </c>
      <c r="L215" s="20" t="str">
        <f>VLOOKUP(H215,Events!$A$2:$E$27,2,FALSE)</f>
        <v>Track</v>
      </c>
      <c r="M215" s="20" t="str">
        <f>VLOOKUP(H215,Events!$A$2:$E$27,3,FALSE)</f>
        <v>Distance</v>
      </c>
      <c r="N215" s="6">
        <v>41795</v>
      </c>
      <c r="O215" s="4" t="str">
        <f>IF(VLOOKUP(H215,Events!$A$2:$D$27,2,FALSE)="Field",CONCATENATE(R215,"-",S215),IF(VLOOKUP(H215,Events!$A$2:$D$27,2,FALSE)="Multi",R215,CONCATENATE(R215,":",S215)))</f>
        <v>9:06.67</v>
      </c>
      <c r="P215" s="4" t="s">
        <v>697</v>
      </c>
      <c r="Q215" s="4" t="str">
        <f>VLOOKUP(J215,School!$A$2:$D$100,3,FALSE)</f>
        <v>06824</v>
      </c>
      <c r="R215" s="18">
        <v>9</v>
      </c>
      <c r="S215" s="18" t="s">
        <v>279</v>
      </c>
      <c r="T215">
        <f>VLOOKUP(J215,School!$A$2:$F$98,5,FALSE)</f>
        <v>41.138800000000003</v>
      </c>
      <c r="U215">
        <f>VLOOKUP(J215,School!$A$2:$F$98,6,FALSE)</f>
        <v>-73.256799999999998</v>
      </c>
      <c r="V215" s="4">
        <f t="shared" si="11"/>
        <v>1</v>
      </c>
      <c r="W215" s="4">
        <f>V215-COUNTIF(J216:J478,J215)</f>
        <v>1</v>
      </c>
      <c r="X215" s="29">
        <f t="shared" si="9"/>
        <v>41.138800000000003</v>
      </c>
      <c r="Y215" s="4">
        <f t="shared" si="10"/>
        <v>-73.256799999999998</v>
      </c>
    </row>
    <row r="216" spans="1:25" ht="15">
      <c r="A216" s="3" t="s">
        <v>136</v>
      </c>
      <c r="B216" s="3" t="str">
        <f>CONCATENATE(I216," ",D216," ",H216)</f>
        <v>1981 Boys Outdoor Class LL Championship 5000m</v>
      </c>
      <c r="C216" s="3" t="s">
        <v>26</v>
      </c>
      <c r="D216" s="4" t="s">
        <v>774</v>
      </c>
      <c r="F216" s="4" t="s">
        <v>702</v>
      </c>
      <c r="G216" s="4" t="str">
        <f>IF(F216="Male","Boys","Girls")</f>
        <v>Boys</v>
      </c>
      <c r="H216" s="4" t="s">
        <v>7</v>
      </c>
      <c r="I216" s="3">
        <v>1981</v>
      </c>
      <c r="J216" s="3" t="s">
        <v>156</v>
      </c>
      <c r="K216" s="4" t="s">
        <v>56</v>
      </c>
      <c r="L216" s="20" t="str">
        <f>VLOOKUP(H216,Events!$A$2:$E$27,2,FALSE)</f>
        <v>Track</v>
      </c>
      <c r="M216" s="20" t="str">
        <f>VLOOKUP(H216,Events!$A$2:$E$27,3,FALSE)</f>
        <v>Distance</v>
      </c>
      <c r="O216" s="4" t="str">
        <f>IF(VLOOKUP(H216,Events!$A$2:$D$27,2,FALSE)="Field",CONCATENATE(R216,"-",S216),IF(VLOOKUP(H216,Events!$A$2:$D$27,2,FALSE)="Multi",R216,CONCATENATE(R216,":",S216)))</f>
        <v>14:56.78</v>
      </c>
      <c r="P216" s="4" t="s">
        <v>697</v>
      </c>
      <c r="Q216" s="4" t="str">
        <f>VLOOKUP(J216,School!$A$2:$D$100,3,FALSE)</f>
        <v>06902</v>
      </c>
      <c r="R216" s="18">
        <v>14</v>
      </c>
      <c r="S216" s="18">
        <v>56.78</v>
      </c>
      <c r="T216">
        <f>VLOOKUP(J216,School!$A$2:$F$98,5,FALSE)</f>
        <v>41.076500000000003</v>
      </c>
      <c r="U216">
        <f>VLOOKUP(J216,School!$A$2:$F$98,6,FALSE)</f>
        <v>-73.566000000000003</v>
      </c>
      <c r="V216" s="4">
        <f t="shared" si="11"/>
        <v>4</v>
      </c>
      <c r="W216" s="4">
        <f>V216-COUNTIF(J217:J479,J216)</f>
        <v>3</v>
      </c>
      <c r="X216" s="29">
        <f t="shared" si="9"/>
        <v>41.076500000000003</v>
      </c>
      <c r="Y216" s="4">
        <f t="shared" si="10"/>
        <v>-73.585999999999999</v>
      </c>
    </row>
    <row r="217" spans="1:25" ht="24">
      <c r="A217" s="3" t="s">
        <v>144</v>
      </c>
      <c r="B217" s="3" t="str">
        <f>CONCATENATE(I217," ",D217," ",H217)</f>
        <v>2012 Boys Outdoor Class LL Championship 4x800m</v>
      </c>
      <c r="C217" s="3" t="s">
        <v>26</v>
      </c>
      <c r="D217" s="4" t="s">
        <v>774</v>
      </c>
      <c r="F217" s="4" t="s">
        <v>702</v>
      </c>
      <c r="G217" s="4" t="str">
        <f>IF(F217="Male","Boys","Girls")</f>
        <v>Boys</v>
      </c>
      <c r="H217" s="4" t="s">
        <v>10</v>
      </c>
      <c r="I217" s="3">
        <v>2012</v>
      </c>
      <c r="J217" s="3" t="s">
        <v>140</v>
      </c>
      <c r="K217" s="4" t="s">
        <v>61</v>
      </c>
      <c r="L217" s="20" t="str">
        <f>VLOOKUP(H217,Events!$A$2:$E$27,2,FALSE)</f>
        <v>Relay</v>
      </c>
      <c r="M217" s="20" t="str">
        <f>VLOOKUP(H217,Events!$A$2:$E$27,3,FALSE)</f>
        <v>Distance</v>
      </c>
      <c r="N217" s="6">
        <v>41059</v>
      </c>
      <c r="O217" s="4" t="str">
        <f>IF(VLOOKUP(H217,Events!$A$2:$D$27,2,FALSE)="Field",CONCATENATE(R217,"-",S217),IF(VLOOKUP(H217,Events!$A$2:$D$27,2,FALSE)="Multi",R217,CONCATENATE(R217,":",S217)))</f>
        <v>7:48.89</v>
      </c>
      <c r="P217" s="4" t="s">
        <v>697</v>
      </c>
      <c r="Q217" s="4" t="str">
        <f>VLOOKUP(J217,School!$A$2:$D$100,3,FALSE)</f>
        <v>06070</v>
      </c>
      <c r="R217" s="18">
        <v>7</v>
      </c>
      <c r="S217" s="18">
        <v>48.89</v>
      </c>
      <c r="T217">
        <f>VLOOKUP(J217,School!$A$2:$F$98,5,FALSE)</f>
        <v>41.8645</v>
      </c>
      <c r="U217">
        <f>VLOOKUP(J217,School!$A$2:$F$98,6,FALSE)</f>
        <v>-72.808999999999997</v>
      </c>
      <c r="V217" s="4">
        <f t="shared" si="11"/>
        <v>4</v>
      </c>
      <c r="W217" s="4">
        <f>V217-COUNTIF(J218:J480,J217)</f>
        <v>2</v>
      </c>
      <c r="X217" s="29">
        <f t="shared" si="9"/>
        <v>41.854500000000002</v>
      </c>
      <c r="Y217" s="4">
        <f t="shared" si="10"/>
        <v>-72.808999999999997</v>
      </c>
    </row>
    <row r="218" spans="1:25" ht="15">
      <c r="A218" s="3" t="s">
        <v>171</v>
      </c>
      <c r="B218" s="3" t="str">
        <f>CONCATENATE(I218," ",D218," ",H218)</f>
        <v>2010 Boys Outdoor Class M Championship 800m</v>
      </c>
      <c r="C218" s="3" t="s">
        <v>26</v>
      </c>
      <c r="D218" s="4" t="s">
        <v>775</v>
      </c>
      <c r="F218" s="4" t="s">
        <v>702</v>
      </c>
      <c r="G218" s="4" t="str">
        <f>IF(F218="Male","Boys","Girls")</f>
        <v>Boys</v>
      </c>
      <c r="H218" s="4" t="s">
        <v>4</v>
      </c>
      <c r="I218" s="3">
        <v>2010</v>
      </c>
      <c r="J218" s="3" t="s">
        <v>199</v>
      </c>
      <c r="K218" s="4" t="s">
        <v>61</v>
      </c>
      <c r="L218" s="20" t="str">
        <f>VLOOKUP(H218,Events!$A$2:$E$27,2,FALSE)</f>
        <v>Track</v>
      </c>
      <c r="M218" s="20" t="str">
        <f>VLOOKUP(H218,Events!$A$2:$E$27,3,FALSE)</f>
        <v>Distance</v>
      </c>
      <c r="N218" s="6">
        <v>40331</v>
      </c>
      <c r="O218" s="4" t="str">
        <f>IF(VLOOKUP(H218,Events!$A$2:$D$27,2,FALSE)="Field",CONCATENATE(R218,"-",S218),IF(VLOOKUP(H218,Events!$A$2:$D$27,2,FALSE)="Multi",R218,CONCATENATE(R218,":",S218)))</f>
        <v>1:54.29</v>
      </c>
      <c r="P218" s="4" t="s">
        <v>697</v>
      </c>
      <c r="Q218" s="4" t="str">
        <f>VLOOKUP(J218,School!$A$2:$D$100,3,FALSE)</f>
        <v>06042</v>
      </c>
      <c r="R218" s="18" t="s">
        <v>258</v>
      </c>
      <c r="S218" s="18" t="s">
        <v>259</v>
      </c>
      <c r="T218">
        <f>VLOOKUP(J218,School!$A$2:$F$98,5,FALSE)</f>
        <v>41.803100000000001</v>
      </c>
      <c r="U218">
        <f>VLOOKUP(J218,School!$A$2:$F$98,6,FALSE)</f>
        <v>-72.541700000000006</v>
      </c>
      <c r="V218" s="4">
        <f t="shared" si="11"/>
        <v>4</v>
      </c>
      <c r="W218" s="4">
        <f>V218-COUNTIF(J219:J481,J218)</f>
        <v>4</v>
      </c>
      <c r="X218" s="29">
        <f t="shared" si="9"/>
        <v>41.813099999999999</v>
      </c>
      <c r="Y218" s="4">
        <f t="shared" si="10"/>
        <v>-72.541700000000006</v>
      </c>
    </row>
    <row r="219" spans="1:25" ht="15">
      <c r="A219" s="3" t="s">
        <v>172</v>
      </c>
      <c r="B219" s="3" t="str">
        <f>CONCATENATE(I219," ",D219," ",H219)</f>
        <v>2004 Boys Outdoor Class M Championship 1600m</v>
      </c>
      <c r="C219" s="3" t="s">
        <v>26</v>
      </c>
      <c r="D219" s="4" t="s">
        <v>775</v>
      </c>
      <c r="F219" s="4" t="s">
        <v>702</v>
      </c>
      <c r="G219" s="4" t="str">
        <f>IF(F219="Male","Boys","Girls")</f>
        <v>Boys</v>
      </c>
      <c r="H219" s="4" t="s">
        <v>5</v>
      </c>
      <c r="I219" s="3">
        <v>2004</v>
      </c>
      <c r="J219" s="3" t="s">
        <v>173</v>
      </c>
      <c r="K219" s="4" t="s">
        <v>58</v>
      </c>
      <c r="L219" s="20" t="str">
        <f>VLOOKUP(H219,Events!$A$2:$E$27,2,FALSE)</f>
        <v>Track</v>
      </c>
      <c r="M219" s="20" t="str">
        <f>VLOOKUP(H219,Events!$A$2:$E$27,3,FALSE)</f>
        <v>Distance</v>
      </c>
      <c r="N219" s="6">
        <v>38142</v>
      </c>
      <c r="O219" s="4" t="str">
        <f>IF(VLOOKUP(H219,Events!$A$2:$D$27,2,FALSE)="Field",CONCATENATE(R219,"-",S219),IF(VLOOKUP(H219,Events!$A$2:$D$27,2,FALSE)="Multi",R219,CONCATENATE(R219,":",S219)))</f>
        <v>4:16.95</v>
      </c>
      <c r="P219" s="4" t="s">
        <v>697</v>
      </c>
      <c r="Q219" s="4" t="str">
        <f>VLOOKUP(J219,School!$A$2:$D$100,3,FALSE)</f>
        <v>06351</v>
      </c>
      <c r="R219" s="18" t="s">
        <v>260</v>
      </c>
      <c r="S219" s="18" t="s">
        <v>261</v>
      </c>
      <c r="T219">
        <f>VLOOKUP(J219,School!$A$2:$F$98,5,FALSE)</f>
        <v>41.606900000000003</v>
      </c>
      <c r="U219">
        <f>VLOOKUP(J219,School!$A$2:$F$98,6,FALSE)</f>
        <v>-71.980699999999999</v>
      </c>
      <c r="V219" s="4">
        <f t="shared" si="11"/>
        <v>2</v>
      </c>
      <c r="W219" s="4">
        <f>V219-COUNTIF(J220:J482,J219)</f>
        <v>1</v>
      </c>
      <c r="X219" s="29">
        <f t="shared" si="9"/>
        <v>41.596900000000005</v>
      </c>
      <c r="Y219" s="4">
        <f t="shared" si="10"/>
        <v>-71.980699999999999</v>
      </c>
    </row>
    <row r="220" spans="1:25" ht="15">
      <c r="A220" s="3" t="s">
        <v>174</v>
      </c>
      <c r="B220" s="3" t="str">
        <f>CONCATENATE(I220," ",D220," ",H220)</f>
        <v>2009 Boys Outdoor Class M Championship 3200m</v>
      </c>
      <c r="C220" s="3" t="s">
        <v>26</v>
      </c>
      <c r="D220" s="4" t="s">
        <v>775</v>
      </c>
      <c r="F220" s="4" t="s">
        <v>702</v>
      </c>
      <c r="G220" s="4" t="str">
        <f>IF(F220="Male","Boys","Girls")</f>
        <v>Boys</v>
      </c>
      <c r="H220" s="4" t="s">
        <v>6</v>
      </c>
      <c r="I220" s="3">
        <v>2009</v>
      </c>
      <c r="J220" s="3" t="s">
        <v>175</v>
      </c>
      <c r="K220" s="4" t="s">
        <v>58</v>
      </c>
      <c r="L220" s="20" t="str">
        <f>VLOOKUP(H220,Events!$A$2:$E$27,2,FALSE)</f>
        <v>Track</v>
      </c>
      <c r="M220" s="20" t="str">
        <f>VLOOKUP(H220,Events!$A$2:$E$27,3,FALSE)</f>
        <v>Distance</v>
      </c>
      <c r="N220" s="6">
        <v>39967</v>
      </c>
      <c r="O220" s="4" t="str">
        <f>IF(VLOOKUP(H220,Events!$A$2:$D$27,2,FALSE)="Field",CONCATENATE(R220,"-",S220),IF(VLOOKUP(H220,Events!$A$2:$D$27,2,FALSE)="Multi",R220,CONCATENATE(R220,":",S220)))</f>
        <v>9:23.33</v>
      </c>
      <c r="P220" s="4" t="s">
        <v>697</v>
      </c>
      <c r="Q220" s="4" t="str">
        <f>VLOOKUP(J220,School!$A$2:$D$100,3,FALSE)</f>
        <v>06716</v>
      </c>
      <c r="R220" s="18" t="s">
        <v>262</v>
      </c>
      <c r="S220" s="18" t="s">
        <v>263</v>
      </c>
      <c r="T220">
        <f>VLOOKUP(J220,School!$A$2:$F$98,5,FALSE)</f>
        <v>41.609000000000002</v>
      </c>
      <c r="U220">
        <f>VLOOKUP(J220,School!$A$2:$F$98,6,FALSE)</f>
        <v>-73.004800000000003</v>
      </c>
      <c r="V220" s="4">
        <f t="shared" si="11"/>
        <v>1</v>
      </c>
      <c r="W220" s="4">
        <f>V220-COUNTIF(J221:J483,J220)</f>
        <v>1</v>
      </c>
      <c r="X220" s="29">
        <f t="shared" si="9"/>
        <v>41.609000000000002</v>
      </c>
      <c r="Y220" s="4">
        <f t="shared" si="10"/>
        <v>-73.004800000000003</v>
      </c>
    </row>
    <row r="221" spans="1:25" ht="15">
      <c r="A221" s="3" t="s">
        <v>176</v>
      </c>
      <c r="B221" s="3" t="str">
        <f>CONCATENATE(I221," ",D221," ",H221)</f>
        <v>1980 Boys Outdoor Class M Championship 5000m</v>
      </c>
      <c r="C221" s="3" t="s">
        <v>26</v>
      </c>
      <c r="D221" s="4" t="s">
        <v>775</v>
      </c>
      <c r="F221" s="4" t="s">
        <v>702</v>
      </c>
      <c r="G221" s="4" t="str">
        <f>IF(F221="Male","Boys","Girls")</f>
        <v>Boys</v>
      </c>
      <c r="H221" s="4" t="s">
        <v>7</v>
      </c>
      <c r="I221" s="3">
        <v>1980</v>
      </c>
      <c r="J221" s="3" t="s">
        <v>200</v>
      </c>
      <c r="K221" s="4" t="s">
        <v>56</v>
      </c>
      <c r="L221" s="20" t="str">
        <f>VLOOKUP(H221,Events!$A$2:$E$27,2,FALSE)</f>
        <v>Track</v>
      </c>
      <c r="M221" s="20" t="str">
        <f>VLOOKUP(H221,Events!$A$2:$E$27,3,FALSE)</f>
        <v>Distance</v>
      </c>
      <c r="O221" s="4" t="str">
        <f>IF(VLOOKUP(H221,Events!$A$2:$D$27,2,FALSE)="Field",CONCATENATE(R221,"-",S221),IF(VLOOKUP(H221,Events!$A$2:$D$27,2,FALSE)="Multi",R221,CONCATENATE(R221,":",S221)))</f>
        <v>15:20</v>
      </c>
      <c r="P221" s="4" t="s">
        <v>697</v>
      </c>
      <c r="Q221" s="4" t="str">
        <f>VLOOKUP(J221,School!$A$2:$D$100,3,FALSE)</f>
        <v>06268</v>
      </c>
      <c r="R221" s="18" t="s">
        <v>264</v>
      </c>
      <c r="S221" s="18" t="s">
        <v>265</v>
      </c>
      <c r="T221">
        <f>VLOOKUP(J221,School!$A$2:$F$98,5,FALSE)</f>
        <v>41.798900000000003</v>
      </c>
      <c r="U221">
        <f>VLOOKUP(J221,School!$A$2:$F$98,6,FALSE)</f>
        <v>-72.244500000000002</v>
      </c>
      <c r="V221" s="4">
        <f t="shared" si="11"/>
        <v>1</v>
      </c>
      <c r="W221" s="4">
        <f>V221-COUNTIF(J222:J484,J221)</f>
        <v>1</v>
      </c>
      <c r="X221" s="29">
        <f t="shared" si="9"/>
        <v>41.798900000000003</v>
      </c>
      <c r="Y221" s="4">
        <f t="shared" si="10"/>
        <v>-72.244500000000002</v>
      </c>
    </row>
    <row r="222" spans="1:25" ht="24">
      <c r="A222" s="3" t="s">
        <v>186</v>
      </c>
      <c r="B222" s="3" t="str">
        <f>CONCATENATE(I222," ",D222," ",H222)</f>
        <v>2009 Boys Outdoor Class M Championship 4x800m</v>
      </c>
      <c r="C222" s="3" t="s">
        <v>26</v>
      </c>
      <c r="D222" s="4" t="s">
        <v>775</v>
      </c>
      <c r="F222" s="4" t="s">
        <v>702</v>
      </c>
      <c r="G222" s="4" t="str">
        <f>IF(F222="Male","Boys","Girls")</f>
        <v>Boys</v>
      </c>
      <c r="H222" s="4" t="s">
        <v>10</v>
      </c>
      <c r="I222" s="3">
        <v>2009</v>
      </c>
      <c r="J222" s="3" t="s">
        <v>187</v>
      </c>
      <c r="K222" s="4" t="s">
        <v>58</v>
      </c>
      <c r="L222" s="20" t="str">
        <f>VLOOKUP(H222,Events!$A$2:$E$27,2,FALSE)</f>
        <v>Relay</v>
      </c>
      <c r="M222" s="20" t="str">
        <f>VLOOKUP(H222,Events!$A$2:$E$27,3,FALSE)</f>
        <v>Distance</v>
      </c>
      <c r="N222" s="6">
        <v>39967</v>
      </c>
      <c r="O222" s="4" t="str">
        <f>IF(VLOOKUP(H222,Events!$A$2:$D$27,2,FALSE)="Field",CONCATENATE(R222,"-",S222),IF(VLOOKUP(H222,Events!$A$2:$D$27,2,FALSE)="Multi",R222,CONCATENATE(R222,":",S222)))</f>
        <v>8:02.66</v>
      </c>
      <c r="P222" s="4" t="s">
        <v>697</v>
      </c>
      <c r="Q222" s="4" t="str">
        <f>VLOOKUP(J222,School!$A$2:$D$100,3,FALSE)</f>
        <v>06883</v>
      </c>
      <c r="R222" s="18" t="s">
        <v>277</v>
      </c>
      <c r="S222" s="18" t="s">
        <v>278</v>
      </c>
      <c r="T222">
        <f>VLOOKUP(J222,School!$A$2:$F$98,5,FALSE)</f>
        <v>41.197899999999997</v>
      </c>
      <c r="U222">
        <f>VLOOKUP(J222,School!$A$2:$F$98,6,FALSE)</f>
        <v>-73.376599999999996</v>
      </c>
      <c r="V222" s="4">
        <f t="shared" si="11"/>
        <v>3</v>
      </c>
      <c r="W222" s="4">
        <f>V222-COUNTIF(J223:J485,J222)</f>
        <v>3</v>
      </c>
      <c r="X222" s="29">
        <f t="shared" si="9"/>
        <v>41.207899999999995</v>
      </c>
      <c r="Y222" s="4">
        <f t="shared" si="10"/>
        <v>-73.376599999999996</v>
      </c>
    </row>
    <row r="223" spans="1:25" ht="15">
      <c r="A223" s="3" t="s">
        <v>232</v>
      </c>
      <c r="B223" s="3" t="str">
        <f>CONCATENATE(I223," ",D223," ",H223)</f>
        <v>2012 Boys Outdoor Class MM Championship 800m</v>
      </c>
      <c r="C223" s="3" t="s">
        <v>26</v>
      </c>
      <c r="D223" s="4" t="s">
        <v>776</v>
      </c>
      <c r="F223" s="4" t="s">
        <v>702</v>
      </c>
      <c r="G223" s="4" t="str">
        <f>IF(F223="Male","Boys","Girls")</f>
        <v>Boys</v>
      </c>
      <c r="H223" s="4" t="s">
        <v>4</v>
      </c>
      <c r="I223" s="3">
        <v>2012</v>
      </c>
      <c r="J223" s="3" t="s">
        <v>292</v>
      </c>
      <c r="K223" s="4" t="s">
        <v>58</v>
      </c>
      <c r="L223" s="20" t="str">
        <f>VLOOKUP(H223,Events!$A$2:$E$27,2,FALSE)</f>
        <v>Track</v>
      </c>
      <c r="M223" s="20" t="str">
        <f>VLOOKUP(H223,Events!$A$2:$E$27,3,FALSE)</f>
        <v>Distance</v>
      </c>
      <c r="N223" s="6">
        <v>41059</v>
      </c>
      <c r="O223" s="4" t="str">
        <f>IF(VLOOKUP(H223,Events!$A$2:$D$27,2,FALSE)="Field",CONCATENATE(R223,"-",S223),IF(VLOOKUP(H223,Events!$A$2:$D$27,2,FALSE)="Multi",R223,CONCATENATE(R223,":",S223)))</f>
        <v>1:54.95</v>
      </c>
      <c r="P223" s="4" t="s">
        <v>697</v>
      </c>
      <c r="Q223" s="4" t="str">
        <f>VLOOKUP(J223,School!$A$2:$D$100,3,FALSE)</f>
        <v>06492</v>
      </c>
      <c r="R223" s="18" t="s">
        <v>258</v>
      </c>
      <c r="S223" s="18" t="s">
        <v>307</v>
      </c>
      <c r="T223">
        <f>VLOOKUP(J223,School!$A$2:$F$98,5,FALSE)</f>
        <v>41.457099999999997</v>
      </c>
      <c r="U223">
        <f>VLOOKUP(J223,School!$A$2:$F$98,6,FALSE)</f>
        <v>-72.820400000000006</v>
      </c>
      <c r="V223" s="4">
        <f t="shared" si="11"/>
        <v>1</v>
      </c>
      <c r="W223" s="4">
        <f>V223-COUNTIF(J224:J486,J223)</f>
        <v>1</v>
      </c>
      <c r="X223" s="29">
        <f t="shared" si="9"/>
        <v>41.457099999999997</v>
      </c>
      <c r="Y223" s="4">
        <f t="shared" si="10"/>
        <v>-72.820400000000006</v>
      </c>
    </row>
    <row r="224" spans="1:25" ht="15">
      <c r="A224" s="3" t="s">
        <v>233</v>
      </c>
      <c r="B224" s="3" t="str">
        <f>CONCATENATE(I224," ",D224," ",H224)</f>
        <v>2009 Boys Outdoor Class MM Championship 1600m</v>
      </c>
      <c r="C224" s="3" t="s">
        <v>26</v>
      </c>
      <c r="D224" s="4" t="s">
        <v>776</v>
      </c>
      <c r="F224" s="4" t="s">
        <v>702</v>
      </c>
      <c r="G224" s="4" t="str">
        <f>IF(F224="Male","Boys","Girls")</f>
        <v>Boys</v>
      </c>
      <c r="H224" s="4" t="s">
        <v>5</v>
      </c>
      <c r="I224" s="3">
        <v>2009</v>
      </c>
      <c r="J224" s="3" t="s">
        <v>234</v>
      </c>
      <c r="K224" s="4" t="s">
        <v>58</v>
      </c>
      <c r="L224" s="20" t="str">
        <f>VLOOKUP(H224,Events!$A$2:$E$27,2,FALSE)</f>
        <v>Track</v>
      </c>
      <c r="M224" s="20" t="str">
        <f>VLOOKUP(H224,Events!$A$2:$E$27,3,FALSE)</f>
        <v>Distance</v>
      </c>
      <c r="N224" s="6">
        <v>39965</v>
      </c>
      <c r="O224" s="4" t="str">
        <f>IF(VLOOKUP(H224,Events!$A$2:$D$27,2,FALSE)="Field",CONCATENATE(R224,"-",S224),IF(VLOOKUP(H224,Events!$A$2:$D$27,2,FALSE)="Multi",R224,CONCATENATE(R224,":",S224)))</f>
        <v>4:19.3</v>
      </c>
      <c r="P224" s="4" t="s">
        <v>697</v>
      </c>
      <c r="Q224" s="4" t="str">
        <f>VLOOKUP(J224,School!$A$2:$D$100,3,FALSE)</f>
        <v>06812</v>
      </c>
      <c r="R224" s="18" t="s">
        <v>260</v>
      </c>
      <c r="S224" s="18" t="s">
        <v>308</v>
      </c>
      <c r="T224">
        <f>VLOOKUP(J224,School!$A$2:$F$98,5,FALSE)</f>
        <v>41.465899999999998</v>
      </c>
      <c r="U224">
        <f>VLOOKUP(J224,School!$A$2:$F$98,6,FALSE)</f>
        <v>-73.530299999999997</v>
      </c>
      <c r="V224" s="4">
        <f t="shared" si="11"/>
        <v>1</v>
      </c>
      <c r="W224" s="4">
        <f>V224-COUNTIF(J225:J487,J224)</f>
        <v>1</v>
      </c>
      <c r="X224" s="29">
        <f t="shared" si="9"/>
        <v>41.465899999999998</v>
      </c>
      <c r="Y224" s="4">
        <f t="shared" si="10"/>
        <v>-73.530299999999997</v>
      </c>
    </row>
    <row r="225" spans="1:25" ht="15">
      <c r="A225" s="3" t="s">
        <v>235</v>
      </c>
      <c r="B225" s="3" t="str">
        <f>CONCATENATE(I225," ",D225," ",H225)</f>
        <v>2004 Boys Outdoor Class MM Championship 3200m</v>
      </c>
      <c r="C225" s="3" t="s">
        <v>26</v>
      </c>
      <c r="D225" s="4" t="s">
        <v>776</v>
      </c>
      <c r="F225" s="4" t="s">
        <v>702</v>
      </c>
      <c r="G225" s="4" t="str">
        <f>IF(F225="Male","Boys","Girls")</f>
        <v>Boys</v>
      </c>
      <c r="H225" s="4" t="s">
        <v>6</v>
      </c>
      <c r="I225" s="3">
        <v>2004</v>
      </c>
      <c r="J225" s="3" t="s">
        <v>79</v>
      </c>
      <c r="K225" s="4" t="s">
        <v>58</v>
      </c>
      <c r="L225" s="20" t="str">
        <f>VLOOKUP(H225,Events!$A$2:$E$27,2,FALSE)</f>
        <v>Track</v>
      </c>
      <c r="M225" s="20" t="str">
        <f>VLOOKUP(H225,Events!$A$2:$E$27,3,FALSE)</f>
        <v>Distance</v>
      </c>
      <c r="N225" s="6">
        <v>38139</v>
      </c>
      <c r="O225" s="4" t="str">
        <f>IF(VLOOKUP(H225,Events!$A$2:$D$27,2,FALSE)="Field",CONCATENATE(R225,"-",S225),IF(VLOOKUP(H225,Events!$A$2:$D$27,2,FALSE)="Multi",R225,CONCATENATE(R225,":",S225)))</f>
        <v>9:20.51</v>
      </c>
      <c r="P225" s="4" t="s">
        <v>697</v>
      </c>
      <c r="Q225" s="4" t="str">
        <f>VLOOKUP(J225,School!$A$2:$D$100,3,FALSE)</f>
        <v>06820</v>
      </c>
      <c r="R225" s="18" t="s">
        <v>262</v>
      </c>
      <c r="S225" s="18" t="s">
        <v>309</v>
      </c>
      <c r="T225">
        <f>VLOOKUP(J225,School!$A$2:$F$98,5,FALSE)</f>
        <v>41.079900000000002</v>
      </c>
      <c r="U225">
        <f>VLOOKUP(J225,School!$A$2:$F$98,6,FALSE)</f>
        <v>-73.469899999999996</v>
      </c>
      <c r="V225" s="4">
        <f t="shared" si="11"/>
        <v>4</v>
      </c>
      <c r="W225" s="4">
        <f>V225-COUNTIF(J226:J488,J225)</f>
        <v>3</v>
      </c>
      <c r="X225" s="29">
        <f t="shared" si="9"/>
        <v>41.079900000000002</v>
      </c>
      <c r="Y225" s="4">
        <f t="shared" si="10"/>
        <v>-73.489899999999992</v>
      </c>
    </row>
    <row r="226" spans="1:25" ht="15">
      <c r="A226" s="3" t="s">
        <v>236</v>
      </c>
      <c r="B226" s="3" t="str">
        <f>CONCATENATE(I226," ",D226," ",H226)</f>
        <v>1996 Boys Outdoor Class MM Championship 5000m</v>
      </c>
      <c r="C226" s="3" t="s">
        <v>26</v>
      </c>
      <c r="D226" s="4" t="s">
        <v>776</v>
      </c>
      <c r="F226" s="4" t="s">
        <v>702</v>
      </c>
      <c r="G226" s="4" t="str">
        <f>IF(F226="Male","Boys","Girls")</f>
        <v>Boys</v>
      </c>
      <c r="H226" s="4" t="s">
        <v>7</v>
      </c>
      <c r="I226" s="3">
        <v>1996</v>
      </c>
      <c r="J226" s="3" t="s">
        <v>180</v>
      </c>
      <c r="K226" s="4" t="s">
        <v>58</v>
      </c>
      <c r="L226" s="20" t="str">
        <f>VLOOKUP(H226,Events!$A$2:$E$27,2,FALSE)</f>
        <v>Track</v>
      </c>
      <c r="M226" s="20" t="str">
        <f>VLOOKUP(H226,Events!$A$2:$E$27,3,FALSE)</f>
        <v>Distance</v>
      </c>
      <c r="N226" s="6">
        <v>35213</v>
      </c>
      <c r="O226" s="4" t="str">
        <f>IF(VLOOKUP(H226,Events!$A$2:$D$27,2,FALSE)="Field",CONCATENATE(R226,"-",S226),IF(VLOOKUP(H226,Events!$A$2:$D$27,2,FALSE)="Multi",R226,CONCATENATE(R226,":",S226)))</f>
        <v>15:39.22</v>
      </c>
      <c r="P226" s="4" t="s">
        <v>697</v>
      </c>
      <c r="Q226" s="4" t="str">
        <f>VLOOKUP(J226,School!$A$2:$D$100,3,FALSE)</f>
        <v>06801</v>
      </c>
      <c r="R226" s="18" t="s">
        <v>264</v>
      </c>
      <c r="S226" s="18" t="s">
        <v>310</v>
      </c>
      <c r="T226">
        <f>VLOOKUP(J226,School!$A$2:$F$98,5,FALSE)</f>
        <v>41.371099999999998</v>
      </c>
      <c r="U226">
        <f>VLOOKUP(J226,School!$A$2:$F$98,6,FALSE)</f>
        <v>-73.411299999999997</v>
      </c>
      <c r="V226" s="4">
        <f t="shared" si="11"/>
        <v>2</v>
      </c>
      <c r="W226" s="4">
        <f>V226-COUNTIF(J227:J489,J226)</f>
        <v>2</v>
      </c>
      <c r="X226" s="29">
        <f t="shared" si="9"/>
        <v>41.381099999999996</v>
      </c>
      <c r="Y226" s="4">
        <f t="shared" si="10"/>
        <v>-73.411299999999997</v>
      </c>
    </row>
    <row r="227" spans="1:25" ht="24">
      <c r="A227" s="3" t="s">
        <v>242</v>
      </c>
      <c r="B227" s="3" t="str">
        <f>CONCATENATE(I227," ",D227," ",H227)</f>
        <v>2004 Boys Outdoor Class MM Championship 4x800m</v>
      </c>
      <c r="C227" s="3" t="s">
        <v>26</v>
      </c>
      <c r="D227" s="4" t="s">
        <v>776</v>
      </c>
      <c r="F227" s="4" t="s">
        <v>702</v>
      </c>
      <c r="G227" s="4" t="str">
        <f>IF(F227="Male","Boys","Girls")</f>
        <v>Boys</v>
      </c>
      <c r="H227" s="4" t="s">
        <v>10</v>
      </c>
      <c r="I227" s="3">
        <v>2004</v>
      </c>
      <c r="J227" s="3" t="s">
        <v>243</v>
      </c>
      <c r="K227" s="4" t="s">
        <v>58</v>
      </c>
      <c r="L227" s="20" t="str">
        <f>VLOOKUP(H227,Events!$A$2:$E$27,2,FALSE)</f>
        <v>Relay</v>
      </c>
      <c r="M227" s="20" t="str">
        <f>VLOOKUP(H227,Events!$A$2:$E$27,3,FALSE)</f>
        <v>Distance</v>
      </c>
      <c r="N227" s="6">
        <v>38139</v>
      </c>
      <c r="O227" s="4" t="str">
        <f>IF(VLOOKUP(H227,Events!$A$2:$D$27,2,FALSE)="Field",CONCATENATE(R227,"-",S227),IF(VLOOKUP(H227,Events!$A$2:$D$27,2,FALSE)="Multi",R227,CONCATENATE(R227,":",S227)))</f>
        <v>8:03.22</v>
      </c>
      <c r="P227" s="4" t="s">
        <v>697</v>
      </c>
      <c r="Q227" s="4" t="str">
        <f>VLOOKUP(J227,School!$A$2:$D$100,3,FALSE)</f>
        <v>06492</v>
      </c>
      <c r="R227" s="18" t="s">
        <v>277</v>
      </c>
      <c r="S227" s="18" t="s">
        <v>315</v>
      </c>
      <c r="T227">
        <f>VLOOKUP(J227,School!$A$2:$F$98,5,FALSE)</f>
        <v>41.457099999999997</v>
      </c>
      <c r="U227">
        <f>VLOOKUP(J227,School!$A$2:$F$98,6,FALSE)</f>
        <v>-72.820400000000006</v>
      </c>
      <c r="V227" s="4">
        <f t="shared" si="11"/>
        <v>2</v>
      </c>
      <c r="W227" s="4">
        <f>V227-COUNTIF(J228:J490,J227)</f>
        <v>2</v>
      </c>
      <c r="X227" s="29">
        <f t="shared" si="9"/>
        <v>41.467099999999995</v>
      </c>
      <c r="Y227" s="4">
        <f t="shared" si="10"/>
        <v>-72.820400000000006</v>
      </c>
    </row>
    <row r="228" spans="1:25" ht="15">
      <c r="A228" s="3" t="s">
        <v>326</v>
      </c>
      <c r="B228" s="3" t="str">
        <f>CONCATENATE(I228," ",D228," ",H228)</f>
        <v>2015 Boys Outdoor Class S Championship 800m</v>
      </c>
      <c r="C228" s="3" t="s">
        <v>26</v>
      </c>
      <c r="D228" s="4" t="s">
        <v>777</v>
      </c>
      <c r="F228" s="4" t="s">
        <v>702</v>
      </c>
      <c r="G228" s="4" t="str">
        <f>IF(F228="Male","Boys","Girls")</f>
        <v>Boys</v>
      </c>
      <c r="H228" s="4" t="s">
        <v>4</v>
      </c>
      <c r="I228" s="3">
        <v>2015</v>
      </c>
      <c r="J228" s="3" t="s">
        <v>767</v>
      </c>
      <c r="K228" s="4" t="s">
        <v>58</v>
      </c>
      <c r="L228" s="20" t="str">
        <f>VLOOKUP(H228,Events!$A$2:$E$27,2,FALSE)</f>
        <v>Track</v>
      </c>
      <c r="M228" s="20" t="str">
        <f>VLOOKUP(H228,Events!$A$2:$E$27,3,FALSE)</f>
        <v>Distance</v>
      </c>
      <c r="N228" s="6">
        <v>42156</v>
      </c>
      <c r="O228" s="4" t="str">
        <f>IF(VLOOKUP(H228,Events!$A$2:$D$27,2,FALSE)="Field",CONCATENATE(R228,"-",S228),IF(VLOOKUP(H228,Events!$A$2:$D$27,2,FALSE)="Multi",R228,CONCATENATE(R228,":",S228)))</f>
        <v>1:55.57</v>
      </c>
      <c r="P228" s="4" t="s">
        <v>699</v>
      </c>
      <c r="Q228" s="4" t="str">
        <f>VLOOKUP(J228,School!$A$2:$D$100,3,FALSE)</f>
        <v>06413</v>
      </c>
      <c r="R228" s="18" t="s">
        <v>258</v>
      </c>
      <c r="S228" s="18" t="s">
        <v>377</v>
      </c>
      <c r="T228">
        <f>VLOOKUP(J228,School!$A$2:$F$98,5,FALSE)</f>
        <v>41.275799999999997</v>
      </c>
      <c r="U228">
        <f>VLOOKUP(J228,School!$A$2:$F$98,6,FALSE)</f>
        <v>-72.530900000000003</v>
      </c>
      <c r="V228" s="4">
        <f t="shared" si="11"/>
        <v>1</v>
      </c>
      <c r="W228" s="4">
        <f>V228-COUNTIF(J229:J491,J228)</f>
        <v>1</v>
      </c>
      <c r="X228" s="29">
        <f t="shared" si="9"/>
        <v>41.275799999999997</v>
      </c>
      <c r="Y228" s="4">
        <f t="shared" si="10"/>
        <v>-72.530900000000003</v>
      </c>
    </row>
    <row r="229" spans="1:25" ht="15">
      <c r="A229" s="3" t="s">
        <v>328</v>
      </c>
      <c r="B229" s="3" t="str">
        <f>CONCATENATE(I229," ",D229," ",H229)</f>
        <v>2013 Boys Outdoor Class S Championship 1600m</v>
      </c>
      <c r="C229" s="3" t="s">
        <v>26</v>
      </c>
      <c r="D229" s="4" t="s">
        <v>777</v>
      </c>
      <c r="F229" s="4" t="s">
        <v>702</v>
      </c>
      <c r="G229" s="4" t="str">
        <f>IF(F229="Male","Boys","Girls")</f>
        <v>Boys</v>
      </c>
      <c r="H229" s="4" t="s">
        <v>5</v>
      </c>
      <c r="I229" s="3">
        <v>2013</v>
      </c>
      <c r="J229" s="3" t="s">
        <v>329</v>
      </c>
      <c r="K229" s="4" t="s">
        <v>58</v>
      </c>
      <c r="L229" s="20" t="str">
        <f>VLOOKUP(H229,Events!$A$2:$E$27,2,FALSE)</f>
        <v>Track</v>
      </c>
      <c r="M229" s="20" t="str">
        <f>VLOOKUP(H229,Events!$A$2:$E$27,3,FALSE)</f>
        <v>Distance</v>
      </c>
      <c r="N229" s="6">
        <v>41422</v>
      </c>
      <c r="O229" s="4" t="str">
        <f>IF(VLOOKUP(H229,Events!$A$2:$D$27,2,FALSE)="Field",CONCATENATE(R229,"-",S229),IF(VLOOKUP(H229,Events!$A$2:$D$27,2,FALSE)="Multi",R229,CONCATENATE(R229,":",S229)))</f>
        <v>4:16.60</v>
      </c>
      <c r="P229" s="4" t="s">
        <v>697</v>
      </c>
      <c r="Q229" s="4" t="str">
        <f>VLOOKUP(J229,School!$A$2:$D$100,3,FALSE)</f>
        <v>06478</v>
      </c>
      <c r="R229" s="18" t="s">
        <v>260</v>
      </c>
      <c r="S229" s="18" t="s">
        <v>378</v>
      </c>
      <c r="T229">
        <f>VLOOKUP(J229,School!$A$2:$F$98,5,FALSE)</f>
        <v>41.4039</v>
      </c>
      <c r="U229">
        <f>VLOOKUP(J229,School!$A$2:$F$98,6,FALSE)</f>
        <v>-73.096400000000003</v>
      </c>
      <c r="V229" s="4">
        <f t="shared" si="11"/>
        <v>1</v>
      </c>
      <c r="W229" s="4">
        <f>V229-COUNTIF(J230:J492,J229)</f>
        <v>1</v>
      </c>
      <c r="X229" s="29">
        <f t="shared" si="9"/>
        <v>41.4039</v>
      </c>
      <c r="Y229" s="4">
        <f t="shared" si="10"/>
        <v>-73.096400000000003</v>
      </c>
    </row>
    <row r="230" spans="1:25" ht="15">
      <c r="A230" s="3" t="s">
        <v>330</v>
      </c>
      <c r="B230" s="3" t="str">
        <f>CONCATENATE(I230," ",D230," ",H230)</f>
        <v>2017 Boys Outdoor Class S Championship 3200m</v>
      </c>
      <c r="C230" s="3" t="s">
        <v>26</v>
      </c>
      <c r="D230" s="4" t="s">
        <v>777</v>
      </c>
      <c r="F230" s="4" t="s">
        <v>702</v>
      </c>
      <c r="G230" s="4" t="str">
        <f>IF(F230="Male","Boys","Girls")</f>
        <v>Boys</v>
      </c>
      <c r="H230" s="4" t="s">
        <v>6</v>
      </c>
      <c r="I230" s="3">
        <v>2017</v>
      </c>
      <c r="J230" s="3" t="s">
        <v>355</v>
      </c>
      <c r="K230" s="4" t="s">
        <v>58</v>
      </c>
      <c r="L230" s="20" t="str">
        <f>VLOOKUP(H230,Events!$A$2:$E$27,2,FALSE)</f>
        <v>Track</v>
      </c>
      <c r="M230" s="20" t="str">
        <f>VLOOKUP(H230,Events!$A$2:$E$27,3,FALSE)</f>
        <v>Distance</v>
      </c>
      <c r="N230" s="6">
        <v>42887</v>
      </c>
      <c r="O230" s="4" t="str">
        <f>IF(VLOOKUP(H230,Events!$A$2:$D$27,2,FALSE)="Field",CONCATENATE(R230,"-",S230),IF(VLOOKUP(H230,Events!$A$2:$D$27,2,FALSE)="Multi",R230,CONCATENATE(R230,":",S230)))</f>
        <v>9:24.68</v>
      </c>
      <c r="P230" s="4" t="s">
        <v>697</v>
      </c>
      <c r="Q230" s="4" t="str">
        <f>VLOOKUP(J230,School!$A$2:$D$100,3,FALSE)</f>
        <v>06793</v>
      </c>
      <c r="R230" s="18" t="s">
        <v>262</v>
      </c>
      <c r="S230" s="18" t="s">
        <v>379</v>
      </c>
      <c r="T230">
        <f>VLOOKUP(J230,School!$A$2:$F$98,5,FALSE)</f>
        <v>41.630200000000002</v>
      </c>
      <c r="U230">
        <f>VLOOKUP(J230,School!$A$2:$F$98,6,FALSE)</f>
        <v>-73.312399999999997</v>
      </c>
      <c r="V230" s="4">
        <f t="shared" si="11"/>
        <v>1</v>
      </c>
      <c r="W230" s="4">
        <f>V230-COUNTIF(J231:J493,J230)</f>
        <v>1</v>
      </c>
      <c r="X230" s="29">
        <f t="shared" si="9"/>
        <v>41.630200000000002</v>
      </c>
      <c r="Y230" s="4">
        <f t="shared" si="10"/>
        <v>-73.312399999999997</v>
      </c>
    </row>
    <row r="231" spans="1:25" ht="15">
      <c r="A231" s="3" t="s">
        <v>331</v>
      </c>
      <c r="B231" s="3" t="str">
        <f>CONCATENATE(I231," ",D231," ",H231)</f>
        <v>1994 Boys Outdoor Class S Championship 5000m</v>
      </c>
      <c r="C231" s="3" t="s">
        <v>26</v>
      </c>
      <c r="D231" s="4" t="s">
        <v>777</v>
      </c>
      <c r="F231" s="4" t="s">
        <v>702</v>
      </c>
      <c r="G231" s="4" t="str">
        <f>IF(F231="Male","Boys","Girls")</f>
        <v>Boys</v>
      </c>
      <c r="H231" s="4" t="s">
        <v>7</v>
      </c>
      <c r="I231" s="3">
        <v>1994</v>
      </c>
      <c r="J231" s="3" t="s">
        <v>173</v>
      </c>
      <c r="K231" s="4" t="s">
        <v>56</v>
      </c>
      <c r="L231" s="20" t="str">
        <f>VLOOKUP(H231,Events!$A$2:$E$27,2,FALSE)</f>
        <v>Track</v>
      </c>
      <c r="M231" s="20" t="str">
        <f>VLOOKUP(H231,Events!$A$2:$E$27,3,FALSE)</f>
        <v>Distance</v>
      </c>
      <c r="O231" s="4" t="str">
        <f>IF(VLOOKUP(H231,Events!$A$2:$D$27,2,FALSE)="Field",CONCATENATE(R231,"-",S231),IF(VLOOKUP(H231,Events!$A$2:$D$27,2,FALSE)="Multi",R231,CONCATENATE(R231,":",S231)))</f>
        <v>15:31.66</v>
      </c>
      <c r="P231" s="4" t="s">
        <v>697</v>
      </c>
      <c r="Q231" s="4" t="str">
        <f>VLOOKUP(J231,School!$A$2:$D$100,3,FALSE)</f>
        <v>06351</v>
      </c>
      <c r="R231" s="18" t="s">
        <v>264</v>
      </c>
      <c r="S231" s="18" t="s">
        <v>380</v>
      </c>
      <c r="T231">
        <f>VLOOKUP(J231,School!$A$2:$F$98,5,FALSE)</f>
        <v>41.606900000000003</v>
      </c>
      <c r="U231">
        <f>VLOOKUP(J231,School!$A$2:$F$98,6,FALSE)</f>
        <v>-71.980699999999999</v>
      </c>
      <c r="V231" s="4">
        <f t="shared" si="11"/>
        <v>2</v>
      </c>
      <c r="W231" s="4">
        <f>V231-COUNTIF(J232:J494,J231)</f>
        <v>2</v>
      </c>
      <c r="X231" s="29">
        <f t="shared" si="9"/>
        <v>41.616900000000001</v>
      </c>
      <c r="Y231" s="4">
        <f t="shared" si="10"/>
        <v>-71.980699999999999</v>
      </c>
    </row>
    <row r="232" spans="1:25" ht="24">
      <c r="A232" s="3" t="s">
        <v>338</v>
      </c>
      <c r="B232" s="3" t="str">
        <f>CONCATENATE(I232," ",D232," ",H232)</f>
        <v>2012 Boys Outdoor Class S Championship 4x800m</v>
      </c>
      <c r="C232" s="3" t="s">
        <v>26</v>
      </c>
      <c r="D232" s="4" t="s">
        <v>777</v>
      </c>
      <c r="F232" s="4" t="s">
        <v>702</v>
      </c>
      <c r="G232" s="4" t="str">
        <f>IF(F232="Male","Boys","Girls")</f>
        <v>Boys</v>
      </c>
      <c r="H232" s="4" t="s">
        <v>10</v>
      </c>
      <c r="I232" s="3">
        <v>2012</v>
      </c>
      <c r="J232" s="3" t="s">
        <v>339</v>
      </c>
      <c r="K232" s="4" t="s">
        <v>58</v>
      </c>
      <c r="L232" s="20" t="str">
        <f>VLOOKUP(H232,Events!$A$2:$E$27,2,FALSE)</f>
        <v>Relay</v>
      </c>
      <c r="M232" s="20" t="str">
        <f>VLOOKUP(H232,Events!$A$2:$E$27,3,FALSE)</f>
        <v>Distance</v>
      </c>
      <c r="N232" s="6">
        <v>41059</v>
      </c>
      <c r="O232" s="4" t="str">
        <f>IF(VLOOKUP(H232,Events!$A$2:$D$27,2,FALSE)="Field",CONCATENATE(R232,"-",S232),IF(VLOOKUP(H232,Events!$A$2:$D$27,2,FALSE)="Multi",R232,CONCATENATE(R232,":",S232)))</f>
        <v>8:06.79</v>
      </c>
      <c r="P232" s="4" t="s">
        <v>697</v>
      </c>
      <c r="Q232" s="4" t="str">
        <f>VLOOKUP(J232,School!$A$2:$D$100,3,FALSE)</f>
        <v>06371</v>
      </c>
      <c r="R232" s="18" t="s">
        <v>277</v>
      </c>
      <c r="S232" s="18" t="s">
        <v>385</v>
      </c>
      <c r="T232">
        <f>VLOOKUP(J232,School!$A$2:$F$98,5,FALSE)</f>
        <v>41.287700000000001</v>
      </c>
      <c r="U232">
        <f>VLOOKUP(J232,School!$A$2:$F$98,6,FALSE)</f>
        <v>-72.278700000000001</v>
      </c>
      <c r="V232" s="4">
        <f t="shared" si="11"/>
        <v>1</v>
      </c>
      <c r="W232" s="4">
        <f>V232-COUNTIF(J233:J495,J232)</f>
        <v>1</v>
      </c>
      <c r="X232" s="29">
        <f t="shared" si="9"/>
        <v>41.287700000000001</v>
      </c>
      <c r="Y232" s="4">
        <f t="shared" si="10"/>
        <v>-72.278700000000001</v>
      </c>
    </row>
    <row r="233" spans="1:25" ht="15">
      <c r="A233" s="3" t="s">
        <v>392</v>
      </c>
      <c r="B233" s="3" t="str">
        <f>CONCATENATE(I233," ",D233," ",H233)</f>
        <v>2013 Boys Outdoor State Open 800m</v>
      </c>
      <c r="C233" s="3" t="s">
        <v>26</v>
      </c>
      <c r="D233" s="4" t="s">
        <v>778</v>
      </c>
      <c r="F233" s="4" t="s">
        <v>702</v>
      </c>
      <c r="G233" s="4" t="str">
        <f>IF(F233="Male","Boys","Girls")</f>
        <v>Boys</v>
      </c>
      <c r="H233" s="4" t="s">
        <v>4</v>
      </c>
      <c r="I233" s="3">
        <v>2013</v>
      </c>
      <c r="J233" s="3" t="s">
        <v>105</v>
      </c>
      <c r="K233" s="4" t="s">
        <v>58</v>
      </c>
      <c r="L233" s="20" t="str">
        <f>VLOOKUP(H233,Events!$A$2:$E$27,2,FALSE)</f>
        <v>Track</v>
      </c>
      <c r="M233" s="20" t="str">
        <f>VLOOKUP(H233,Events!$A$2:$E$27,3,FALSE)</f>
        <v>Distance</v>
      </c>
      <c r="N233" s="6">
        <v>41428</v>
      </c>
      <c r="O233" s="4" t="str">
        <f>IF(VLOOKUP(H233,Events!$A$2:$D$27,2,FALSE)="Field",CONCATENATE(R233,"-",S233),IF(VLOOKUP(H233,Events!$A$2:$D$27,2,FALSE)="Multi",R233,CONCATENATE(R233,":",S233)))</f>
        <v>1:50.63</v>
      </c>
      <c r="P233" s="4" t="s">
        <v>697</v>
      </c>
      <c r="Q233" s="4" t="str">
        <f>VLOOKUP(J233,School!$A$2:$D$100,3,FALSE)</f>
        <v>06880</v>
      </c>
      <c r="R233" s="18" t="s">
        <v>258</v>
      </c>
      <c r="S233" s="18" t="s">
        <v>422</v>
      </c>
      <c r="T233">
        <f>VLOOKUP(J233,School!$A$2:$F$98,5,FALSE)</f>
        <v>41.127299999999998</v>
      </c>
      <c r="U233">
        <f>VLOOKUP(J233,School!$A$2:$F$98,6,FALSE)</f>
        <v>-73.371799999999993</v>
      </c>
      <c r="V233" s="4">
        <f t="shared" si="11"/>
        <v>8</v>
      </c>
      <c r="W233" s="4">
        <f>V233-COUNTIF(J234:J496,J233)</f>
        <v>5</v>
      </c>
      <c r="X233" s="29">
        <f t="shared" si="9"/>
        <v>41.120228932188134</v>
      </c>
      <c r="Y233" s="4">
        <f t="shared" si="10"/>
        <v>-73.385942135623722</v>
      </c>
    </row>
    <row r="234" spans="1:25" ht="15">
      <c r="A234" s="3" t="s">
        <v>395</v>
      </c>
      <c r="B234" s="3" t="str">
        <f>CONCATENATE(I234," ",D234," ",H234)</f>
        <v>2016 Boys Outdoor State Open 1600m</v>
      </c>
      <c r="C234" s="3" t="s">
        <v>26</v>
      </c>
      <c r="D234" s="4" t="s">
        <v>778</v>
      </c>
      <c r="F234" s="4" t="s">
        <v>702</v>
      </c>
      <c r="G234" s="4" t="str">
        <f>IF(F234="Male","Boys","Girls")</f>
        <v>Boys</v>
      </c>
      <c r="H234" s="4" t="s">
        <v>5</v>
      </c>
      <c r="I234" s="3">
        <v>2016</v>
      </c>
      <c r="J234" s="3" t="s">
        <v>409</v>
      </c>
      <c r="K234" s="4" t="s">
        <v>58</v>
      </c>
      <c r="L234" s="20" t="str">
        <f>VLOOKUP(H234,Events!$A$2:$E$27,2,FALSE)</f>
        <v>Track</v>
      </c>
      <c r="M234" s="20" t="str">
        <f>VLOOKUP(H234,Events!$A$2:$E$27,3,FALSE)</f>
        <v>Distance</v>
      </c>
      <c r="N234" s="6">
        <v>42527</v>
      </c>
      <c r="O234" s="4" t="str">
        <f>IF(VLOOKUP(H234,Events!$A$2:$D$27,2,FALSE)="Field",CONCATENATE(R234,"-",S234),IF(VLOOKUP(H234,Events!$A$2:$D$27,2,FALSE)="Multi",R234,CONCATENATE(R234,":",S234)))</f>
        <v>4:08.42</v>
      </c>
      <c r="P234" s="4" t="s">
        <v>697</v>
      </c>
      <c r="Q234" s="4" t="str">
        <f>VLOOKUP(J234,School!$A$2:$D$100,3,FALSE)</f>
        <v>06854</v>
      </c>
      <c r="R234" s="18" t="s">
        <v>260</v>
      </c>
      <c r="S234" s="18" t="s">
        <v>423</v>
      </c>
      <c r="T234">
        <f>VLOOKUP(J234,School!$A$2:$F$98,5,FALSE)</f>
        <v>41.098500000000001</v>
      </c>
      <c r="U234">
        <f>VLOOKUP(J234,School!$A$2:$F$98,6,FALSE)</f>
        <v>-73.423000000000002</v>
      </c>
      <c r="V234" s="4">
        <f t="shared" si="11"/>
        <v>1</v>
      </c>
      <c r="W234" s="4">
        <f>V234-COUNTIF(J235:J497,J234)</f>
        <v>1</v>
      </c>
      <c r="X234" s="29">
        <f t="shared" si="9"/>
        <v>41.098500000000001</v>
      </c>
      <c r="Y234" s="4">
        <f t="shared" si="10"/>
        <v>-73.423000000000002</v>
      </c>
    </row>
    <row r="235" spans="1:25" ht="15">
      <c r="A235" s="3" t="s">
        <v>397</v>
      </c>
      <c r="B235" s="3" t="str">
        <f>CONCATENATE(I235," ",D235," ",H235)</f>
        <v>2007 Boys Outdoor State Open 3200m</v>
      </c>
      <c r="C235" s="3" t="s">
        <v>26</v>
      </c>
      <c r="D235" s="4" t="s">
        <v>778</v>
      </c>
      <c r="F235" s="4" t="s">
        <v>702</v>
      </c>
      <c r="G235" s="4" t="str">
        <f>IF(F235="Male","Boys","Girls")</f>
        <v>Boys</v>
      </c>
      <c r="H235" s="4" t="s">
        <v>6</v>
      </c>
      <c r="I235" s="3">
        <v>2007</v>
      </c>
      <c r="J235" s="3" t="s">
        <v>413</v>
      </c>
      <c r="K235" s="4" t="s">
        <v>58</v>
      </c>
      <c r="L235" s="20" t="str">
        <f>VLOOKUP(H235,Events!$A$2:$E$27,2,FALSE)</f>
        <v>Track</v>
      </c>
      <c r="M235" s="20" t="str">
        <f>VLOOKUP(H235,Events!$A$2:$E$27,3,FALSE)</f>
        <v>Distance</v>
      </c>
      <c r="N235" s="6">
        <v>39239</v>
      </c>
      <c r="O235" s="4" t="str">
        <f>IF(VLOOKUP(H235,Events!$A$2:$D$27,2,FALSE)="Field",CONCATENATE(R235,"-",S235),IF(VLOOKUP(H235,Events!$A$2:$D$27,2,FALSE)="Multi",R235,CONCATENATE(R235,":",S235)))</f>
        <v>9:00.20</v>
      </c>
      <c r="P235" s="4" t="s">
        <v>697</v>
      </c>
      <c r="Q235" s="4" t="str">
        <f>VLOOKUP(J235,School!$A$2:$D$100,3,FALSE)</f>
        <v>06457</v>
      </c>
      <c r="R235" s="18" t="s">
        <v>262</v>
      </c>
      <c r="S235" s="18" t="s">
        <v>425</v>
      </c>
      <c r="T235">
        <f>VLOOKUP(J235,School!$A$2:$F$98,5,FALSE)</f>
        <v>41.559100000000001</v>
      </c>
      <c r="U235">
        <f>VLOOKUP(J235,School!$A$2:$F$98,6,FALSE)</f>
        <v>-72.653800000000004</v>
      </c>
      <c r="V235" s="4">
        <f t="shared" si="11"/>
        <v>1</v>
      </c>
      <c r="W235" s="4">
        <f>V235-COUNTIF(J236:J498,J235)</f>
        <v>1</v>
      </c>
      <c r="X235" s="29">
        <f t="shared" si="9"/>
        <v>41.559100000000001</v>
      </c>
      <c r="Y235" s="4">
        <f t="shared" si="10"/>
        <v>-72.653800000000004</v>
      </c>
    </row>
    <row r="236" spans="1:25" ht="15">
      <c r="A236" s="3" t="s">
        <v>398</v>
      </c>
      <c r="B236" s="3" t="str">
        <f>CONCATENATE(I236," ",D236," ",H236)</f>
        <v>1983 Boys Outdoor State Open 5000m</v>
      </c>
      <c r="C236" s="3" t="s">
        <v>26</v>
      </c>
      <c r="D236" s="4" t="s">
        <v>778</v>
      </c>
      <c r="F236" s="4" t="s">
        <v>702</v>
      </c>
      <c r="G236" s="4" t="str">
        <f>IF(F236="Male","Boys","Girls")</f>
        <v>Boys</v>
      </c>
      <c r="H236" s="4" t="s">
        <v>7</v>
      </c>
      <c r="I236" s="3">
        <v>1983</v>
      </c>
      <c r="J236" s="3" t="s">
        <v>105</v>
      </c>
      <c r="K236" s="4" t="s">
        <v>58</v>
      </c>
      <c r="L236" s="20" t="str">
        <f>VLOOKUP(H236,Events!$A$2:$E$27,2,FALSE)</f>
        <v>Track</v>
      </c>
      <c r="M236" s="20" t="str">
        <f>VLOOKUP(H236,Events!$A$2:$E$27,3,FALSE)</f>
        <v>Distance</v>
      </c>
      <c r="N236" s="6">
        <v>30480</v>
      </c>
      <c r="O236" s="4" t="str">
        <f>IF(VLOOKUP(H236,Events!$A$2:$D$27,2,FALSE)="Field",CONCATENATE(R236,"-",S236),IF(VLOOKUP(H236,Events!$A$2:$D$27,2,FALSE)="Multi",R236,CONCATENATE(R236,":",S236)))</f>
        <v>14:58.05</v>
      </c>
      <c r="P236" s="4" t="s">
        <v>697</v>
      </c>
      <c r="Q236" s="4" t="str">
        <f>VLOOKUP(J236,School!$A$2:$D$100,3,FALSE)</f>
        <v>06880</v>
      </c>
      <c r="R236" s="18" t="s">
        <v>311</v>
      </c>
      <c r="S236" s="18" t="s">
        <v>426</v>
      </c>
      <c r="T236">
        <f>VLOOKUP(J236,School!$A$2:$F$98,5,FALSE)</f>
        <v>41.127299999999998</v>
      </c>
      <c r="U236">
        <f>VLOOKUP(J236,School!$A$2:$F$98,6,FALSE)</f>
        <v>-73.371799999999993</v>
      </c>
      <c r="V236" s="4">
        <f t="shared" si="11"/>
        <v>8</v>
      </c>
      <c r="W236" s="4">
        <f>V236-COUNTIF(J237:J499,J236)</f>
        <v>6</v>
      </c>
      <c r="X236" s="29">
        <f t="shared" si="9"/>
        <v>41.127299999999998</v>
      </c>
      <c r="Y236" s="4">
        <f t="shared" si="10"/>
        <v>-73.391799999999989</v>
      </c>
    </row>
    <row r="237" spans="1:25" ht="24">
      <c r="A237" s="3" t="s">
        <v>144</v>
      </c>
      <c r="B237" s="3" t="str">
        <f>CONCATENATE(I237," ",D237," ",H237)</f>
        <v>2012 Boys Outdoor State Open 4x800m</v>
      </c>
      <c r="C237" s="3" t="s">
        <v>26</v>
      </c>
      <c r="D237" s="4" t="s">
        <v>778</v>
      </c>
      <c r="F237" s="4" t="s">
        <v>702</v>
      </c>
      <c r="G237" s="4" t="str">
        <f>IF(F237="Male","Boys","Girls")</f>
        <v>Boys</v>
      </c>
      <c r="H237" s="4" t="s">
        <v>10</v>
      </c>
      <c r="I237" s="3">
        <v>2012</v>
      </c>
      <c r="J237" s="3" t="s">
        <v>140</v>
      </c>
      <c r="K237" s="4" t="s">
        <v>58</v>
      </c>
      <c r="L237" s="20" t="str">
        <f>VLOOKUP(H237,Events!$A$2:$E$27,2,FALSE)</f>
        <v>Relay</v>
      </c>
      <c r="M237" s="20" t="str">
        <f>VLOOKUP(H237,Events!$A$2:$E$27,3,FALSE)</f>
        <v>Distance</v>
      </c>
      <c r="N237" s="6">
        <v>41064</v>
      </c>
      <c r="O237" s="4" t="str">
        <f>IF(VLOOKUP(H237,Events!$A$2:$D$27,2,FALSE)="Field",CONCATENATE(R237,"-",S237),IF(VLOOKUP(H237,Events!$A$2:$D$27,2,FALSE)="Multi",R237,CONCATENATE(R237,":",S237)))</f>
        <v>7:51.30</v>
      </c>
      <c r="P237" s="4" t="s">
        <v>697</v>
      </c>
      <c r="Q237" s="4" t="str">
        <f>VLOOKUP(J237,School!$A$2:$D$100,3,FALSE)</f>
        <v>06070</v>
      </c>
      <c r="R237" s="18" t="s">
        <v>431</v>
      </c>
      <c r="S237" s="18" t="s">
        <v>432</v>
      </c>
      <c r="T237">
        <f>VLOOKUP(J237,School!$A$2:$F$98,5,FALSE)</f>
        <v>41.8645</v>
      </c>
      <c r="U237">
        <f>VLOOKUP(J237,School!$A$2:$F$98,6,FALSE)</f>
        <v>-72.808999999999997</v>
      </c>
      <c r="V237" s="4">
        <f t="shared" si="11"/>
        <v>4</v>
      </c>
      <c r="W237" s="4">
        <f>V237-COUNTIF(J238:J500,J237)</f>
        <v>3</v>
      </c>
      <c r="X237" s="29">
        <f t="shared" si="9"/>
        <v>41.8645</v>
      </c>
      <c r="Y237" s="4">
        <f t="shared" si="10"/>
        <v>-72.828999999999994</v>
      </c>
    </row>
    <row r="238" spans="1:25" ht="15">
      <c r="A238" s="3" t="s">
        <v>448</v>
      </c>
      <c r="B238" s="3" t="str">
        <f>CONCATENATE(I238," ",D238," ",H238)</f>
        <v>2015 Girls Outdoor Class L Championship 800m</v>
      </c>
      <c r="C238" s="3" t="s">
        <v>26</v>
      </c>
      <c r="D238" s="4" t="s">
        <v>779</v>
      </c>
      <c r="F238" s="4" t="s">
        <v>703</v>
      </c>
      <c r="G238" s="4" t="str">
        <f>IF(F238="Male","Boys","Girls")</f>
        <v>Girls</v>
      </c>
      <c r="H238" s="4" t="s">
        <v>4</v>
      </c>
      <c r="I238" s="3">
        <v>2015</v>
      </c>
      <c r="J238" s="3" t="s">
        <v>155</v>
      </c>
      <c r="K238" s="4" t="s">
        <v>57</v>
      </c>
      <c r="L238" s="20" t="str">
        <f>VLOOKUP(H238,Events!$A$2:$E$27,2,FALSE)</f>
        <v>Track</v>
      </c>
      <c r="M238" s="20" t="str">
        <f>VLOOKUP(H238,Events!$A$2:$E$27,3,FALSE)</f>
        <v>Distance</v>
      </c>
      <c r="N238" s="6">
        <v>42156</v>
      </c>
      <c r="O238" s="4" t="str">
        <f>IF(VLOOKUP(H238,Events!$A$2:$D$27,2,FALSE)="Field",CONCATENATE(R238,"-",S238),IF(VLOOKUP(H238,Events!$A$2:$D$27,2,FALSE)="Multi",R238,CONCATENATE(R238,":",S238)))</f>
        <v>2:08.66</v>
      </c>
      <c r="P238" s="4" t="s">
        <v>697</v>
      </c>
      <c r="Q238" s="4" t="str">
        <f>VLOOKUP(J238,School!$A$2:$D$100,3,FALSE)</f>
        <v>06511</v>
      </c>
      <c r="R238" s="18" t="s">
        <v>472</v>
      </c>
      <c r="S238" s="18" t="s">
        <v>473</v>
      </c>
      <c r="T238">
        <f>VLOOKUP(J238,School!$A$2:$F$98,5,FALSE)</f>
        <v>41.311399999999999</v>
      </c>
      <c r="U238">
        <f>VLOOKUP(J238,School!$A$2:$F$98,6,FALSE)</f>
        <v>-72.936499999999995</v>
      </c>
      <c r="V238" s="4">
        <f t="shared" si="11"/>
        <v>9</v>
      </c>
      <c r="W238" s="4">
        <f>V238-COUNTIF(J239:J501,J238)</f>
        <v>6</v>
      </c>
      <c r="X238" s="29">
        <f t="shared" si="9"/>
        <v>41.306399999999996</v>
      </c>
      <c r="Y238" s="4">
        <f t="shared" si="10"/>
        <v>-72.95382050807568</v>
      </c>
    </row>
    <row r="239" spans="1:25" ht="15">
      <c r="A239" s="3" t="s">
        <v>449</v>
      </c>
      <c r="B239" s="3" t="str">
        <f>CONCATENATE(I239," ",D239," ",H239)</f>
        <v>2010 Girls Outdoor Class L Championship 1600m</v>
      </c>
      <c r="C239" s="3" t="s">
        <v>26</v>
      </c>
      <c r="D239" s="4" t="s">
        <v>779</v>
      </c>
      <c r="F239" s="4" t="s">
        <v>703</v>
      </c>
      <c r="G239" s="4" t="str">
        <f>IF(F239="Male","Boys","Girls")</f>
        <v>Girls</v>
      </c>
      <c r="H239" s="4" t="s">
        <v>5</v>
      </c>
      <c r="I239" s="3">
        <v>2010</v>
      </c>
      <c r="J239" s="3" t="s">
        <v>450</v>
      </c>
      <c r="K239" s="4" t="s">
        <v>58</v>
      </c>
      <c r="L239" s="20" t="str">
        <f>VLOOKUP(H239,Events!$A$2:$E$27,2,FALSE)</f>
        <v>Track</v>
      </c>
      <c r="M239" s="20" t="str">
        <f>VLOOKUP(H239,Events!$A$2:$E$27,3,FALSE)</f>
        <v>Distance</v>
      </c>
      <c r="N239" s="6">
        <v>40331</v>
      </c>
      <c r="O239" s="4" t="str">
        <f>IF(VLOOKUP(H239,Events!$A$2:$D$27,2,FALSE)="Field",CONCATENATE(R239,"-",S239),IF(VLOOKUP(H239,Events!$A$2:$D$27,2,FALSE)="Multi",R239,CONCATENATE(R239,":",S239)))</f>
        <v>4:51.76</v>
      </c>
      <c r="P239" s="4" t="s">
        <v>697</v>
      </c>
      <c r="Q239" s="4" t="str">
        <f>VLOOKUP(J239,School!$A$2:$D$100,3,FALSE)</f>
        <v>06825</v>
      </c>
      <c r="R239" s="18" t="s">
        <v>260</v>
      </c>
      <c r="S239" s="18" t="s">
        <v>474</v>
      </c>
      <c r="T239">
        <f>VLOOKUP(J239,School!$A$2:$F$98,5,FALSE)</f>
        <v>41.172199999999997</v>
      </c>
      <c r="U239">
        <f>VLOOKUP(J239,School!$A$2:$F$98,6,FALSE)</f>
        <v>-73.230500000000006</v>
      </c>
      <c r="V239" s="4">
        <f t="shared" si="11"/>
        <v>2</v>
      </c>
      <c r="W239" s="4">
        <f>V239-COUNTIF(J240:J502,J239)</f>
        <v>2</v>
      </c>
      <c r="X239" s="29">
        <f t="shared" si="9"/>
        <v>41.182199999999995</v>
      </c>
      <c r="Y239" s="4">
        <f t="shared" si="10"/>
        <v>-73.230500000000006</v>
      </c>
    </row>
    <row r="240" spans="1:25" ht="15">
      <c r="A240" s="3" t="s">
        <v>451</v>
      </c>
      <c r="B240" s="3" t="str">
        <f>CONCATENATE(I240," ",D240," ",H240)</f>
        <v>2014 Girls Outdoor Class L Championship 3200m</v>
      </c>
      <c r="C240" s="3" t="s">
        <v>26</v>
      </c>
      <c r="D240" s="4" t="s">
        <v>779</v>
      </c>
      <c r="F240" s="4" t="s">
        <v>703</v>
      </c>
      <c r="G240" s="4" t="str">
        <f>IF(F240="Male","Boys","Girls")</f>
        <v>Girls</v>
      </c>
      <c r="H240" s="4" t="s">
        <v>6</v>
      </c>
      <c r="I240" s="3">
        <v>2014</v>
      </c>
      <c r="J240" s="3" t="s">
        <v>140</v>
      </c>
      <c r="K240" s="4" t="s">
        <v>57</v>
      </c>
      <c r="L240" s="20" t="str">
        <f>VLOOKUP(H240,Events!$A$2:$E$27,2,FALSE)</f>
        <v>Track</v>
      </c>
      <c r="M240" s="20" t="str">
        <f>VLOOKUP(H240,Events!$A$2:$E$27,3,FALSE)</f>
        <v>Distance</v>
      </c>
      <c r="N240" s="6">
        <v>41792</v>
      </c>
      <c r="O240" s="4" t="str">
        <f>IF(VLOOKUP(H240,Events!$A$2:$D$27,2,FALSE)="Field",CONCATENATE(R240,"-",S240),IF(VLOOKUP(H240,Events!$A$2:$D$27,2,FALSE)="Multi",R240,CONCATENATE(R240,":",S240)))</f>
        <v>10:45.92</v>
      </c>
      <c r="P240" s="4" t="s">
        <v>699</v>
      </c>
      <c r="Q240" s="4" t="str">
        <f>VLOOKUP(J240,School!$A$2:$D$100,3,FALSE)</f>
        <v>06070</v>
      </c>
      <c r="R240" s="18" t="s">
        <v>285</v>
      </c>
      <c r="S240" s="18" t="s">
        <v>475</v>
      </c>
      <c r="T240">
        <f>VLOOKUP(J240,School!$A$2:$F$98,5,FALSE)</f>
        <v>41.8645</v>
      </c>
      <c r="U240">
        <f>VLOOKUP(J240,School!$A$2:$F$98,6,FALSE)</f>
        <v>-72.808999999999997</v>
      </c>
      <c r="V240" s="4">
        <f t="shared" si="11"/>
        <v>4</v>
      </c>
      <c r="W240" s="4">
        <f>V240-COUNTIF(J241:J503,J240)</f>
        <v>4</v>
      </c>
      <c r="X240" s="29">
        <f t="shared" si="9"/>
        <v>41.874499999999998</v>
      </c>
      <c r="Y240" s="4">
        <f t="shared" si="10"/>
        <v>-72.808999999999997</v>
      </c>
    </row>
    <row r="241" spans="1:25" ht="24">
      <c r="A241" s="3" t="s">
        <v>455</v>
      </c>
      <c r="B241" s="3" t="str">
        <f>CONCATENATE(I241," ",D241," ",H241)</f>
        <v>2005 Girls Outdoor Class L Championship 4x800m</v>
      </c>
      <c r="C241" s="3" t="s">
        <v>26</v>
      </c>
      <c r="D241" s="4" t="s">
        <v>779</v>
      </c>
      <c r="F241" s="4" t="s">
        <v>703</v>
      </c>
      <c r="G241" s="4" t="str">
        <f>IF(F241="Male","Boys","Girls")</f>
        <v>Girls</v>
      </c>
      <c r="H241" s="4" t="s">
        <v>10</v>
      </c>
      <c r="I241" s="3">
        <v>2005</v>
      </c>
      <c r="J241" s="3" t="s">
        <v>84</v>
      </c>
      <c r="K241" s="4" t="s">
        <v>58</v>
      </c>
      <c r="L241" s="20" t="str">
        <f>VLOOKUP(H241,Events!$A$2:$E$27,2,FALSE)</f>
        <v>Relay</v>
      </c>
      <c r="M241" s="20" t="str">
        <f>VLOOKUP(H241,Events!$A$2:$E$27,3,FALSE)</f>
        <v>Distance</v>
      </c>
      <c r="N241" s="6">
        <v>38503</v>
      </c>
      <c r="O241" s="4" t="str">
        <f>IF(VLOOKUP(H241,Events!$A$2:$D$27,2,FALSE)="Field",CONCATENATE(R241,"-",S241),IF(VLOOKUP(H241,Events!$A$2:$D$27,2,FALSE)="Multi",R241,CONCATENATE(R241,":",S241)))</f>
        <v>9:19.87</v>
      </c>
      <c r="P241" s="4" t="s">
        <v>697</v>
      </c>
      <c r="Q241" s="4" t="str">
        <f>VLOOKUP(J241,School!$A$2:$D$100,3,FALSE)</f>
        <v>06877</v>
      </c>
      <c r="R241" s="18" t="s">
        <v>262</v>
      </c>
      <c r="S241" s="18" t="s">
        <v>480</v>
      </c>
      <c r="T241">
        <f>VLOOKUP(J241,School!$A$2:$F$98,5,FALSE)</f>
        <v>41.286200000000001</v>
      </c>
      <c r="U241">
        <f>VLOOKUP(J241,School!$A$2:$F$98,6,FALSE)</f>
        <v>-73.495500000000007</v>
      </c>
      <c r="V241" s="4">
        <f t="shared" si="11"/>
        <v>4</v>
      </c>
      <c r="W241" s="4">
        <f>V241-COUNTIF(J242:J504,J241)</f>
        <v>4</v>
      </c>
      <c r="X241" s="29">
        <f t="shared" si="9"/>
        <v>41.296199999999999</v>
      </c>
      <c r="Y241" s="4">
        <f t="shared" si="10"/>
        <v>-73.495500000000007</v>
      </c>
    </row>
    <row r="242" spans="1:25" ht="15">
      <c r="A242" s="3" t="s">
        <v>494</v>
      </c>
      <c r="B242" s="3" t="str">
        <f>CONCATENATE(I242," ",D242," ",H242)</f>
        <v>2014 Girls Outdoor Class LL Championship 800m</v>
      </c>
      <c r="C242" s="3" t="s">
        <v>26</v>
      </c>
      <c r="D242" s="4" t="s">
        <v>780</v>
      </c>
      <c r="F242" s="4" t="s">
        <v>703</v>
      </c>
      <c r="G242" s="4" t="str">
        <f>IF(F242="Male","Boys","Girls")</f>
        <v>Girls</v>
      </c>
      <c r="H242" s="4" t="s">
        <v>4</v>
      </c>
      <c r="I242" s="3">
        <v>2014</v>
      </c>
      <c r="J242" s="3" t="s">
        <v>495</v>
      </c>
      <c r="K242" s="4" t="s">
        <v>62</v>
      </c>
      <c r="L242" s="20" t="str">
        <f>VLOOKUP(H242,Events!$A$2:$E$27,2,FALSE)</f>
        <v>Track</v>
      </c>
      <c r="M242" s="20" t="str">
        <f>VLOOKUP(H242,Events!$A$2:$E$27,3,FALSE)</f>
        <v>Distance</v>
      </c>
      <c r="N242" s="6">
        <v>41795</v>
      </c>
      <c r="O242" s="4" t="str">
        <f>IF(VLOOKUP(H242,Events!$A$2:$D$27,2,FALSE)="Field",CONCATENATE(R242,"-",S242),IF(VLOOKUP(H242,Events!$A$2:$D$27,2,FALSE)="Multi",R242,CONCATENATE(R242,":",S242)))</f>
        <v>2:13.47</v>
      </c>
      <c r="P242" s="4" t="s">
        <v>699</v>
      </c>
      <c r="Q242" s="4" t="str">
        <f>VLOOKUP(J242,School!$A$2:$D$100,3,FALSE)</f>
        <v>06611</v>
      </c>
      <c r="R242" s="18" t="s">
        <v>472</v>
      </c>
      <c r="S242" s="18" t="s">
        <v>523</v>
      </c>
      <c r="T242">
        <f>VLOOKUP(J242,School!$A$2:$F$98,5,FALSE)</f>
        <v>41.2361</v>
      </c>
      <c r="U242">
        <f>VLOOKUP(J242,School!$A$2:$F$98,6,FALSE)</f>
        <v>-73.216999999999999</v>
      </c>
      <c r="V242" s="4">
        <f t="shared" si="11"/>
        <v>1</v>
      </c>
      <c r="W242" s="4">
        <f>V242-COUNTIF(J243:J505,J242)</f>
        <v>1</v>
      </c>
      <c r="X242" s="29">
        <f t="shared" si="9"/>
        <v>41.2361</v>
      </c>
      <c r="Y242" s="4">
        <f t="shared" si="10"/>
        <v>-73.216999999999999</v>
      </c>
    </row>
    <row r="243" spans="1:25" ht="15">
      <c r="A243" s="3" t="s">
        <v>496</v>
      </c>
      <c r="B243" s="3" t="str">
        <f>CONCATENATE(I243," ",D243," ",H243)</f>
        <v>2014 Girls Outdoor Class LL Championship 1600m</v>
      </c>
      <c r="C243" s="3" t="s">
        <v>26</v>
      </c>
      <c r="D243" s="4" t="s">
        <v>780</v>
      </c>
      <c r="F243" s="4" t="s">
        <v>703</v>
      </c>
      <c r="G243" s="4" t="str">
        <f>IF(F243="Male","Boys","Girls")</f>
        <v>Girls</v>
      </c>
      <c r="H243" s="4" t="s">
        <v>5</v>
      </c>
      <c r="I243" s="3">
        <v>2014</v>
      </c>
      <c r="J243" s="3" t="s">
        <v>105</v>
      </c>
      <c r="K243" s="4" t="s">
        <v>62</v>
      </c>
      <c r="L243" s="20" t="str">
        <f>VLOOKUP(H243,Events!$A$2:$E$27,2,FALSE)</f>
        <v>Track</v>
      </c>
      <c r="M243" s="20" t="str">
        <f>VLOOKUP(H243,Events!$A$2:$E$27,3,FALSE)</f>
        <v>Distance</v>
      </c>
      <c r="N243" s="6">
        <v>41795</v>
      </c>
      <c r="O243" s="4" t="str">
        <f>IF(VLOOKUP(H243,Events!$A$2:$D$27,2,FALSE)="Field",CONCATENATE(R243,"-",S243),IF(VLOOKUP(H243,Events!$A$2:$D$27,2,FALSE)="Multi",R243,CONCATENATE(R243,":",S243)))</f>
        <v>4:53.29</v>
      </c>
      <c r="P243" s="4" t="s">
        <v>697</v>
      </c>
      <c r="Q243" s="4" t="str">
        <f>VLOOKUP(J243,School!$A$2:$D$100,3,FALSE)</f>
        <v>06880</v>
      </c>
      <c r="R243" s="18" t="s">
        <v>260</v>
      </c>
      <c r="S243" s="18" t="s">
        <v>524</v>
      </c>
      <c r="T243">
        <f>VLOOKUP(J243,School!$A$2:$F$98,5,FALSE)</f>
        <v>41.127299999999998</v>
      </c>
      <c r="U243">
        <f>VLOOKUP(J243,School!$A$2:$F$98,6,FALSE)</f>
        <v>-73.371799999999993</v>
      </c>
      <c r="V243" s="4">
        <f t="shared" si="11"/>
        <v>8</v>
      </c>
      <c r="W243" s="4">
        <f>V243-COUNTIF(J244:J506,J243)</f>
        <v>7</v>
      </c>
      <c r="X243" s="29">
        <f t="shared" si="9"/>
        <v>41.134371067811863</v>
      </c>
      <c r="Y243" s="4">
        <f t="shared" si="10"/>
        <v>-73.385942135623722</v>
      </c>
    </row>
    <row r="244" spans="1:25" ht="15">
      <c r="A244" s="3" t="s">
        <v>496</v>
      </c>
      <c r="B244" s="3" t="str">
        <f>CONCATENATE(I244," ",D244," ",H244)</f>
        <v>2014 Girls Outdoor Class LL Championship 3200m</v>
      </c>
      <c r="C244" s="3" t="s">
        <v>26</v>
      </c>
      <c r="D244" s="4" t="s">
        <v>780</v>
      </c>
      <c r="F244" s="4" t="s">
        <v>703</v>
      </c>
      <c r="G244" s="4" t="str">
        <f>IF(F244="Male","Boys","Girls")</f>
        <v>Girls</v>
      </c>
      <c r="H244" s="4" t="s">
        <v>6</v>
      </c>
      <c r="I244" s="3">
        <v>2014</v>
      </c>
      <c r="J244" s="3" t="s">
        <v>105</v>
      </c>
      <c r="K244" s="4" t="s">
        <v>62</v>
      </c>
      <c r="L244" s="20" t="str">
        <f>VLOOKUP(H244,Events!$A$2:$E$27,2,FALSE)</f>
        <v>Track</v>
      </c>
      <c r="M244" s="20" t="str">
        <f>VLOOKUP(H244,Events!$A$2:$E$27,3,FALSE)</f>
        <v>Distance</v>
      </c>
      <c r="N244" s="6">
        <v>41795</v>
      </c>
      <c r="O244" s="4" t="str">
        <f>IF(VLOOKUP(H244,Events!$A$2:$D$27,2,FALSE)="Field",CONCATENATE(R244,"-",S244),IF(VLOOKUP(H244,Events!$A$2:$D$27,2,FALSE)="Multi",R244,CONCATENATE(R244,":",S244)))</f>
        <v>10:27.59</v>
      </c>
      <c r="P244" s="4" t="s">
        <v>697</v>
      </c>
      <c r="Q244" s="4" t="str">
        <f>VLOOKUP(J244,School!$A$2:$D$100,3,FALSE)</f>
        <v>06880</v>
      </c>
      <c r="R244" s="18" t="s">
        <v>285</v>
      </c>
      <c r="S244" s="18" t="s">
        <v>525</v>
      </c>
      <c r="T244">
        <f>VLOOKUP(J244,School!$A$2:$F$98,5,FALSE)</f>
        <v>41.127299999999998</v>
      </c>
      <c r="U244">
        <f>VLOOKUP(J244,School!$A$2:$F$98,6,FALSE)</f>
        <v>-73.371799999999993</v>
      </c>
      <c r="V244" s="4">
        <f t="shared" si="11"/>
        <v>8</v>
      </c>
      <c r="W244" s="4">
        <f>V244-COUNTIF(J245:J507,J244)</f>
        <v>8</v>
      </c>
      <c r="X244" s="29">
        <f t="shared" si="9"/>
        <v>41.137299999999996</v>
      </c>
      <c r="Y244" s="4">
        <f t="shared" si="10"/>
        <v>-73.371799999999993</v>
      </c>
    </row>
    <row r="245" spans="1:25" ht="24">
      <c r="A245" s="3" t="s">
        <v>501</v>
      </c>
      <c r="B245" s="3" t="str">
        <f>CONCATENATE(I245," ",D245," ",H245)</f>
        <v>2017 Girls Outdoor Class LL Championship 4x800m</v>
      </c>
      <c r="C245" s="3" t="s">
        <v>26</v>
      </c>
      <c r="D245" s="4" t="s">
        <v>780</v>
      </c>
      <c r="F245" s="4" t="s">
        <v>703</v>
      </c>
      <c r="G245" s="4" t="str">
        <f>IF(F245="Male","Boys","Girls")</f>
        <v>Girls</v>
      </c>
      <c r="H245" s="4" t="s">
        <v>10</v>
      </c>
      <c r="I245" s="3">
        <v>2017</v>
      </c>
      <c r="J245" s="3" t="s">
        <v>447</v>
      </c>
      <c r="K245" s="4" t="s">
        <v>61</v>
      </c>
      <c r="L245" s="20" t="str">
        <f>VLOOKUP(H245,Events!$A$2:$E$27,2,FALSE)</f>
        <v>Relay</v>
      </c>
      <c r="M245" s="20" t="str">
        <f>VLOOKUP(H245,Events!$A$2:$E$27,3,FALSE)</f>
        <v>Distance</v>
      </c>
      <c r="N245" s="6">
        <v>42886</v>
      </c>
      <c r="O245" s="4" t="str">
        <f>IF(VLOOKUP(H245,Events!$A$2:$D$27,2,FALSE)="Field",CONCATENATE(R245,"-",S245),IF(VLOOKUP(H245,Events!$A$2:$D$27,2,FALSE)="Multi",R245,CONCATENATE(R245,":",S245)))</f>
        <v>9:13.74</v>
      </c>
      <c r="P245" s="4" t="s">
        <v>697</v>
      </c>
      <c r="Q245" s="4" t="str">
        <f>VLOOKUP(J245,School!$A$2:$D$100,3,FALSE)</f>
        <v>06033</v>
      </c>
      <c r="R245" s="18" t="s">
        <v>262</v>
      </c>
      <c r="S245" s="18" t="s">
        <v>530</v>
      </c>
      <c r="T245">
        <f>VLOOKUP(J245,School!$A$2:$F$98,5,FALSE)</f>
        <v>41.716700000000003</v>
      </c>
      <c r="U245">
        <f>VLOOKUP(J245,School!$A$2:$F$98,6,FALSE)</f>
        <v>-72.603899999999996</v>
      </c>
      <c r="V245" s="4">
        <f t="shared" si="11"/>
        <v>3</v>
      </c>
      <c r="W245" s="4">
        <f>V245-COUNTIF(J246:J508,J245)</f>
        <v>2</v>
      </c>
      <c r="X245" s="29">
        <f t="shared" si="9"/>
        <v>41.7117</v>
      </c>
      <c r="Y245" s="4">
        <f t="shared" si="10"/>
        <v>-72.62122050807568</v>
      </c>
    </row>
    <row r="246" spans="1:25" ht="15">
      <c r="A246" s="3" t="s">
        <v>540</v>
      </c>
      <c r="B246" s="3" t="str">
        <f>CONCATENATE(I246," ",D246," ",H246)</f>
        <v>2012 Girls Outdoor Class M Championship 800m</v>
      </c>
      <c r="C246" s="3" t="s">
        <v>26</v>
      </c>
      <c r="D246" s="4" t="s">
        <v>781</v>
      </c>
      <c r="F246" s="4" t="s">
        <v>703</v>
      </c>
      <c r="G246" s="4" t="str">
        <f>IF(F246="Male","Boys","Girls")</f>
        <v>Girls</v>
      </c>
      <c r="H246" s="4" t="s">
        <v>4</v>
      </c>
      <c r="I246" s="3">
        <v>2012</v>
      </c>
      <c r="J246" s="3" t="s">
        <v>559</v>
      </c>
      <c r="K246" s="4" t="s">
        <v>58</v>
      </c>
      <c r="L246" s="20" t="str">
        <f>VLOOKUP(H246,Events!$A$2:$E$27,2,FALSE)</f>
        <v>Track</v>
      </c>
      <c r="M246" s="20" t="str">
        <f>VLOOKUP(H246,Events!$A$2:$E$27,3,FALSE)</f>
        <v>Distance</v>
      </c>
      <c r="N246" s="6">
        <v>41058</v>
      </c>
      <c r="O246" s="4" t="str">
        <f>IF(VLOOKUP(H246,Events!$A$2:$D$27,2,FALSE)="Field",CONCATENATE(R246,"-",S246),IF(VLOOKUP(H246,Events!$A$2:$D$27,2,FALSE)="Multi",R246,CONCATENATE(R246,":",S246)))</f>
        <v>2:11.06</v>
      </c>
      <c r="P246" s="4" t="s">
        <v>697</v>
      </c>
      <c r="Q246" s="4" t="str">
        <f>VLOOKUP(J246,School!$A$2:$D$100,3,FALSE)</f>
        <v>06117</v>
      </c>
      <c r="R246" s="18" t="s">
        <v>472</v>
      </c>
      <c r="S246" s="18" t="s">
        <v>572</v>
      </c>
      <c r="T246">
        <f>VLOOKUP(J246,School!$A$2:$F$98,5,FALSE)</f>
        <v>41.785899999999998</v>
      </c>
      <c r="U246">
        <f>VLOOKUP(J246,School!$A$2:$F$98,6,FALSE)</f>
        <v>-72.744900000000001</v>
      </c>
      <c r="V246" s="4">
        <f t="shared" si="11"/>
        <v>8</v>
      </c>
      <c r="W246" s="4">
        <f>V246-COUNTIF(J247:J509,J246)</f>
        <v>6</v>
      </c>
      <c r="X246" s="29">
        <f t="shared" si="9"/>
        <v>41.785899999999998</v>
      </c>
      <c r="Y246" s="4">
        <f t="shared" si="10"/>
        <v>-72.764899999999997</v>
      </c>
    </row>
    <row r="247" spans="1:25" ht="15">
      <c r="A247" s="3" t="s">
        <v>540</v>
      </c>
      <c r="B247" s="3" t="str">
        <f>CONCATENATE(I247," ",D247," ",H247)</f>
        <v>2012 Girls Outdoor Class M Championship 1600m</v>
      </c>
      <c r="C247" s="3" t="s">
        <v>26</v>
      </c>
      <c r="D247" s="4" t="s">
        <v>781</v>
      </c>
      <c r="F247" s="4" t="s">
        <v>703</v>
      </c>
      <c r="G247" s="4" t="str">
        <f>IF(F247="Male","Boys","Girls")</f>
        <v>Girls</v>
      </c>
      <c r="H247" s="4" t="s">
        <v>5</v>
      </c>
      <c r="I247" s="3">
        <v>2012</v>
      </c>
      <c r="J247" s="3" t="s">
        <v>559</v>
      </c>
      <c r="K247" s="4" t="s">
        <v>58</v>
      </c>
      <c r="L247" s="20" t="str">
        <f>VLOOKUP(H247,Events!$A$2:$E$27,2,FALSE)</f>
        <v>Track</v>
      </c>
      <c r="M247" s="20" t="str">
        <f>VLOOKUP(H247,Events!$A$2:$E$27,3,FALSE)</f>
        <v>Distance</v>
      </c>
      <c r="N247" s="6">
        <v>41058</v>
      </c>
      <c r="O247" s="4" t="str">
        <f>IF(VLOOKUP(H247,Events!$A$2:$D$27,2,FALSE)="Field",CONCATENATE(R247,"-",S247),IF(VLOOKUP(H247,Events!$A$2:$D$27,2,FALSE)="Multi",R247,CONCATENATE(R247,":",S247)))</f>
        <v>4:56.85</v>
      </c>
      <c r="P247" s="4" t="s">
        <v>699</v>
      </c>
      <c r="Q247" s="4" t="str">
        <f>VLOOKUP(J247,School!$A$2:$D$100,3,FALSE)</f>
        <v>06117</v>
      </c>
      <c r="R247" s="18" t="s">
        <v>260</v>
      </c>
      <c r="S247" s="18" t="s">
        <v>573</v>
      </c>
      <c r="T247">
        <f>VLOOKUP(J247,School!$A$2:$F$98,5,FALSE)</f>
        <v>41.785899999999998</v>
      </c>
      <c r="U247">
        <f>VLOOKUP(J247,School!$A$2:$F$98,6,FALSE)</f>
        <v>-72.744900000000001</v>
      </c>
      <c r="V247" s="4">
        <f t="shared" si="11"/>
        <v>8</v>
      </c>
      <c r="W247" s="4">
        <f>V247-COUNTIF(J248:J510,J247)</f>
        <v>7</v>
      </c>
      <c r="X247" s="29">
        <f t="shared" si="9"/>
        <v>41.792971067811862</v>
      </c>
      <c r="Y247" s="4">
        <f t="shared" si="10"/>
        <v>-72.75904213562373</v>
      </c>
    </row>
    <row r="248" spans="1:25" ht="15">
      <c r="A248" s="3" t="s">
        <v>541</v>
      </c>
      <c r="B248" s="3" t="str">
        <f>CONCATENATE(I248," ",D248," ",H248)</f>
        <v>2015 Girls Outdoor Class M Championship 3200m</v>
      </c>
      <c r="C248" s="3" t="s">
        <v>26</v>
      </c>
      <c r="D248" s="4" t="s">
        <v>781</v>
      </c>
      <c r="F248" s="4" t="s">
        <v>703</v>
      </c>
      <c r="G248" s="4" t="str">
        <f>IF(F248="Male","Boys","Girls")</f>
        <v>Girls</v>
      </c>
      <c r="H248" s="4" t="s">
        <v>6</v>
      </c>
      <c r="I248" s="3">
        <v>2015</v>
      </c>
      <c r="J248" s="3" t="s">
        <v>542</v>
      </c>
      <c r="K248" s="4" t="s">
        <v>58</v>
      </c>
      <c r="L248" s="20" t="str">
        <f>VLOOKUP(H248,Events!$A$2:$E$27,2,FALSE)</f>
        <v>Track</v>
      </c>
      <c r="M248" s="20" t="str">
        <f>VLOOKUP(H248,Events!$A$2:$E$27,3,FALSE)</f>
        <v>Distance</v>
      </c>
      <c r="N248" s="6">
        <v>42158</v>
      </c>
      <c r="O248" s="4" t="str">
        <f>IF(VLOOKUP(H248,Events!$A$2:$D$27,2,FALSE)="Field",CONCATENATE(R248,"-",S248),IF(VLOOKUP(H248,Events!$A$2:$D$27,2,FALSE)="Multi",R248,CONCATENATE(R248,":",S248)))</f>
        <v>10:48.96</v>
      </c>
      <c r="P248" s="4" t="s">
        <v>697</v>
      </c>
      <c r="Q248" s="4" t="str">
        <f>VLOOKUP(J248,School!$A$2:$D$100,3,FALSE)</f>
        <v>06084</v>
      </c>
      <c r="R248" s="18" t="s">
        <v>285</v>
      </c>
      <c r="S248" s="18" t="s">
        <v>574</v>
      </c>
      <c r="T248">
        <f>VLOOKUP(J248,School!$A$2:$F$98,5,FALSE)</f>
        <v>41.867800000000003</v>
      </c>
      <c r="U248">
        <f>VLOOKUP(J248,School!$A$2:$F$98,6,FALSE)</f>
        <v>-72.405699999999996</v>
      </c>
      <c r="V248" s="4">
        <f t="shared" si="11"/>
        <v>6</v>
      </c>
      <c r="W248" s="4">
        <f>V248-COUNTIF(J249:J511,J248)</f>
        <v>5</v>
      </c>
      <c r="X248" s="29">
        <f t="shared" si="9"/>
        <v>41.872800000000005</v>
      </c>
      <c r="Y248" s="4">
        <f t="shared" si="10"/>
        <v>-72.42302050807568</v>
      </c>
    </row>
    <row r="249" spans="1:25" ht="24">
      <c r="A249" s="3" t="s">
        <v>546</v>
      </c>
      <c r="B249" s="3" t="str">
        <f>CONCATENATE(I249," ",D249," ",H249)</f>
        <v>2015 Girls Outdoor Class M Championship 4x800m</v>
      </c>
      <c r="C249" s="3" t="s">
        <v>26</v>
      </c>
      <c r="D249" s="4" t="s">
        <v>781</v>
      </c>
      <c r="F249" s="4" t="s">
        <v>703</v>
      </c>
      <c r="G249" s="4" t="str">
        <f>IF(F249="Male","Boys","Girls")</f>
        <v>Girls</v>
      </c>
      <c r="H249" s="4" t="s">
        <v>10</v>
      </c>
      <c r="I249" s="3">
        <v>2015</v>
      </c>
      <c r="J249" s="3" t="s">
        <v>542</v>
      </c>
      <c r="K249" s="4" t="s">
        <v>58</v>
      </c>
      <c r="L249" s="20" t="str">
        <f>VLOOKUP(H249,Events!$A$2:$E$27,2,FALSE)</f>
        <v>Relay</v>
      </c>
      <c r="M249" s="20" t="str">
        <f>VLOOKUP(H249,Events!$A$2:$E$27,3,FALSE)</f>
        <v>Distance</v>
      </c>
      <c r="N249" s="6">
        <v>42158</v>
      </c>
      <c r="O249" s="4" t="str">
        <f>IF(VLOOKUP(H249,Events!$A$2:$D$27,2,FALSE)="Field",CONCATENATE(R249,"-",S249),IF(VLOOKUP(H249,Events!$A$2:$D$27,2,FALSE)="Multi",R249,CONCATENATE(R249,":",S249)))</f>
        <v>9:29.33</v>
      </c>
      <c r="P249" s="4" t="s">
        <v>697</v>
      </c>
      <c r="Q249" s="4" t="str">
        <f>VLOOKUP(J249,School!$A$2:$D$100,3,FALSE)</f>
        <v>06084</v>
      </c>
      <c r="R249" s="18" t="s">
        <v>262</v>
      </c>
      <c r="S249" s="18" t="s">
        <v>579</v>
      </c>
      <c r="T249">
        <f>VLOOKUP(J249,School!$A$2:$F$98,5,FALSE)</f>
        <v>41.867800000000003</v>
      </c>
      <c r="U249">
        <f>VLOOKUP(J249,School!$A$2:$F$98,6,FALSE)</f>
        <v>-72.405699999999996</v>
      </c>
      <c r="V249" s="4">
        <f t="shared" si="11"/>
        <v>6</v>
      </c>
      <c r="W249" s="4">
        <f>V249-COUNTIF(J250:J512,J249)</f>
        <v>6</v>
      </c>
      <c r="X249" s="29">
        <f t="shared" si="9"/>
        <v>41.877800000000001</v>
      </c>
      <c r="Y249" s="4">
        <f t="shared" si="10"/>
        <v>-72.405699999999996</v>
      </c>
    </row>
    <row r="250" spans="1:25" ht="15">
      <c r="A250" s="3" t="s">
        <v>448</v>
      </c>
      <c r="B250" s="3" t="str">
        <f>CONCATENATE(I250," ",D250," ",H250)</f>
        <v>2014 Girls Outdoor Class MM Championship 800m</v>
      </c>
      <c r="C250" s="3" t="s">
        <v>26</v>
      </c>
      <c r="D250" s="4" t="s">
        <v>782</v>
      </c>
      <c r="F250" s="4" t="s">
        <v>703</v>
      </c>
      <c r="G250" s="4" t="str">
        <f>IF(F250="Male","Boys","Girls")</f>
        <v>Girls</v>
      </c>
      <c r="H250" s="4" t="s">
        <v>4</v>
      </c>
      <c r="I250" s="3">
        <v>2014</v>
      </c>
      <c r="J250" s="3" t="s">
        <v>155</v>
      </c>
      <c r="K250" s="4" t="s">
        <v>57</v>
      </c>
      <c r="L250" s="20" t="str">
        <f>VLOOKUP(H250,Events!$A$2:$E$27,2,FALSE)</f>
        <v>Track</v>
      </c>
      <c r="M250" s="20" t="str">
        <f>VLOOKUP(H250,Events!$A$2:$E$27,3,FALSE)</f>
        <v>Distance</v>
      </c>
      <c r="N250" s="6">
        <v>41793</v>
      </c>
      <c r="O250" s="4" t="str">
        <f>IF(VLOOKUP(H250,Events!$A$2:$D$27,2,FALSE)="Field",CONCATENATE(R250,"-",S250),IF(VLOOKUP(H250,Events!$A$2:$D$27,2,FALSE)="Multi",R250,CONCATENATE(R250,":",S250)))</f>
        <v>2:10.98</v>
      </c>
      <c r="P250" s="4" t="s">
        <v>697</v>
      </c>
      <c r="Q250" s="4" t="str">
        <f>VLOOKUP(J250,School!$A$2:$D$100,3,FALSE)</f>
        <v>06511</v>
      </c>
      <c r="R250" s="18" t="s">
        <v>472</v>
      </c>
      <c r="S250" s="18" t="s">
        <v>614</v>
      </c>
      <c r="T250">
        <f>VLOOKUP(J250,School!$A$2:$F$98,5,FALSE)</f>
        <v>41.311399999999999</v>
      </c>
      <c r="U250">
        <f>VLOOKUP(J250,School!$A$2:$F$98,6,FALSE)</f>
        <v>-72.936499999999995</v>
      </c>
      <c r="V250" s="4">
        <f t="shared" si="11"/>
        <v>9</v>
      </c>
      <c r="W250" s="4">
        <f>V250-COUNTIF(J251:J513,J250)</f>
        <v>7</v>
      </c>
      <c r="X250" s="29">
        <f t="shared" si="9"/>
        <v>41.313136481776667</v>
      </c>
      <c r="Y250" s="4">
        <f t="shared" si="10"/>
        <v>-72.95619615506024</v>
      </c>
    </row>
    <row r="251" spans="1:25" ht="15">
      <c r="A251" s="3" t="s">
        <v>448</v>
      </c>
      <c r="B251" s="3" t="str">
        <f>CONCATENATE(I251," ",D251," ",H251)</f>
        <v>2013 Girls Outdoor Class MM Championship 1600m</v>
      </c>
      <c r="C251" s="3" t="s">
        <v>26</v>
      </c>
      <c r="D251" s="4" t="s">
        <v>782</v>
      </c>
      <c r="F251" s="4" t="s">
        <v>703</v>
      </c>
      <c r="G251" s="4" t="str">
        <f>IF(F251="Male","Boys","Girls")</f>
        <v>Girls</v>
      </c>
      <c r="H251" s="4" t="s">
        <v>5</v>
      </c>
      <c r="I251" s="3">
        <v>2013</v>
      </c>
      <c r="J251" s="3" t="s">
        <v>155</v>
      </c>
      <c r="K251" s="4" t="s">
        <v>57</v>
      </c>
      <c r="L251" s="20" t="str">
        <f>VLOOKUP(H251,Events!$A$2:$E$27,2,FALSE)</f>
        <v>Track</v>
      </c>
      <c r="M251" s="20" t="str">
        <f>VLOOKUP(H251,Events!$A$2:$E$27,3,FALSE)</f>
        <v>Distance</v>
      </c>
      <c r="N251" s="6">
        <v>41423</v>
      </c>
      <c r="O251" s="4" t="str">
        <f>IF(VLOOKUP(H251,Events!$A$2:$D$27,2,FALSE)="Field",CONCATENATE(R251,"-",S251),IF(VLOOKUP(H251,Events!$A$2:$D$27,2,FALSE)="Multi",R251,CONCATENATE(R251,":",S251)))</f>
        <v>4:54.49</v>
      </c>
      <c r="P251" s="4" t="s">
        <v>697</v>
      </c>
      <c r="Q251" s="4" t="str">
        <f>VLOOKUP(J251,School!$A$2:$D$100,3,FALSE)</f>
        <v>06511</v>
      </c>
      <c r="R251" s="18" t="s">
        <v>260</v>
      </c>
      <c r="S251" s="18" t="s">
        <v>615</v>
      </c>
      <c r="T251">
        <f>VLOOKUP(J251,School!$A$2:$F$98,5,FALSE)</f>
        <v>41.311399999999999</v>
      </c>
      <c r="U251">
        <f>VLOOKUP(J251,School!$A$2:$F$98,6,FALSE)</f>
        <v>-72.936499999999995</v>
      </c>
      <c r="V251" s="4">
        <f t="shared" si="11"/>
        <v>9</v>
      </c>
      <c r="W251" s="4">
        <f>V251-COUNTIF(J252:J514,J251)</f>
        <v>8</v>
      </c>
      <c r="X251" s="29">
        <f t="shared" si="9"/>
        <v>41.319060444431187</v>
      </c>
      <c r="Y251" s="4">
        <f t="shared" si="10"/>
        <v>-72.949355752193725</v>
      </c>
    </row>
    <row r="252" spans="1:25" ht="15">
      <c r="A252" s="3" t="s">
        <v>588</v>
      </c>
      <c r="B252" s="3" t="str">
        <f>CONCATENATE(I252," ",D252," ",H252)</f>
        <v>2009 Girls Outdoor Class MM Championship 3200m</v>
      </c>
      <c r="C252" s="3" t="s">
        <v>26</v>
      </c>
      <c r="D252" s="4" t="s">
        <v>782</v>
      </c>
      <c r="F252" s="4" t="s">
        <v>703</v>
      </c>
      <c r="G252" s="4" t="str">
        <f>IF(F252="Male","Boys","Girls")</f>
        <v>Girls</v>
      </c>
      <c r="H252" s="4" t="s">
        <v>6</v>
      </c>
      <c r="I252" s="3">
        <v>2009</v>
      </c>
      <c r="J252" s="3" t="s">
        <v>79</v>
      </c>
      <c r="K252" s="4" t="s">
        <v>58</v>
      </c>
      <c r="L252" s="20" t="str">
        <f>VLOOKUP(H252,Events!$A$2:$E$27,2,FALSE)</f>
        <v>Track</v>
      </c>
      <c r="M252" s="20" t="str">
        <f>VLOOKUP(H252,Events!$A$2:$E$27,3,FALSE)</f>
        <v>Distance</v>
      </c>
      <c r="N252" s="6">
        <v>39965</v>
      </c>
      <c r="O252" s="4" t="str">
        <f>IF(VLOOKUP(H252,Events!$A$2:$D$27,2,FALSE)="Field",CONCATENATE(R252,"-",S252),IF(VLOOKUP(H252,Events!$A$2:$D$27,2,FALSE)="Multi",R252,CONCATENATE(R252,":",S252)))</f>
        <v>10:54.33</v>
      </c>
      <c r="P252" s="4" t="s">
        <v>697</v>
      </c>
      <c r="Q252" s="4" t="str">
        <f>VLOOKUP(J252,School!$A$2:$D$100,3,FALSE)</f>
        <v>06820</v>
      </c>
      <c r="R252" s="18" t="s">
        <v>285</v>
      </c>
      <c r="S252" s="18" t="s">
        <v>479</v>
      </c>
      <c r="T252">
        <f>VLOOKUP(J252,School!$A$2:$F$98,5,FALSE)</f>
        <v>41.079900000000002</v>
      </c>
      <c r="U252">
        <f>VLOOKUP(J252,School!$A$2:$F$98,6,FALSE)</f>
        <v>-73.469899999999996</v>
      </c>
      <c r="V252" s="4">
        <f t="shared" si="11"/>
        <v>4</v>
      </c>
      <c r="W252" s="4">
        <f>V252-COUNTIF(J253:J515,J252)</f>
        <v>4</v>
      </c>
      <c r="X252" s="29">
        <f t="shared" si="9"/>
        <v>41.0899</v>
      </c>
      <c r="Y252" s="4">
        <f t="shared" si="10"/>
        <v>-73.469899999999996</v>
      </c>
    </row>
    <row r="253" spans="1:25" ht="24">
      <c r="A253" s="3" t="s">
        <v>593</v>
      </c>
      <c r="B253" s="3" t="str">
        <f>CONCATENATE(I253," ",D253," ",H253)</f>
        <v>2013 Girls Outdoor Class MM Championship 4x800m</v>
      </c>
      <c r="C253" s="3" t="s">
        <v>26</v>
      </c>
      <c r="D253" s="4" t="s">
        <v>782</v>
      </c>
      <c r="F253" s="4" t="s">
        <v>703</v>
      </c>
      <c r="G253" s="4" t="str">
        <f>IF(F253="Male","Boys","Girls")</f>
        <v>Girls</v>
      </c>
      <c r="H253" s="4" t="s">
        <v>10</v>
      </c>
      <c r="I253" s="3">
        <v>2013</v>
      </c>
      <c r="J253" s="3" t="s">
        <v>108</v>
      </c>
      <c r="K253" s="6" t="s">
        <v>57</v>
      </c>
      <c r="L253" s="20" t="str">
        <f>VLOOKUP(H253,Events!$A$2:$E$27,2,FALSE)</f>
        <v>Relay</v>
      </c>
      <c r="M253" s="20" t="str">
        <f>VLOOKUP(H253,Events!$A$2:$E$27,3,FALSE)</f>
        <v>Distance</v>
      </c>
      <c r="N253" s="6">
        <v>41423</v>
      </c>
      <c r="O253" s="4" t="str">
        <f>IF(VLOOKUP(H253,Events!$A$2:$D$27,2,FALSE)="Field",CONCATENATE(R253,"-",S253),IF(VLOOKUP(H253,Events!$A$2:$D$27,2,FALSE)="Multi",R253,CONCATENATE(R253,":",S253)))</f>
        <v>9:34.66</v>
      </c>
      <c r="P253" s="4" t="s">
        <v>697</v>
      </c>
      <c r="Q253" s="4" t="str">
        <f>VLOOKUP(J253,School!$A$2:$D$100,3,FALSE)</f>
        <v>06511</v>
      </c>
      <c r="R253" s="18" t="s">
        <v>262</v>
      </c>
      <c r="S253" s="18" t="s">
        <v>619</v>
      </c>
      <c r="T253">
        <f>VLOOKUP(J253,School!$A$2:$F$98,5,FALSE)</f>
        <v>41.311399999999999</v>
      </c>
      <c r="U253">
        <f>VLOOKUP(J253,School!$A$2:$F$98,6,FALSE)</f>
        <v>-72.936499999999995</v>
      </c>
      <c r="V253" s="4">
        <f t="shared" si="11"/>
        <v>22</v>
      </c>
      <c r="W253" s="4">
        <f>V253-COUNTIF(J254:J516,J253)</f>
        <v>22</v>
      </c>
      <c r="X253" s="29">
        <f t="shared" si="9"/>
        <v>41.321399999999997</v>
      </c>
      <c r="Y253" s="4">
        <f t="shared" si="10"/>
        <v>-72.936499999999995</v>
      </c>
    </row>
    <row r="254" spans="1:25" ht="15">
      <c r="A254" s="3" t="s">
        <v>540</v>
      </c>
      <c r="B254" s="3" t="str">
        <f>CONCATENATE(I254," ",D254," ",H254)</f>
        <v>2011 Girls Outdoor Class S Championship 800m</v>
      </c>
      <c r="C254" s="3" t="s">
        <v>26</v>
      </c>
      <c r="D254" s="4" t="s">
        <v>783</v>
      </c>
      <c r="F254" s="4" t="s">
        <v>703</v>
      </c>
      <c r="G254" s="4" t="str">
        <f>IF(F254="Male","Boys","Girls")</f>
        <v>Girls</v>
      </c>
      <c r="H254" s="4" t="s">
        <v>4</v>
      </c>
      <c r="I254" s="3">
        <v>2011</v>
      </c>
      <c r="J254" s="3" t="s">
        <v>559</v>
      </c>
      <c r="K254" s="4" t="s">
        <v>58</v>
      </c>
      <c r="L254" s="20" t="str">
        <f>VLOOKUP(H254,Events!$A$2:$E$27,2,FALSE)</f>
        <v>Track</v>
      </c>
      <c r="M254" s="20" t="str">
        <f>VLOOKUP(H254,Events!$A$2:$E$27,3,FALSE)</f>
        <v>Distance</v>
      </c>
      <c r="N254" s="6">
        <v>40696</v>
      </c>
      <c r="O254" s="4" t="str">
        <f>IF(VLOOKUP(H254,Events!$A$2:$D$27,2,FALSE)="Field",CONCATENATE(R254,"-",S254),IF(VLOOKUP(H254,Events!$A$2:$D$27,2,FALSE)="Multi",R254,CONCATENATE(R254,":",S254)))</f>
        <v>2:12.99</v>
      </c>
      <c r="P254" s="4" t="s">
        <v>697</v>
      </c>
      <c r="Q254" s="4" t="str">
        <f>VLOOKUP(J254,School!$A$2:$D$100,3,FALSE)</f>
        <v>06117</v>
      </c>
      <c r="R254" s="18" t="s">
        <v>472</v>
      </c>
      <c r="S254" s="18" t="s">
        <v>644</v>
      </c>
      <c r="T254">
        <f>VLOOKUP(J254,School!$A$2:$F$98,5,FALSE)</f>
        <v>41.785899999999998</v>
      </c>
      <c r="U254">
        <f>VLOOKUP(J254,School!$A$2:$F$98,6,FALSE)</f>
        <v>-72.744900000000001</v>
      </c>
      <c r="V254" s="4">
        <f t="shared" si="11"/>
        <v>8</v>
      </c>
      <c r="W254" s="4">
        <f>V254-COUNTIF(J255:J517,J254)</f>
        <v>8</v>
      </c>
      <c r="X254" s="29">
        <f t="shared" si="9"/>
        <v>41.795899999999996</v>
      </c>
      <c r="Y254" s="4">
        <f t="shared" si="10"/>
        <v>-72.744900000000001</v>
      </c>
    </row>
    <row r="255" spans="1:25" ht="15">
      <c r="A255" s="3" t="s">
        <v>626</v>
      </c>
      <c r="B255" s="3" t="str">
        <f>CONCATENATE(I255," ",D255," ",H255)</f>
        <v>2016 Girls Outdoor Class S Championship 1600m</v>
      </c>
      <c r="C255" s="3" t="s">
        <v>26</v>
      </c>
      <c r="D255" s="4" t="s">
        <v>783</v>
      </c>
      <c r="F255" s="4" t="s">
        <v>703</v>
      </c>
      <c r="G255" s="4" t="str">
        <f>IF(F255="Male","Boys","Girls")</f>
        <v>Girls</v>
      </c>
      <c r="H255" s="4" t="s">
        <v>5</v>
      </c>
      <c r="I255" s="3">
        <v>2016</v>
      </c>
      <c r="J255" s="3" t="s">
        <v>638</v>
      </c>
      <c r="K255" s="4" t="s">
        <v>58</v>
      </c>
      <c r="L255" s="20" t="str">
        <f>VLOOKUP(H255,Events!$A$2:$E$27,2,FALSE)</f>
        <v>Track</v>
      </c>
      <c r="M255" s="20" t="str">
        <f>VLOOKUP(H255,Events!$A$2:$E$27,3,FALSE)</f>
        <v>Distance</v>
      </c>
      <c r="N255" s="6">
        <v>42523</v>
      </c>
      <c r="O255" s="4" t="str">
        <f>IF(VLOOKUP(H255,Events!$A$2:$D$27,2,FALSE)="Field",CONCATENATE(R255,"-",S255),IF(VLOOKUP(H255,Events!$A$2:$D$27,2,FALSE)="Multi",R255,CONCATENATE(R255,":",S255)))</f>
        <v>4:52.10</v>
      </c>
      <c r="P255" s="4" t="s">
        <v>697</v>
      </c>
      <c r="Q255" s="4" t="str">
        <f>VLOOKUP(J255,School!$A$2:$D$100,3,FALSE)</f>
        <v>06422</v>
      </c>
      <c r="R255" s="18" t="s">
        <v>260</v>
      </c>
      <c r="S255" s="18" t="s">
        <v>645</v>
      </c>
      <c r="T255">
        <f>VLOOKUP(J255,School!$A$2:$F$98,5,FALSE)</f>
        <v>41.485900000000001</v>
      </c>
      <c r="U255">
        <f>VLOOKUP(J255,School!$A$2:$F$98,6,FALSE)</f>
        <v>-72.679400000000001</v>
      </c>
      <c r="V255" s="4">
        <f t="shared" si="11"/>
        <v>3</v>
      </c>
      <c r="W255" s="4">
        <f>V255-COUNTIF(J256:J518,J255)</f>
        <v>1</v>
      </c>
      <c r="X255" s="29">
        <f t="shared" si="9"/>
        <v>41.480899999999998</v>
      </c>
      <c r="Y255" s="4">
        <f t="shared" si="10"/>
        <v>-72.662079491924317</v>
      </c>
    </row>
    <row r="256" spans="1:25" ht="15">
      <c r="A256" s="3" t="s">
        <v>626</v>
      </c>
      <c r="B256" s="3" t="str">
        <f>CONCATENATE(I256," ",D256," ",H256)</f>
        <v>2016 Girls Outdoor Class S Championship 3200m</v>
      </c>
      <c r="C256" s="3" t="s">
        <v>26</v>
      </c>
      <c r="D256" s="4" t="s">
        <v>783</v>
      </c>
      <c r="F256" s="4" t="s">
        <v>703</v>
      </c>
      <c r="G256" s="4" t="str">
        <f>IF(F256="Male","Boys","Girls")</f>
        <v>Girls</v>
      </c>
      <c r="H256" s="4" t="s">
        <v>6</v>
      </c>
      <c r="I256" s="3">
        <v>2016</v>
      </c>
      <c r="J256" s="3" t="s">
        <v>638</v>
      </c>
      <c r="K256" s="4" t="s">
        <v>58</v>
      </c>
      <c r="L256" s="20" t="str">
        <f>VLOOKUP(H256,Events!$A$2:$E$27,2,FALSE)</f>
        <v>Track</v>
      </c>
      <c r="M256" s="20" t="str">
        <f>VLOOKUP(H256,Events!$A$2:$E$27,3,FALSE)</f>
        <v>Distance</v>
      </c>
      <c r="N256" s="6">
        <v>42523</v>
      </c>
      <c r="O256" s="4" t="str">
        <f>IF(VLOOKUP(H256,Events!$A$2:$D$27,2,FALSE)="Field",CONCATENATE(R256,"-",S256),IF(VLOOKUP(H256,Events!$A$2:$D$27,2,FALSE)="Multi",R256,CONCATENATE(R256,":",S256)))</f>
        <v>10:33.44</v>
      </c>
      <c r="P256" s="4" t="s">
        <v>697</v>
      </c>
      <c r="Q256" s="4" t="str">
        <f>VLOOKUP(J256,School!$A$2:$D$100,3,FALSE)</f>
        <v>06422</v>
      </c>
      <c r="R256" s="18" t="s">
        <v>285</v>
      </c>
      <c r="S256" s="18" t="s">
        <v>646</v>
      </c>
      <c r="T256">
        <f>VLOOKUP(J256,School!$A$2:$F$98,5,FALSE)</f>
        <v>41.485900000000001</v>
      </c>
      <c r="U256">
        <f>VLOOKUP(J256,School!$A$2:$F$98,6,FALSE)</f>
        <v>-72.679400000000001</v>
      </c>
      <c r="V256" s="4">
        <f t="shared" si="11"/>
        <v>3</v>
      </c>
      <c r="W256" s="4">
        <f>V256-COUNTIF(J257:J519,J256)</f>
        <v>2</v>
      </c>
      <c r="X256" s="29">
        <f t="shared" si="9"/>
        <v>41.480899999999998</v>
      </c>
      <c r="Y256" s="4">
        <f t="shared" si="10"/>
        <v>-72.696720508075686</v>
      </c>
    </row>
    <row r="257" spans="1:25" ht="24">
      <c r="A257" s="3" t="s">
        <v>630</v>
      </c>
      <c r="B257" s="3" t="str">
        <f>CONCATENATE(I257," ",D257," ",H257)</f>
        <v>2014 Girls Outdoor Class S Championship 4x800m</v>
      </c>
      <c r="C257" s="3" t="s">
        <v>26</v>
      </c>
      <c r="D257" s="4" t="s">
        <v>783</v>
      </c>
      <c r="F257" s="4" t="s">
        <v>703</v>
      </c>
      <c r="G257" s="4" t="str">
        <f>IF(F257="Male","Boys","Girls")</f>
        <v>Girls</v>
      </c>
      <c r="H257" s="4" t="s">
        <v>10</v>
      </c>
      <c r="I257" s="3">
        <v>2014</v>
      </c>
      <c r="J257" s="3" t="s">
        <v>638</v>
      </c>
      <c r="K257" s="4" t="s">
        <v>62</v>
      </c>
      <c r="L257" s="20" t="str">
        <f>VLOOKUP(H257,Events!$A$2:$E$27,2,FALSE)</f>
        <v>Relay</v>
      </c>
      <c r="M257" s="20" t="str">
        <f>VLOOKUP(H257,Events!$A$2:$E$27,3,FALSE)</f>
        <v>Distance</v>
      </c>
      <c r="N257" s="6">
        <v>41794</v>
      </c>
      <c r="O257" s="4" t="str">
        <f>IF(VLOOKUP(H257,Events!$A$2:$D$27,2,FALSE)="Field",CONCATENATE(R257,"-",S257),IF(VLOOKUP(H257,Events!$A$2:$D$27,2,FALSE)="Multi",R257,CONCATENATE(R257,":",S257)))</f>
        <v>9:36.59</v>
      </c>
      <c r="P257" s="4" t="s">
        <v>697</v>
      </c>
      <c r="Q257" s="4" t="str">
        <f>VLOOKUP(J257,School!$A$2:$D$100,3,FALSE)</f>
        <v>06422</v>
      </c>
      <c r="R257" s="18" t="s">
        <v>262</v>
      </c>
      <c r="S257" s="18" t="s">
        <v>651</v>
      </c>
      <c r="T257">
        <f>VLOOKUP(J257,School!$A$2:$F$98,5,FALSE)</f>
        <v>41.485900000000001</v>
      </c>
      <c r="U257">
        <f>VLOOKUP(J257,School!$A$2:$F$98,6,FALSE)</f>
        <v>-72.679400000000001</v>
      </c>
      <c r="V257" s="4">
        <f t="shared" si="11"/>
        <v>3</v>
      </c>
      <c r="W257" s="4">
        <f>V257-COUNTIF(J258:J520,J257)</f>
        <v>3</v>
      </c>
      <c r="X257" s="29">
        <f t="shared" si="9"/>
        <v>41.495899999999999</v>
      </c>
      <c r="Y257" s="4">
        <f t="shared" si="10"/>
        <v>-72.679400000000001</v>
      </c>
    </row>
    <row r="258" spans="1:25" ht="15">
      <c r="A258" s="3" t="s">
        <v>655</v>
      </c>
      <c r="B258" s="3" t="str">
        <f>CONCATENATE(I258," ",D258," ",H258)</f>
        <v>1992 Girls Outdoor State Open 800m</v>
      </c>
      <c r="C258" s="3" t="s">
        <v>26</v>
      </c>
      <c r="D258" s="4" t="s">
        <v>784</v>
      </c>
      <c r="F258" s="4" t="s">
        <v>703</v>
      </c>
      <c r="G258" s="4" t="str">
        <f>IF(F258="Male","Boys","Girls")</f>
        <v>Girls</v>
      </c>
      <c r="H258" s="4" t="s">
        <v>4</v>
      </c>
      <c r="I258" s="3">
        <v>1992</v>
      </c>
      <c r="J258" s="3" t="s">
        <v>656</v>
      </c>
      <c r="K258" s="4" t="s">
        <v>60</v>
      </c>
      <c r="L258" s="20" t="str">
        <f>VLOOKUP(H258,Events!$A$2:$E$27,2,FALSE)</f>
        <v>Track</v>
      </c>
      <c r="M258" s="20" t="str">
        <f>VLOOKUP(H258,Events!$A$2:$E$27,3,FALSE)</f>
        <v>Distance</v>
      </c>
      <c r="N258" s="6">
        <v>33763</v>
      </c>
      <c r="O258" s="4" t="str">
        <f>IF(VLOOKUP(H258,Events!$A$2:$D$27,2,FALSE)="Field",CONCATENATE(R258,"-",S258),IF(VLOOKUP(H258,Events!$A$2:$D$27,2,FALSE)="Multi",R258,CONCATENATE(R258,":",S258)))</f>
        <v>2:07.19</v>
      </c>
      <c r="P258" s="4" t="s">
        <v>697</v>
      </c>
      <c r="Q258" s="4" t="str">
        <f>VLOOKUP(J258,School!$A$2:$D$100,3,FALSE)</f>
        <v>06385</v>
      </c>
      <c r="R258" s="18" t="s">
        <v>472</v>
      </c>
      <c r="S258" s="18" t="s">
        <v>676</v>
      </c>
      <c r="T258">
        <f>VLOOKUP(J258,School!$A$2:$F$98,5,FALSE)</f>
        <v>41.347999999999999</v>
      </c>
      <c r="U258">
        <f>VLOOKUP(J258,School!$A$2:$F$98,6,FALSE)</f>
        <v>-72.136700000000005</v>
      </c>
      <c r="V258" s="4">
        <f t="shared" si="11"/>
        <v>1</v>
      </c>
      <c r="W258" s="4">
        <f>V258-COUNTIF(J259:J521,J258)</f>
        <v>1</v>
      </c>
      <c r="X258" s="29">
        <f t="shared" si="9"/>
        <v>41.347999999999999</v>
      </c>
      <c r="Y258" s="4">
        <f t="shared" si="10"/>
        <v>-72.136700000000005</v>
      </c>
    </row>
    <row r="259" spans="1:25" ht="15">
      <c r="A259" s="3" t="s">
        <v>448</v>
      </c>
      <c r="B259" s="3" t="str">
        <f>CONCATENATE(I259," ",D259," ",H259)</f>
        <v>2014 Girls Outdoor State Open 1600m</v>
      </c>
      <c r="C259" s="3" t="s">
        <v>26</v>
      </c>
      <c r="D259" s="4" t="s">
        <v>784</v>
      </c>
      <c r="F259" s="4" t="s">
        <v>703</v>
      </c>
      <c r="G259" s="4" t="str">
        <f>IF(F259="Male","Boys","Girls")</f>
        <v>Girls</v>
      </c>
      <c r="H259" s="4" t="s">
        <v>5</v>
      </c>
      <c r="I259" s="3">
        <v>2014</v>
      </c>
      <c r="J259" s="3" t="s">
        <v>155</v>
      </c>
      <c r="K259" s="4" t="s">
        <v>57</v>
      </c>
      <c r="L259" s="20" t="str">
        <f>VLOOKUP(H259,Events!$A$2:$E$27,2,FALSE)</f>
        <v>Track</v>
      </c>
      <c r="M259" s="20" t="str">
        <f>VLOOKUP(H259,Events!$A$2:$E$27,3,FALSE)</f>
        <v>Distance</v>
      </c>
      <c r="N259" s="6">
        <v>41799</v>
      </c>
      <c r="O259" s="4" t="str">
        <f>IF(VLOOKUP(H259,Events!$A$2:$D$27,2,FALSE)="Field",CONCATENATE(R259,"-",S259),IF(VLOOKUP(H259,Events!$A$2:$D$27,2,FALSE)="Multi",R259,CONCATENATE(R259,":",S259)))</f>
        <v>4:47.45</v>
      </c>
      <c r="P259" s="4" t="s">
        <v>697</v>
      </c>
      <c r="Q259" s="4" t="str">
        <f>VLOOKUP(J259,School!$A$2:$D$100,3,FALSE)</f>
        <v>06511</v>
      </c>
      <c r="R259" s="18" t="s">
        <v>260</v>
      </c>
      <c r="S259" s="18" t="s">
        <v>677</v>
      </c>
      <c r="T259">
        <f>VLOOKUP(J259,School!$A$2:$F$98,5,FALSE)</f>
        <v>41.311399999999999</v>
      </c>
      <c r="U259">
        <f>VLOOKUP(J259,School!$A$2:$F$98,6,FALSE)</f>
        <v>-72.936499999999995</v>
      </c>
      <c r="V259" s="4">
        <f t="shared" si="11"/>
        <v>9</v>
      </c>
      <c r="W259" s="4">
        <f>V259-COUNTIF(J260:J522,J259)</f>
        <v>9</v>
      </c>
      <c r="X259" s="29">
        <f t="shared" ref="X259:X265" si="12">IF(V259=1,T259,T259+0.01*COS(RADIANS(360/V259*W259)))</f>
        <v>41.321399999999997</v>
      </c>
      <c r="Y259" s="4">
        <f t="shared" ref="Y259:Y265" si="13">IF(V259=1,U259,U259+0.02*SIN(RADIANS(360/V259*W259)))</f>
        <v>-72.936499999999995</v>
      </c>
    </row>
    <row r="260" spans="1:25" ht="15">
      <c r="A260" s="3" t="s">
        <v>658</v>
      </c>
      <c r="B260" s="3" t="str">
        <f>CONCATENATE(I260," ",D260," ",H260)</f>
        <v>2013 Girls Outdoor State Open 3200m</v>
      </c>
      <c r="C260" s="3" t="s">
        <v>26</v>
      </c>
      <c r="D260" s="4" t="s">
        <v>784</v>
      </c>
      <c r="F260" s="4" t="s">
        <v>703</v>
      </c>
      <c r="G260" s="4" t="str">
        <f>IF(F260="Male","Boys","Girls")</f>
        <v>Girls</v>
      </c>
      <c r="H260" s="7" t="s">
        <v>6</v>
      </c>
      <c r="I260" s="3">
        <v>2013</v>
      </c>
      <c r="J260" s="3" t="s">
        <v>156</v>
      </c>
      <c r="K260" s="4" t="s">
        <v>58</v>
      </c>
      <c r="L260" s="20" t="str">
        <f>VLOOKUP(H260,Events!$A$2:$E$27,2,FALSE)</f>
        <v>Track</v>
      </c>
      <c r="M260" s="20" t="str">
        <f>VLOOKUP(H260,Events!$A$2:$E$27,3,FALSE)</f>
        <v>Distance</v>
      </c>
      <c r="N260" s="6">
        <v>41428</v>
      </c>
      <c r="O260" s="4" t="str">
        <f>IF(VLOOKUP(H260,Events!$A$2:$D$27,2,FALSE)="Field",CONCATENATE(R260,"-",S260),IF(VLOOKUP(H260,Events!$A$2:$D$27,2,FALSE)="Multi",R260,CONCATENATE(R260,":",S260)))</f>
        <v>10:20.03</v>
      </c>
      <c r="P260" s="4" t="s">
        <v>697</v>
      </c>
      <c r="Q260" s="4" t="str">
        <f>VLOOKUP(J260,School!$A$2:$D$100,3,FALSE)</f>
        <v>06902</v>
      </c>
      <c r="R260" s="18" t="s">
        <v>285</v>
      </c>
      <c r="S260" s="18" t="s">
        <v>679</v>
      </c>
      <c r="T260">
        <f>VLOOKUP(J260,School!$A$2:$F$98,5,FALSE)</f>
        <v>41.076500000000003</v>
      </c>
      <c r="U260">
        <f>VLOOKUP(J260,School!$A$2:$F$98,6,FALSE)</f>
        <v>-73.566000000000003</v>
      </c>
      <c r="V260" s="4">
        <f t="shared" ref="V260:V265" si="14">COUNTIF(J:J,J260)</f>
        <v>4</v>
      </c>
      <c r="W260" s="4">
        <f>V260-COUNTIF(J261:J523,J260)</f>
        <v>4</v>
      </c>
      <c r="X260" s="29">
        <f t="shared" si="12"/>
        <v>41.086500000000001</v>
      </c>
      <c r="Y260" s="4">
        <f t="shared" si="13"/>
        <v>-73.566000000000003</v>
      </c>
    </row>
    <row r="261" spans="1:25" ht="24">
      <c r="A261" s="3" t="s">
        <v>661</v>
      </c>
      <c r="B261" s="3" t="str">
        <f>CONCATENATE(I261," ",D261," ",H261)</f>
        <v>2016 Girls Outdoor State Open 4x800m</v>
      </c>
      <c r="C261" s="3" t="s">
        <v>26</v>
      </c>
      <c r="D261" s="4" t="s">
        <v>784</v>
      </c>
      <c r="F261" s="4" t="s">
        <v>703</v>
      </c>
      <c r="G261" s="4" t="str">
        <f>IF(F261="Male","Boys","Girls")</f>
        <v>Girls</v>
      </c>
      <c r="H261" s="7" t="s">
        <v>10</v>
      </c>
      <c r="I261" s="3">
        <v>2016</v>
      </c>
      <c r="J261" s="3" t="s">
        <v>447</v>
      </c>
      <c r="K261" s="4" t="s">
        <v>58</v>
      </c>
      <c r="L261" s="20" t="str">
        <f>VLOOKUP(H261,Events!$A$2:$E$27,2,FALSE)</f>
        <v>Relay</v>
      </c>
      <c r="M261" s="20" t="str">
        <f>VLOOKUP(H261,Events!$A$2:$E$27,3,FALSE)</f>
        <v>Distance</v>
      </c>
      <c r="N261" s="6">
        <v>42527</v>
      </c>
      <c r="O261" s="4" t="str">
        <f>IF(VLOOKUP(H261,Events!$A$2:$D$27,2,FALSE)="Field",CONCATENATE(R261,"-",S261),IF(VLOOKUP(H261,Events!$A$2:$D$27,2,FALSE)="Multi",R261,CONCATENATE(R261,":",S261)))</f>
        <v>9:10.65</v>
      </c>
      <c r="P261" s="4" t="s">
        <v>697</v>
      </c>
      <c r="Q261" s="4" t="str">
        <f>VLOOKUP(J261,School!$A$2:$D$100,3,FALSE)</f>
        <v>06033</v>
      </c>
      <c r="R261" s="18" t="s">
        <v>262</v>
      </c>
      <c r="S261" s="18" t="s">
        <v>684</v>
      </c>
      <c r="T261">
        <f>VLOOKUP(J261,School!$A$2:$F$98,5,FALSE)</f>
        <v>41.716700000000003</v>
      </c>
      <c r="U261">
        <f>VLOOKUP(J261,School!$A$2:$F$98,6,FALSE)</f>
        <v>-72.603899999999996</v>
      </c>
      <c r="V261" s="4">
        <f t="shared" si="14"/>
        <v>3</v>
      </c>
      <c r="W261" s="4">
        <f>V261-COUNTIF(J262:J524,J261)</f>
        <v>3</v>
      </c>
      <c r="X261" s="29">
        <f t="shared" si="12"/>
        <v>41.726700000000001</v>
      </c>
      <c r="Y261" s="4">
        <f t="shared" si="13"/>
        <v>-72.603899999999996</v>
      </c>
    </row>
    <row r="262" spans="1:25" ht="15">
      <c r="A262" s="21" t="s">
        <v>801</v>
      </c>
      <c r="B262" s="21" t="s">
        <v>802</v>
      </c>
      <c r="C262" s="21" t="s">
        <v>26</v>
      </c>
      <c r="D262" s="21" t="s">
        <v>777</v>
      </c>
      <c r="E262" s="21"/>
      <c r="F262" s="21" t="s">
        <v>702</v>
      </c>
      <c r="G262" s="21" t="s">
        <v>705</v>
      </c>
      <c r="H262" s="21" t="s">
        <v>4</v>
      </c>
      <c r="I262" s="21">
        <v>2018</v>
      </c>
      <c r="J262" s="21" t="s">
        <v>803</v>
      </c>
      <c r="K262" s="21" t="s">
        <v>58</v>
      </c>
      <c r="L262" s="22" t="s">
        <v>16</v>
      </c>
      <c r="M262" s="22" t="s">
        <v>20</v>
      </c>
      <c r="N262" s="23">
        <v>43251</v>
      </c>
      <c r="O262" s="4" t="str">
        <f>IF(VLOOKUP(H262,Events!$A$2:$D$27,2,FALSE)="Field",CONCATENATE(R262,"-",S262),IF(VLOOKUP(H262,Events!$A$2:$D$27,2,FALSE)="Multi",R262,CONCATENATE(R262,":",S262)))</f>
        <v>1:54.49</v>
      </c>
      <c r="P262" s="21" t="s">
        <v>697</v>
      </c>
      <c r="Q262" s="4" t="str">
        <f>VLOOKUP(J262,School!$A$2:$D$100,3,FALSE)</f>
        <v>06418</v>
      </c>
      <c r="R262" s="24" t="s">
        <v>258</v>
      </c>
      <c r="S262" s="24" t="s">
        <v>615</v>
      </c>
      <c r="T262">
        <f>VLOOKUP(J262,School!$A$2:$F$98,5,FALSE)</f>
        <v>41.3262</v>
      </c>
      <c r="U262">
        <f>VLOOKUP(J262,School!$A$2:$F$98,6,FALSE)</f>
        <v>-73.089200000000005</v>
      </c>
      <c r="V262" s="4">
        <f t="shared" si="14"/>
        <v>1</v>
      </c>
      <c r="W262" s="4">
        <f>V262-COUNTIF(J263:J525,J262)</f>
        <v>1</v>
      </c>
      <c r="X262" s="29">
        <f t="shared" si="12"/>
        <v>41.3262</v>
      </c>
      <c r="Y262" s="4">
        <f t="shared" si="13"/>
        <v>-73.089200000000005</v>
      </c>
    </row>
    <row r="263" spans="1:25" ht="15">
      <c r="A263" s="21" t="s">
        <v>813</v>
      </c>
      <c r="B263" s="21" t="s">
        <v>814</v>
      </c>
      <c r="C263" s="21" t="s">
        <v>26</v>
      </c>
      <c r="D263" s="21" t="s">
        <v>780</v>
      </c>
      <c r="E263" s="21"/>
      <c r="F263" s="21" t="s">
        <v>703</v>
      </c>
      <c r="G263" s="21" t="s">
        <v>706</v>
      </c>
      <c r="H263" s="21" t="s">
        <v>4</v>
      </c>
      <c r="I263" s="21">
        <v>2018</v>
      </c>
      <c r="J263" s="21" t="s">
        <v>815</v>
      </c>
      <c r="K263" s="21" t="s">
        <v>58</v>
      </c>
      <c r="L263" s="22" t="s">
        <v>16</v>
      </c>
      <c r="M263" s="22" t="s">
        <v>20</v>
      </c>
      <c r="N263" s="23">
        <v>43250</v>
      </c>
      <c r="O263" s="4" t="str">
        <f>IF(VLOOKUP(H263,Events!$A$2:$D$27,2,FALSE)="Field",CONCATENATE(R263,"-",S263),IF(VLOOKUP(H263,Events!$A$2:$D$27,2,FALSE)="Multi",R263,CONCATENATE(R263,":",S263)))</f>
        <v>2:12.71</v>
      </c>
      <c r="P263" s="21" t="s">
        <v>697</v>
      </c>
      <c r="Q263" s="4" t="str">
        <f>VLOOKUP(J263,School!$A$2:$D$100,3,FALSE)</f>
        <v>06830</v>
      </c>
      <c r="R263" s="24" t="s">
        <v>472</v>
      </c>
      <c r="S263" s="24" t="s">
        <v>816</v>
      </c>
      <c r="T263">
        <f>VLOOKUP(J263,School!$A$2:$F$98,5,FALSE)</f>
        <v>41.027200000000001</v>
      </c>
      <c r="U263">
        <f>VLOOKUP(J263,School!$A$2:$F$98,6,FALSE)</f>
        <v>-73.625399999999999</v>
      </c>
      <c r="V263" s="4">
        <f t="shared" si="14"/>
        <v>1</v>
      </c>
      <c r="W263" s="4">
        <f>V263-COUNTIF(J264:J526,J263)</f>
        <v>1</v>
      </c>
      <c r="X263" s="29">
        <f t="shared" si="12"/>
        <v>41.027200000000001</v>
      </c>
      <c r="Y263" s="4">
        <f t="shared" si="13"/>
        <v>-73.625399999999999</v>
      </c>
    </row>
    <row r="264" spans="1:25" ht="15">
      <c r="A264" s="21" t="s">
        <v>822</v>
      </c>
      <c r="B264" s="21" t="s">
        <v>823</v>
      </c>
      <c r="C264" s="21" t="s">
        <v>26</v>
      </c>
      <c r="D264" s="21" t="s">
        <v>781</v>
      </c>
      <c r="E264" s="21"/>
      <c r="F264" s="21" t="s">
        <v>703</v>
      </c>
      <c r="G264" s="21" t="s">
        <v>706</v>
      </c>
      <c r="H264" s="21" t="s">
        <v>5</v>
      </c>
      <c r="I264" s="21">
        <v>2018</v>
      </c>
      <c r="J264" s="21" t="s">
        <v>824</v>
      </c>
      <c r="K264" s="21" t="s">
        <v>58</v>
      </c>
      <c r="L264" s="22" t="s">
        <v>16</v>
      </c>
      <c r="M264" s="22" t="s">
        <v>20</v>
      </c>
      <c r="N264" s="23">
        <v>43249</v>
      </c>
      <c r="O264" s="4" t="str">
        <f>IF(VLOOKUP(H264,Events!$A$2:$D$27,2,FALSE)="Field",CONCATENATE(R264,"-",S264),IF(VLOOKUP(H264,Events!$A$2:$D$27,2,FALSE)="Multi",R264,CONCATENATE(R264,":",S264)))</f>
        <v>4:55.96</v>
      </c>
      <c r="P264" s="21" t="s">
        <v>697</v>
      </c>
      <c r="Q264" s="4" t="str">
        <f>VLOOKUP(J264,School!$A$2:$D$100,3,FALSE)</f>
        <v>06067</v>
      </c>
      <c r="R264" s="24" t="s">
        <v>260</v>
      </c>
      <c r="S264" s="24" t="s">
        <v>825</v>
      </c>
      <c r="T264">
        <f>VLOOKUP(J264,School!$A$2:$F$98,5,FALSE)</f>
        <v>41.640500000000003</v>
      </c>
      <c r="U264">
        <f>VLOOKUP(J264,School!$A$2:$F$98,6,FALSE)</f>
        <v>-72.683400000000006</v>
      </c>
      <c r="V264" s="4">
        <f t="shared" si="14"/>
        <v>1</v>
      </c>
      <c r="W264" s="4">
        <f>V264-COUNTIF(J265:J527,J264)</f>
        <v>1</v>
      </c>
      <c r="X264" s="29">
        <f t="shared" si="12"/>
        <v>41.640500000000003</v>
      </c>
      <c r="Y264" s="4">
        <f t="shared" si="13"/>
        <v>-72.683400000000006</v>
      </c>
    </row>
    <row r="265" spans="1:25" ht="15">
      <c r="A265" s="21" t="s">
        <v>832</v>
      </c>
      <c r="B265" s="21" t="s">
        <v>833</v>
      </c>
      <c r="C265" s="21" t="s">
        <v>26</v>
      </c>
      <c r="D265" s="21" t="s">
        <v>779</v>
      </c>
      <c r="E265" s="21"/>
      <c r="F265" s="21" t="s">
        <v>703</v>
      </c>
      <c r="G265" s="21" t="s">
        <v>706</v>
      </c>
      <c r="H265" s="21" t="s">
        <v>6</v>
      </c>
      <c r="I265" s="21">
        <v>2018</v>
      </c>
      <c r="J265" s="21" t="s">
        <v>834</v>
      </c>
      <c r="K265" s="21" t="s">
        <v>57</v>
      </c>
      <c r="L265" s="22" t="s">
        <v>16</v>
      </c>
      <c r="M265" s="22" t="s">
        <v>20</v>
      </c>
      <c r="N265" s="23">
        <v>43249</v>
      </c>
      <c r="O265" s="4" t="str">
        <f>IF(VLOOKUP(H265,Events!$A$2:$D$27,2,FALSE)="Field",CONCATENATE(R265,"-",S265),IF(VLOOKUP(H265,Events!$A$2:$D$27,2,FALSE)="Multi",R265,CONCATENATE(R265,":",S265)))</f>
        <v>10:44.40</v>
      </c>
      <c r="P265" s="21" t="s">
        <v>697</v>
      </c>
      <c r="Q265" s="4" t="str">
        <f>VLOOKUP(J265,School!$A$2:$D$100,3,FALSE)</f>
        <v>06488</v>
      </c>
      <c r="R265" s="24" t="s">
        <v>285</v>
      </c>
      <c r="S265" s="24" t="s">
        <v>835</v>
      </c>
      <c r="T265">
        <f>VLOOKUP(J265,School!$A$2:$F$98,5,FALSE)</f>
        <v>41.491700000000002</v>
      </c>
      <c r="U265">
        <f>VLOOKUP(J265,School!$A$2:$F$98,6,FALSE)</f>
        <v>-73.228999999999999</v>
      </c>
      <c r="V265" s="4">
        <f t="shared" si="14"/>
        <v>1</v>
      </c>
      <c r="W265" s="4">
        <f>V265-COUNTIF(J266:J528,J265)</f>
        <v>1</v>
      </c>
      <c r="X265" s="29">
        <f t="shared" si="12"/>
        <v>41.491700000000002</v>
      </c>
      <c r="Y265" s="4">
        <f t="shared" si="13"/>
        <v>-73.228999999999999</v>
      </c>
    </row>
  </sheetData>
  <autoFilter ref="A1:T265">
    <sortState ref="A2:V265">
      <sortCondition descending="1" ref="M1:M265"/>
    </sortState>
  </autoFilter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School!$A:$A</xm:f>
          </x14:formula1>
          <xm:sqref>J266:J1048576 J1:J250</xm:sqref>
        </x14:dataValidation>
        <x14:dataValidation type="list" allowBlank="1" showInputMessage="1" showErrorMessage="1">
          <x14:formula1>
            <xm:f>Event_Category!$B:$B</xm:f>
          </x14:formula1>
          <xm:sqref>M1:M250 M266:M1048576</xm:sqref>
        </x14:dataValidation>
        <x14:dataValidation type="list" allowBlank="1" showInputMessage="1" showErrorMessage="1">
          <x14:formula1>
            <xm:f>Event_Category!$A:$A</xm:f>
          </x14:formula1>
          <xm:sqref>L1:L250 L266:L1048576</xm:sqref>
        </x14:dataValidation>
        <x14:dataValidation type="list" allowBlank="1" showInputMessage="1" showErrorMessage="1">
          <x14:formula1>
            <xm:f>Grade!$A:$A</xm:f>
          </x14:formula1>
          <xm:sqref>E1:E250 E266:E1048576</xm:sqref>
        </x14:dataValidation>
        <x14:dataValidation type="list" allowBlank="1" showInputMessage="1" showErrorMessage="1">
          <x14:formula1>
            <xm:f>Meet_Location!$A:$A</xm:f>
          </x14:formula1>
          <xm:sqref>K1:K250 K266:K1048576</xm:sqref>
        </x14:dataValidation>
        <x14:dataValidation type="list" allowBlank="1" showInputMessage="1" showErrorMessage="1">
          <x14:formula1>
            <xm:f>Season!$A:$A</xm:f>
          </x14:formula1>
          <xm:sqref>C1:C250 C266:C1048576</xm:sqref>
        </x14:dataValidation>
        <x14:dataValidation type="list" allowBlank="1" showInputMessage="1" showErrorMessage="1">
          <x14:formula1>
            <xm:f>Gender!$B:$B</xm:f>
          </x14:formula1>
          <xm:sqref>G1:G250 G266:G1048576</xm:sqref>
        </x14:dataValidation>
        <x14:dataValidation type="list" allowBlank="1" showInputMessage="1" showErrorMessage="1">
          <x14:formula1>
            <xm:f>Status!$A:$A</xm:f>
          </x14:formula1>
          <xm:sqref>P1:P250 P266:P1048576</xm:sqref>
        </x14:dataValidation>
        <x14:dataValidation type="list" allowBlank="1" showInputMessage="1" showErrorMessage="1">
          <x14:formula1>
            <xm:f>Gender!$A:$A</xm:f>
          </x14:formula1>
          <xm:sqref>F1:F250 F266:F1048576</xm:sqref>
        </x14:dataValidation>
        <x14:dataValidation type="list" allowBlank="1" showInputMessage="1" showErrorMessage="1">
          <x14:formula1>
            <xm:f>Events!$A:$A</xm:f>
          </x14:formula1>
          <xm:sqref>H1:H250 H266:H1048576</xm:sqref>
        </x14:dataValidation>
        <x14:dataValidation type="list" allowBlank="1" showInputMessage="1" showErrorMessage="1">
          <x14:formula1>
            <xm:f>Meets!$A:$A</xm:f>
          </x14:formula1>
          <xm:sqref>D1:D250 D266:D1048576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E27"/>
  <sheetViews>
    <sheetView workbookViewId="0">
      <pane ySplit="1" topLeftCell="A2" activePane="bottomLeft" state="frozen"/>
      <selection pane="bottomLeft" activeCell="H19" sqref="H19"/>
    </sheetView>
  </sheetViews>
  <sheetFormatPr baseColWidth="10" defaultColWidth="11.1640625" defaultRowHeight="15" x14ac:dyDescent="0"/>
  <cols>
    <col min="1" max="1" width="18.1640625" bestFit="1" customWidth="1"/>
    <col min="2" max="2" width="10.33203125" bestFit="1" customWidth="1"/>
    <col min="3" max="3" width="13.1640625" bestFit="1" customWidth="1"/>
    <col min="4" max="4" width="8.83203125" bestFit="1" customWidth="1"/>
    <col min="5" max="5" width="25.33203125" bestFit="1" customWidth="1"/>
  </cols>
  <sheetData>
    <row r="1" spans="1:5" s="8" customFormat="1">
      <c r="A1" s="8" t="s">
        <v>0</v>
      </c>
      <c r="B1" s="8" t="s">
        <v>708</v>
      </c>
      <c r="C1" s="8" t="s">
        <v>728</v>
      </c>
      <c r="D1" s="8" t="s">
        <v>25</v>
      </c>
      <c r="E1" s="8" t="s">
        <v>743</v>
      </c>
    </row>
    <row r="2" spans="1:5">
      <c r="A2" t="s">
        <v>1</v>
      </c>
      <c r="B2" t="s">
        <v>16</v>
      </c>
      <c r="C2" t="s">
        <v>19</v>
      </c>
      <c r="D2" t="s">
        <v>26</v>
      </c>
      <c r="E2" t="str">
        <f>CONCATENATE(D2," ",A2)</f>
        <v>Outdoor 100m</v>
      </c>
    </row>
    <row r="3" spans="1:5">
      <c r="A3" t="s">
        <v>713</v>
      </c>
      <c r="B3" t="s">
        <v>16</v>
      </c>
      <c r="C3" t="s">
        <v>21</v>
      </c>
      <c r="D3" t="s">
        <v>26</v>
      </c>
      <c r="E3" t="str">
        <f t="shared" ref="E3:E27" si="0">CONCATENATE(D3," ",A3)</f>
        <v>Outdoor 100mH</v>
      </c>
    </row>
    <row r="4" spans="1:5">
      <c r="A4" t="s">
        <v>710</v>
      </c>
      <c r="B4" t="s">
        <v>16</v>
      </c>
      <c r="C4" t="s">
        <v>21</v>
      </c>
      <c r="D4" t="s">
        <v>26</v>
      </c>
      <c r="E4" t="str">
        <f t="shared" si="0"/>
        <v>Outdoor 110mH</v>
      </c>
    </row>
    <row r="5" spans="1:5">
      <c r="A5" t="s">
        <v>5</v>
      </c>
      <c r="B5" t="s">
        <v>16</v>
      </c>
      <c r="C5" t="s">
        <v>20</v>
      </c>
      <c r="D5" t="s">
        <v>26</v>
      </c>
      <c r="E5" t="str">
        <f t="shared" si="0"/>
        <v>Outdoor 1600m</v>
      </c>
    </row>
    <row r="6" spans="1:5">
      <c r="A6" t="s">
        <v>714</v>
      </c>
      <c r="B6" t="s">
        <v>16</v>
      </c>
      <c r="C6" t="s">
        <v>21</v>
      </c>
      <c r="D6" t="s">
        <v>26</v>
      </c>
      <c r="E6" t="str">
        <f t="shared" si="0"/>
        <v>Outdoor 2000m Steeplechase</v>
      </c>
    </row>
    <row r="7" spans="1:5">
      <c r="A7" t="s">
        <v>2</v>
      </c>
      <c r="B7" t="s">
        <v>16</v>
      </c>
      <c r="C7" t="s">
        <v>19</v>
      </c>
      <c r="D7" t="s">
        <v>26</v>
      </c>
      <c r="E7" t="str">
        <f t="shared" si="0"/>
        <v>Outdoor 200m</v>
      </c>
    </row>
    <row r="8" spans="1:5">
      <c r="A8" t="s">
        <v>712</v>
      </c>
      <c r="B8" t="s">
        <v>16</v>
      </c>
      <c r="C8" t="s">
        <v>21</v>
      </c>
      <c r="D8" t="s">
        <v>26</v>
      </c>
      <c r="E8" t="str">
        <f t="shared" si="0"/>
        <v>Outdoor 3000m Steeplechase</v>
      </c>
    </row>
    <row r="9" spans="1:5">
      <c r="A9" t="s">
        <v>711</v>
      </c>
      <c r="B9" t="s">
        <v>16</v>
      </c>
      <c r="C9" t="s">
        <v>21</v>
      </c>
      <c r="D9" t="s">
        <v>26</v>
      </c>
      <c r="E9" t="str">
        <f t="shared" si="0"/>
        <v>Outdoor 300mH</v>
      </c>
    </row>
    <row r="10" spans="1:5">
      <c r="A10" t="s">
        <v>6</v>
      </c>
      <c r="B10" t="s">
        <v>16</v>
      </c>
      <c r="C10" t="s">
        <v>20</v>
      </c>
      <c r="D10" t="s">
        <v>26</v>
      </c>
      <c r="E10" t="str">
        <f t="shared" si="0"/>
        <v>Outdoor 3200m</v>
      </c>
    </row>
    <row r="11" spans="1:5">
      <c r="A11" t="s">
        <v>3</v>
      </c>
      <c r="B11" t="s">
        <v>16</v>
      </c>
      <c r="C11" t="s">
        <v>19</v>
      </c>
      <c r="D11" t="s">
        <v>26</v>
      </c>
      <c r="E11" t="str">
        <f t="shared" si="0"/>
        <v>Outdoor 400m</v>
      </c>
    </row>
    <row r="12" spans="1:5">
      <c r="A12" t="s">
        <v>8</v>
      </c>
      <c r="B12" t="s">
        <v>17</v>
      </c>
      <c r="C12" t="s">
        <v>19</v>
      </c>
      <c r="D12" t="s">
        <v>26</v>
      </c>
      <c r="E12" t="str">
        <f t="shared" si="0"/>
        <v>Outdoor 4x100m</v>
      </c>
    </row>
    <row r="13" spans="1:5">
      <c r="A13" t="s">
        <v>9</v>
      </c>
      <c r="B13" t="s">
        <v>17</v>
      </c>
      <c r="C13" t="s">
        <v>19</v>
      </c>
      <c r="D13" t="s">
        <v>26</v>
      </c>
      <c r="E13" t="str">
        <f t="shared" si="0"/>
        <v>Outdoor 4x400m</v>
      </c>
    </row>
    <row r="14" spans="1:5">
      <c r="A14" t="s">
        <v>10</v>
      </c>
      <c r="B14" t="s">
        <v>17</v>
      </c>
      <c r="C14" t="s">
        <v>20</v>
      </c>
      <c r="D14" t="s">
        <v>26</v>
      </c>
      <c r="E14" t="str">
        <f t="shared" si="0"/>
        <v>Outdoor 4x800m</v>
      </c>
    </row>
    <row r="15" spans="1:5">
      <c r="A15" t="s">
        <v>7</v>
      </c>
      <c r="B15" t="s">
        <v>16</v>
      </c>
      <c r="C15" t="s">
        <v>20</v>
      </c>
      <c r="D15" t="s">
        <v>26</v>
      </c>
      <c r="E15" t="str">
        <f t="shared" si="0"/>
        <v>Outdoor 5000m</v>
      </c>
    </row>
    <row r="16" spans="1:5">
      <c r="A16" t="s">
        <v>4</v>
      </c>
      <c r="B16" t="s">
        <v>16</v>
      </c>
      <c r="C16" t="s">
        <v>20</v>
      </c>
      <c r="D16" t="s">
        <v>26</v>
      </c>
      <c r="E16" t="str">
        <f t="shared" si="0"/>
        <v>Outdoor 800m</v>
      </c>
    </row>
    <row r="17" spans="1:5">
      <c r="A17" t="s">
        <v>68</v>
      </c>
      <c r="B17" t="s">
        <v>669</v>
      </c>
      <c r="C17" t="s">
        <v>669</v>
      </c>
      <c r="D17" t="s">
        <v>26</v>
      </c>
      <c r="E17" t="str">
        <f t="shared" si="0"/>
        <v>Outdoor Decathalon</v>
      </c>
    </row>
    <row r="18" spans="1:5">
      <c r="A18" t="s">
        <v>716</v>
      </c>
      <c r="B18" t="s">
        <v>18</v>
      </c>
      <c r="C18" t="s">
        <v>23</v>
      </c>
      <c r="D18" t="s">
        <v>26</v>
      </c>
      <c r="E18" t="str">
        <f t="shared" si="0"/>
        <v>Outdoor Discus Throw</v>
      </c>
    </row>
    <row r="19" spans="1:5">
      <c r="A19" t="s">
        <v>67</v>
      </c>
      <c r="B19" t="s">
        <v>18</v>
      </c>
      <c r="C19" t="s">
        <v>23</v>
      </c>
      <c r="D19" t="s">
        <v>26</v>
      </c>
      <c r="E19" t="str">
        <f t="shared" si="0"/>
        <v>Outdoor Hammer Throw</v>
      </c>
    </row>
    <row r="20" spans="1:5">
      <c r="A20" t="s">
        <v>670</v>
      </c>
      <c r="B20" t="s">
        <v>669</v>
      </c>
      <c r="C20" t="s">
        <v>669</v>
      </c>
      <c r="D20" t="s">
        <v>26</v>
      </c>
      <c r="E20" t="str">
        <f t="shared" si="0"/>
        <v>Outdoor Heptathalon</v>
      </c>
    </row>
    <row r="21" spans="1:5">
      <c r="A21" t="s">
        <v>13</v>
      </c>
      <c r="B21" t="s">
        <v>18</v>
      </c>
      <c r="C21" t="s">
        <v>22</v>
      </c>
      <c r="D21" t="s">
        <v>26</v>
      </c>
      <c r="E21" t="str">
        <f t="shared" si="0"/>
        <v>Outdoor High Jump</v>
      </c>
    </row>
    <row r="22" spans="1:5">
      <c r="A22" t="s">
        <v>715</v>
      </c>
      <c r="B22" t="s">
        <v>18</v>
      </c>
      <c r="C22" t="s">
        <v>23</v>
      </c>
      <c r="D22" t="s">
        <v>26</v>
      </c>
      <c r="E22" t="str">
        <f t="shared" si="0"/>
        <v>Outdoor Javelin Throw</v>
      </c>
    </row>
    <row r="23" spans="1:5">
      <c r="A23" t="s">
        <v>717</v>
      </c>
      <c r="B23" t="s">
        <v>18</v>
      </c>
      <c r="C23" t="s">
        <v>23</v>
      </c>
      <c r="D23" t="s">
        <v>26</v>
      </c>
      <c r="E23" t="str">
        <f t="shared" si="0"/>
        <v>Outdoor Javelin Throw 2002</v>
      </c>
    </row>
    <row r="24" spans="1:5">
      <c r="A24" t="s">
        <v>11</v>
      </c>
      <c r="B24" t="s">
        <v>18</v>
      </c>
      <c r="C24" t="s">
        <v>22</v>
      </c>
      <c r="D24" t="s">
        <v>26</v>
      </c>
      <c r="E24" t="str">
        <f t="shared" si="0"/>
        <v>Outdoor Long Jump</v>
      </c>
    </row>
    <row r="25" spans="1:5">
      <c r="A25" t="s">
        <v>14</v>
      </c>
      <c r="B25" t="s">
        <v>18</v>
      </c>
      <c r="C25" t="s">
        <v>22</v>
      </c>
      <c r="D25" t="s">
        <v>26</v>
      </c>
      <c r="E25" t="str">
        <f t="shared" si="0"/>
        <v>Outdoor Pole Vault</v>
      </c>
    </row>
    <row r="26" spans="1:5">
      <c r="A26" t="s">
        <v>15</v>
      </c>
      <c r="B26" t="s">
        <v>18</v>
      </c>
      <c r="C26" t="s">
        <v>23</v>
      </c>
      <c r="D26" t="s">
        <v>26</v>
      </c>
      <c r="E26" t="str">
        <f t="shared" si="0"/>
        <v>Outdoor Shot Put</v>
      </c>
    </row>
    <row r="27" spans="1:5">
      <c r="A27" t="s">
        <v>12</v>
      </c>
      <c r="B27" t="s">
        <v>18</v>
      </c>
      <c r="C27" t="s">
        <v>22</v>
      </c>
      <c r="D27" t="s">
        <v>26</v>
      </c>
      <c r="E27" t="str">
        <f t="shared" si="0"/>
        <v>Outdoor Triple Jump</v>
      </c>
    </row>
  </sheetData>
  <autoFilter ref="A1:D1">
    <sortState ref="A2:D27">
      <sortCondition ref="A1"/>
    </sortState>
  </autoFilter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Event_Category!$A:$A</xm:f>
          </x14:formula1>
          <xm:sqref>B1:B1048576</xm:sqref>
        </x14:dataValidation>
        <x14:dataValidation type="list" allowBlank="1" showInputMessage="1" showErrorMessage="1">
          <x14:formula1>
            <xm:f>Event_Category!$B:$B</xm:f>
          </x14:formula1>
          <xm:sqref>C1:C1048576</xm:sqref>
        </x14:dataValidation>
        <x14:dataValidation type="list" allowBlank="1" showInputMessage="1" showErrorMessage="1">
          <x14:formula1>
            <xm:f>Season!$A:$A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39"/>
  <sheetViews>
    <sheetView workbookViewId="0">
      <pane ySplit="1" topLeftCell="A22" activePane="bottomLeft" state="frozen"/>
      <selection pane="bottomLeft" activeCell="A10" sqref="A10"/>
    </sheetView>
  </sheetViews>
  <sheetFormatPr baseColWidth="10" defaultColWidth="11.1640625" defaultRowHeight="15" x14ac:dyDescent="0"/>
  <cols>
    <col min="1" max="1" width="48.1640625" bestFit="1" customWidth="1"/>
    <col min="2" max="2" width="12.33203125" bestFit="1" customWidth="1"/>
    <col min="3" max="3" width="25.6640625" bestFit="1" customWidth="1"/>
    <col min="4" max="4" width="9.1640625" bestFit="1" customWidth="1"/>
    <col min="5" max="5" width="11.1640625" bestFit="1" customWidth="1"/>
    <col min="6" max="6" width="8.83203125" bestFit="1" customWidth="1"/>
    <col min="7" max="7" width="22.5" customWidth="1"/>
  </cols>
  <sheetData>
    <row r="1" spans="1:6" s="8" customFormat="1">
      <c r="A1" s="8" t="s">
        <v>739</v>
      </c>
      <c r="B1" s="8" t="s">
        <v>707</v>
      </c>
      <c r="C1" s="8" t="s">
        <v>740</v>
      </c>
      <c r="D1" s="8" t="s">
        <v>24</v>
      </c>
      <c r="E1" s="8" t="s">
        <v>704</v>
      </c>
      <c r="F1" s="8" t="s">
        <v>25</v>
      </c>
    </row>
    <row r="2" spans="1:6">
      <c r="A2" t="str">
        <f>CONCATENATE(E2," ",F2," Class ",C2," Championship")</f>
        <v>Boys Outdoor Class LL Championship</v>
      </c>
      <c r="B2" t="s">
        <v>27</v>
      </c>
      <c r="C2" t="s">
        <v>28</v>
      </c>
      <c r="D2" t="s">
        <v>702</v>
      </c>
      <c r="E2" t="str">
        <f>IF(D2="Male","Boys","Girls")</f>
        <v>Boys</v>
      </c>
      <c r="F2" t="s">
        <v>26</v>
      </c>
    </row>
    <row r="3" spans="1:6">
      <c r="A3" t="str">
        <f t="shared" ref="A3:A13" si="0">CONCATENATE(E3," ",F3," Class ",C3," Championship")</f>
        <v>Boys Outdoor Class L Championship</v>
      </c>
      <c r="B3" t="s">
        <v>27</v>
      </c>
      <c r="C3" t="s">
        <v>29</v>
      </c>
      <c r="D3" t="s">
        <v>702</v>
      </c>
      <c r="E3" t="str">
        <f t="shared" ref="E3:E39" si="1">IF(D3="Male","Boys","Girls")</f>
        <v>Boys</v>
      </c>
      <c r="F3" t="s">
        <v>26</v>
      </c>
    </row>
    <row r="4" spans="1:6">
      <c r="A4" t="str">
        <f t="shared" si="0"/>
        <v>Boys Outdoor Class M Championship</v>
      </c>
      <c r="B4" t="s">
        <v>27</v>
      </c>
      <c r="C4" t="s">
        <v>30</v>
      </c>
      <c r="D4" t="s">
        <v>702</v>
      </c>
      <c r="E4" t="str">
        <f t="shared" si="1"/>
        <v>Boys</v>
      </c>
      <c r="F4" t="s">
        <v>26</v>
      </c>
    </row>
    <row r="5" spans="1:6">
      <c r="A5" t="str">
        <f t="shared" si="0"/>
        <v>Boys Outdoor Class MM Championship</v>
      </c>
      <c r="B5" t="s">
        <v>27</v>
      </c>
      <c r="C5" t="s">
        <v>31</v>
      </c>
      <c r="D5" t="s">
        <v>702</v>
      </c>
      <c r="E5" t="str">
        <f t="shared" si="1"/>
        <v>Boys</v>
      </c>
      <c r="F5" t="s">
        <v>26</v>
      </c>
    </row>
    <row r="6" spans="1:6">
      <c r="A6" t="str">
        <f t="shared" si="0"/>
        <v>Boys Outdoor Class S Championship</v>
      </c>
      <c r="B6" t="s">
        <v>27</v>
      </c>
      <c r="C6" t="s">
        <v>32</v>
      </c>
      <c r="D6" t="s">
        <v>702</v>
      </c>
      <c r="E6" t="str">
        <f t="shared" si="1"/>
        <v>Boys</v>
      </c>
      <c r="F6" t="s">
        <v>26</v>
      </c>
    </row>
    <row r="7" spans="1:6">
      <c r="A7" t="str">
        <f t="shared" si="0"/>
        <v>Girls Outdoor Class LL Championship</v>
      </c>
      <c r="B7" t="s">
        <v>27</v>
      </c>
      <c r="C7" t="s">
        <v>28</v>
      </c>
      <c r="D7" t="s">
        <v>703</v>
      </c>
      <c r="E7" t="str">
        <f t="shared" si="1"/>
        <v>Girls</v>
      </c>
      <c r="F7" t="s">
        <v>26</v>
      </c>
    </row>
    <row r="8" spans="1:6">
      <c r="A8" t="s">
        <v>778</v>
      </c>
      <c r="B8" t="s">
        <v>27</v>
      </c>
      <c r="C8" t="s">
        <v>48</v>
      </c>
      <c r="D8" t="s">
        <v>702</v>
      </c>
      <c r="E8" t="str">
        <f t="shared" si="1"/>
        <v>Boys</v>
      </c>
      <c r="F8" t="s">
        <v>26</v>
      </c>
    </row>
    <row r="9" spans="1:6">
      <c r="A9" t="s">
        <v>784</v>
      </c>
      <c r="B9" t="s">
        <v>27</v>
      </c>
      <c r="C9" t="s">
        <v>48</v>
      </c>
      <c r="D9" t="s">
        <v>703</v>
      </c>
      <c r="E9" t="str">
        <f t="shared" si="1"/>
        <v>Girls</v>
      </c>
      <c r="F9" t="s">
        <v>26</v>
      </c>
    </row>
    <row r="10" spans="1:6">
      <c r="A10" t="str">
        <f t="shared" si="0"/>
        <v>Girls Outdoor Class L Championship</v>
      </c>
      <c r="B10" t="s">
        <v>27</v>
      </c>
      <c r="C10" t="s">
        <v>29</v>
      </c>
      <c r="D10" t="s">
        <v>703</v>
      </c>
      <c r="E10" t="str">
        <f t="shared" si="1"/>
        <v>Girls</v>
      </c>
      <c r="F10" t="s">
        <v>26</v>
      </c>
    </row>
    <row r="11" spans="1:6">
      <c r="A11" t="str">
        <f t="shared" si="0"/>
        <v>Girls Outdoor Class M Championship</v>
      </c>
      <c r="B11" t="s">
        <v>27</v>
      </c>
      <c r="C11" t="s">
        <v>30</v>
      </c>
      <c r="D11" t="s">
        <v>703</v>
      </c>
      <c r="E11" t="str">
        <f t="shared" si="1"/>
        <v>Girls</v>
      </c>
      <c r="F11" t="s">
        <v>26</v>
      </c>
    </row>
    <row r="12" spans="1:6">
      <c r="A12" t="str">
        <f t="shared" si="0"/>
        <v>Girls Outdoor Class MM Championship</v>
      </c>
      <c r="B12" t="s">
        <v>27</v>
      </c>
      <c r="C12" t="s">
        <v>31</v>
      </c>
      <c r="D12" t="s">
        <v>703</v>
      </c>
      <c r="E12" t="str">
        <f t="shared" si="1"/>
        <v>Girls</v>
      </c>
      <c r="F12" t="s">
        <v>26</v>
      </c>
    </row>
    <row r="13" spans="1:6">
      <c r="A13" t="str">
        <f t="shared" si="0"/>
        <v>Girls Outdoor Class S Championship</v>
      </c>
      <c r="B13" t="s">
        <v>27</v>
      </c>
      <c r="C13" t="s">
        <v>32</v>
      </c>
      <c r="D13" t="s">
        <v>703</v>
      </c>
      <c r="E13" t="str">
        <f t="shared" si="1"/>
        <v>Girls</v>
      </c>
      <c r="F13" t="s">
        <v>26</v>
      </c>
    </row>
    <row r="14" spans="1:6">
      <c r="A14" t="str">
        <f>CONCATENATE(E14," ",F14," ",C14," ",B14," Championship")</f>
        <v>Boys Outdoor ECC Conference Championship</v>
      </c>
      <c r="B14" t="s">
        <v>34</v>
      </c>
      <c r="C14" t="s">
        <v>35</v>
      </c>
      <c r="D14" t="s">
        <v>702</v>
      </c>
      <c r="E14" t="str">
        <f t="shared" si="1"/>
        <v>Boys</v>
      </c>
      <c r="F14" t="s">
        <v>26</v>
      </c>
    </row>
    <row r="15" spans="1:6">
      <c r="A15" t="str">
        <f t="shared" ref="A15:A19" si="2">CONCATENATE(E15," ",F15," ",C15," ",B15," Championship")</f>
        <v>Girls Outdoor ECC Conference Championship</v>
      </c>
      <c r="B15" t="s">
        <v>34</v>
      </c>
      <c r="C15" t="s">
        <v>35</v>
      </c>
      <c r="D15" t="s">
        <v>703</v>
      </c>
      <c r="E15" t="str">
        <f t="shared" si="1"/>
        <v>Girls</v>
      </c>
      <c r="F15" t="s">
        <v>26</v>
      </c>
    </row>
    <row r="16" spans="1:6">
      <c r="A16" t="str">
        <f t="shared" si="2"/>
        <v>Boys Outdoor NVL Conference Championship</v>
      </c>
      <c r="B16" t="s">
        <v>34</v>
      </c>
      <c r="C16" t="s">
        <v>36</v>
      </c>
      <c r="D16" t="s">
        <v>702</v>
      </c>
      <c r="E16" t="str">
        <f t="shared" si="1"/>
        <v>Boys</v>
      </c>
      <c r="F16" t="s">
        <v>26</v>
      </c>
    </row>
    <row r="17" spans="1:6">
      <c r="A17" t="str">
        <f t="shared" si="2"/>
        <v>Girls Outdoor NVL Conference Championship</v>
      </c>
      <c r="B17" t="s">
        <v>34</v>
      </c>
      <c r="C17" t="s">
        <v>36</v>
      </c>
      <c r="D17" t="s">
        <v>703</v>
      </c>
      <c r="E17" t="str">
        <f t="shared" si="1"/>
        <v>Girls</v>
      </c>
      <c r="F17" t="s">
        <v>26</v>
      </c>
    </row>
    <row r="18" spans="1:6">
      <c r="A18" t="str">
        <f t="shared" si="2"/>
        <v>Boys Outdoor SWC Conference Championship</v>
      </c>
      <c r="B18" t="s">
        <v>34</v>
      </c>
      <c r="C18" t="s">
        <v>37</v>
      </c>
      <c r="D18" t="s">
        <v>702</v>
      </c>
      <c r="E18" t="str">
        <f t="shared" si="1"/>
        <v>Boys</v>
      </c>
      <c r="F18" t="s">
        <v>26</v>
      </c>
    </row>
    <row r="19" spans="1:6">
      <c r="A19" t="str">
        <f t="shared" si="2"/>
        <v>Girls Outdoor SWC Conference Championship</v>
      </c>
      <c r="B19" t="s">
        <v>34</v>
      </c>
      <c r="C19" t="s">
        <v>37</v>
      </c>
      <c r="D19" t="s">
        <v>703</v>
      </c>
      <c r="E19" t="str">
        <f t="shared" si="1"/>
        <v>Girls</v>
      </c>
      <c r="F19" t="s">
        <v>26</v>
      </c>
    </row>
    <row r="20" spans="1:6">
      <c r="A20" t="str">
        <f>CONCATENATE(E20," ",F20," ",C20," ",B20)</f>
        <v>Boys Outdoor Bloomfield Invitational</v>
      </c>
      <c r="B20" t="s">
        <v>38</v>
      </c>
      <c r="C20" t="s">
        <v>39</v>
      </c>
      <c r="D20" t="s">
        <v>702</v>
      </c>
      <c r="E20" t="str">
        <f t="shared" si="1"/>
        <v>Boys</v>
      </c>
      <c r="F20" t="s">
        <v>26</v>
      </c>
    </row>
    <row r="21" spans="1:6">
      <c r="A21" t="str">
        <f t="shared" ref="A21:A39" si="3">CONCATENATE(E21," ",F21," ",C21," ",B21)</f>
        <v>Girls Outdoor Bloomfield Invitational</v>
      </c>
      <c r="B21" t="s">
        <v>38</v>
      </c>
      <c r="C21" t="s">
        <v>39</v>
      </c>
      <c r="D21" t="s">
        <v>703</v>
      </c>
      <c r="E21" t="str">
        <f t="shared" si="1"/>
        <v>Girls</v>
      </c>
      <c r="F21" t="s">
        <v>26</v>
      </c>
    </row>
    <row r="22" spans="1:6">
      <c r="A22" t="str">
        <f t="shared" si="3"/>
        <v>Boys Outdoor Dan O'Connell Relays</v>
      </c>
      <c r="B22" t="s">
        <v>49</v>
      </c>
      <c r="C22" t="s">
        <v>40</v>
      </c>
      <c r="D22" t="s">
        <v>702</v>
      </c>
      <c r="E22" t="str">
        <f t="shared" si="1"/>
        <v>Boys</v>
      </c>
      <c r="F22" t="s">
        <v>26</v>
      </c>
    </row>
    <row r="23" spans="1:6">
      <c r="A23" t="str">
        <f t="shared" si="3"/>
        <v>Girls Outdoor Dan O'Connell Relays</v>
      </c>
      <c r="B23" t="s">
        <v>49</v>
      </c>
      <c r="C23" t="s">
        <v>40</v>
      </c>
      <c r="D23" t="s">
        <v>703</v>
      </c>
      <c r="E23" t="str">
        <f t="shared" si="1"/>
        <v>Girls</v>
      </c>
      <c r="F23" t="s">
        <v>26</v>
      </c>
    </row>
    <row r="24" spans="1:6">
      <c r="A24" t="str">
        <f t="shared" si="3"/>
        <v>Boys Outdoor Greater Bristol Invitational</v>
      </c>
      <c r="B24" t="s">
        <v>38</v>
      </c>
      <c r="C24" t="s">
        <v>41</v>
      </c>
      <c r="D24" t="s">
        <v>702</v>
      </c>
      <c r="E24" t="str">
        <f t="shared" si="1"/>
        <v>Boys</v>
      </c>
      <c r="F24" t="s">
        <v>26</v>
      </c>
    </row>
    <row r="25" spans="1:6">
      <c r="A25" t="str">
        <f t="shared" si="3"/>
        <v>Girls Outdoor Greater Bristol Invitational</v>
      </c>
      <c r="B25" t="s">
        <v>38</v>
      </c>
      <c r="C25" t="s">
        <v>41</v>
      </c>
      <c r="D25" t="s">
        <v>703</v>
      </c>
      <c r="E25" t="str">
        <f t="shared" si="1"/>
        <v>Girls</v>
      </c>
      <c r="F25" t="s">
        <v>26</v>
      </c>
    </row>
    <row r="26" spans="1:6">
      <c r="A26" t="str">
        <f t="shared" si="3"/>
        <v>Boys Outdoor Irv Black Invitational</v>
      </c>
      <c r="B26" t="s">
        <v>38</v>
      </c>
      <c r="C26" t="s">
        <v>42</v>
      </c>
      <c r="D26" t="s">
        <v>702</v>
      </c>
      <c r="E26" t="str">
        <f t="shared" si="1"/>
        <v>Boys</v>
      </c>
      <c r="F26" t="s">
        <v>26</v>
      </c>
    </row>
    <row r="27" spans="1:6">
      <c r="A27" t="str">
        <f t="shared" si="3"/>
        <v>Girls Outdoor Irv Black Invitational</v>
      </c>
      <c r="B27" t="s">
        <v>38</v>
      </c>
      <c r="C27" t="s">
        <v>42</v>
      </c>
      <c r="D27" t="s">
        <v>703</v>
      </c>
      <c r="E27" t="str">
        <f t="shared" si="1"/>
        <v>Girls</v>
      </c>
      <c r="F27" t="s">
        <v>26</v>
      </c>
    </row>
    <row r="28" spans="1:6">
      <c r="A28" t="str">
        <f t="shared" si="3"/>
        <v>Boys Outdoor Ledyard Relays</v>
      </c>
      <c r="B28" t="s">
        <v>49</v>
      </c>
      <c r="C28" t="s">
        <v>43</v>
      </c>
      <c r="D28" t="s">
        <v>702</v>
      </c>
      <c r="E28" t="str">
        <f t="shared" si="1"/>
        <v>Boys</v>
      </c>
      <c r="F28" t="s">
        <v>26</v>
      </c>
    </row>
    <row r="29" spans="1:6">
      <c r="A29" t="str">
        <f t="shared" si="3"/>
        <v>Girls Outdoor Ledyard Relays</v>
      </c>
      <c r="B29" t="s">
        <v>49</v>
      </c>
      <c r="C29" t="s">
        <v>43</v>
      </c>
      <c r="D29" t="s">
        <v>703</v>
      </c>
      <c r="E29" t="str">
        <f t="shared" si="1"/>
        <v>Girls</v>
      </c>
      <c r="F29" t="s">
        <v>26</v>
      </c>
    </row>
    <row r="30" spans="1:6">
      <c r="A30" t="str">
        <f t="shared" si="3"/>
        <v>Boys Outdoor Middletown Invitational</v>
      </c>
      <c r="B30" t="s">
        <v>38</v>
      </c>
      <c r="C30" t="s">
        <v>44</v>
      </c>
      <c r="D30" t="s">
        <v>702</v>
      </c>
      <c r="E30" t="str">
        <f t="shared" si="1"/>
        <v>Boys</v>
      </c>
      <c r="F30" t="s">
        <v>26</v>
      </c>
    </row>
    <row r="31" spans="1:6">
      <c r="A31" t="str">
        <f t="shared" si="3"/>
        <v>Girls Outdoor Middletown Invitational</v>
      </c>
      <c r="B31" t="s">
        <v>38</v>
      </c>
      <c r="C31" t="s">
        <v>44</v>
      </c>
      <c r="D31" t="s">
        <v>703</v>
      </c>
      <c r="E31" t="str">
        <f t="shared" si="1"/>
        <v>Girls</v>
      </c>
      <c r="F31" t="s">
        <v>26</v>
      </c>
    </row>
    <row r="32" spans="1:6">
      <c r="A32" t="str">
        <f t="shared" si="3"/>
        <v>Boys Outdoor O'Grady Relays</v>
      </c>
      <c r="B32" t="s">
        <v>49</v>
      </c>
      <c r="C32" t="s">
        <v>50</v>
      </c>
      <c r="D32" t="s">
        <v>702</v>
      </c>
      <c r="E32" t="str">
        <f t="shared" si="1"/>
        <v>Boys</v>
      </c>
      <c r="F32" t="s">
        <v>26</v>
      </c>
    </row>
    <row r="33" spans="1:6">
      <c r="A33" t="str">
        <f t="shared" si="3"/>
        <v>Girls Outdoor O'Grady Relays</v>
      </c>
      <c r="B33" t="s">
        <v>49</v>
      </c>
      <c r="C33" t="s">
        <v>50</v>
      </c>
      <c r="D33" t="s">
        <v>703</v>
      </c>
      <c r="E33" t="str">
        <f t="shared" si="1"/>
        <v>Girls</v>
      </c>
      <c r="F33" t="s">
        <v>26</v>
      </c>
    </row>
    <row r="34" spans="1:6">
      <c r="A34" t="str">
        <f t="shared" si="3"/>
        <v>Boys Outdoor Panther Invitational</v>
      </c>
      <c r="B34" t="s">
        <v>38</v>
      </c>
      <c r="C34" t="s">
        <v>45</v>
      </c>
      <c r="D34" t="s">
        <v>702</v>
      </c>
      <c r="E34" t="str">
        <f t="shared" si="1"/>
        <v>Boys</v>
      </c>
      <c r="F34" t="s">
        <v>26</v>
      </c>
    </row>
    <row r="35" spans="1:6">
      <c r="A35" t="str">
        <f t="shared" si="3"/>
        <v>Girls Outdoor Panther Invitational</v>
      </c>
      <c r="B35" t="s">
        <v>38</v>
      </c>
      <c r="C35" t="s">
        <v>45</v>
      </c>
      <c r="D35" t="s">
        <v>703</v>
      </c>
      <c r="E35" t="str">
        <f t="shared" si="1"/>
        <v>Girls</v>
      </c>
      <c r="F35" t="s">
        <v>26</v>
      </c>
    </row>
    <row r="36" spans="1:6">
      <c r="A36" t="str">
        <f t="shared" si="3"/>
        <v>Boys Outdoor Randy Smith Journal Inquirer Invitational</v>
      </c>
      <c r="B36" t="s">
        <v>38</v>
      </c>
      <c r="C36" t="s">
        <v>46</v>
      </c>
      <c r="D36" t="s">
        <v>702</v>
      </c>
      <c r="E36" t="str">
        <f t="shared" si="1"/>
        <v>Boys</v>
      </c>
      <c r="F36" t="s">
        <v>26</v>
      </c>
    </row>
    <row r="37" spans="1:6">
      <c r="A37" t="str">
        <f t="shared" si="3"/>
        <v>Girls Outdoor Randy Smith Journal Inquirer Invitational</v>
      </c>
      <c r="B37" t="s">
        <v>38</v>
      </c>
      <c r="C37" t="s">
        <v>46</v>
      </c>
      <c r="D37" t="s">
        <v>703</v>
      </c>
      <c r="E37" t="str">
        <f t="shared" si="1"/>
        <v>Girls</v>
      </c>
      <c r="F37" t="s">
        <v>26</v>
      </c>
    </row>
    <row r="38" spans="1:6">
      <c r="A38" t="str">
        <f t="shared" si="3"/>
        <v>Boys Outdoor Torrington Alumni Club Invitational</v>
      </c>
      <c r="B38" t="s">
        <v>38</v>
      </c>
      <c r="C38" t="s">
        <v>47</v>
      </c>
      <c r="D38" t="s">
        <v>702</v>
      </c>
      <c r="E38" t="str">
        <f t="shared" si="1"/>
        <v>Boys</v>
      </c>
      <c r="F38" t="s">
        <v>26</v>
      </c>
    </row>
    <row r="39" spans="1:6">
      <c r="A39" t="str">
        <f t="shared" si="3"/>
        <v>Girls Outdoor Torrington Alumni Club Invitational</v>
      </c>
      <c r="B39" t="s">
        <v>38</v>
      </c>
      <c r="C39" t="s">
        <v>47</v>
      </c>
      <c r="D39" t="s">
        <v>703</v>
      </c>
      <c r="E39" t="str">
        <f t="shared" si="1"/>
        <v>Girls</v>
      </c>
      <c r="F39" t="s">
        <v>26</v>
      </c>
    </row>
  </sheetData>
  <autoFilter ref="A1:F39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Gender!$A:$A</xm:f>
          </x14:formula1>
          <xm:sqref>D1:D1048576</xm:sqref>
        </x14:dataValidation>
        <x14:dataValidation type="list" allowBlank="1" showInputMessage="1" showErrorMessage="1">
          <x14:formula1>
            <xm:f>Gender!$B:$B</xm:f>
          </x14:formula1>
          <xm:sqref>E1:E1048576</xm:sqref>
        </x14:dataValidation>
        <x14:dataValidation type="list" allowBlank="1" showInputMessage="1" showErrorMessage="1">
          <x14:formula1>
            <xm:f>Season!$A:$A</xm:f>
          </x14:formula1>
          <xm:sqref>F1:F1048576</xm:sqref>
        </x14:dataValidation>
        <x14:dataValidation type="list" allowBlank="1" showInputMessage="1" showErrorMessage="1">
          <x14:formula1>
            <xm:f>Meet_Type!$A:$A</xm:f>
          </x14:formula1>
          <xm:sqref>B1:B1048576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2" activePane="bottomLeft" state="frozen"/>
      <selection pane="bottomLeft" activeCell="B4" sqref="B4"/>
    </sheetView>
  </sheetViews>
  <sheetFormatPr baseColWidth="10" defaultColWidth="11.1640625" defaultRowHeight="15" x14ac:dyDescent="0"/>
  <sheetData>
    <row r="1" spans="1:2">
      <c r="A1" t="s">
        <v>24</v>
      </c>
      <c r="B1" t="s">
        <v>704</v>
      </c>
    </row>
    <row r="2" spans="1:2">
      <c r="A2" t="s">
        <v>702</v>
      </c>
      <c r="B2" t="s">
        <v>705</v>
      </c>
    </row>
    <row r="3" spans="1:2">
      <c r="A3" t="s">
        <v>703</v>
      </c>
      <c r="B3" t="s">
        <v>706</v>
      </c>
    </row>
  </sheetData>
  <autoFilter ref="A1:A3"/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baseColWidth="10" defaultColWidth="11.1640625" defaultRowHeight="15" x14ac:dyDescent="0"/>
  <sheetData>
    <row r="1" spans="1:1">
      <c r="A1" t="s">
        <v>791</v>
      </c>
    </row>
    <row r="2" spans="1:1">
      <c r="A2" t="s">
        <v>697</v>
      </c>
    </row>
    <row r="3" spans="1:1">
      <c r="A3" t="s">
        <v>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A4"/>
  <sheetViews>
    <sheetView workbookViewId="0">
      <pane ySplit="1" topLeftCell="A2" activePane="bottomLeft" state="frozen"/>
      <selection pane="bottomLeft" activeCell="H19" sqref="H19"/>
    </sheetView>
  </sheetViews>
  <sheetFormatPr baseColWidth="10" defaultColWidth="11.1640625" defaultRowHeight="15" x14ac:dyDescent="0"/>
  <cols>
    <col min="1" max="1" width="12.6640625" bestFit="1" customWidth="1"/>
  </cols>
  <sheetData>
    <row r="1" spans="1:1">
      <c r="A1" s="8" t="s">
        <v>25</v>
      </c>
    </row>
    <row r="2" spans="1:1">
      <c r="A2" t="s">
        <v>700</v>
      </c>
    </row>
    <row r="3" spans="1:1">
      <c r="A3" t="s">
        <v>701</v>
      </c>
    </row>
    <row r="4" spans="1:1">
      <c r="A4" t="s">
        <v>26</v>
      </c>
    </row>
  </sheetData>
  <autoFilter ref="A1:A4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ColWidth="11.1640625" defaultRowHeight="15" x14ac:dyDescent="0"/>
  <sheetData>
    <row r="1" spans="1:1">
      <c r="A1" t="s">
        <v>707</v>
      </c>
    </row>
    <row r="2" spans="1:1">
      <c r="A2" t="s">
        <v>34</v>
      </c>
    </row>
    <row r="3" spans="1:1">
      <c r="A3" t="s">
        <v>27</v>
      </c>
    </row>
    <row r="4" spans="1:1">
      <c r="A4" t="s">
        <v>38</v>
      </c>
    </row>
    <row r="5" spans="1:1">
      <c r="A5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1:B9"/>
  <sheetViews>
    <sheetView workbookViewId="0">
      <selection activeCell="D34" sqref="D34"/>
    </sheetView>
  </sheetViews>
  <sheetFormatPr baseColWidth="10" defaultColWidth="11.1640625" defaultRowHeight="15" x14ac:dyDescent="0"/>
  <sheetData>
    <row r="1" spans="1:2">
      <c r="A1" t="s">
        <v>708</v>
      </c>
      <c r="B1" t="s">
        <v>728</v>
      </c>
    </row>
    <row r="2" spans="1:2">
      <c r="A2" t="s">
        <v>16</v>
      </c>
      <c r="B2" t="s">
        <v>19</v>
      </c>
    </row>
    <row r="3" spans="1:2">
      <c r="A3" t="s">
        <v>16</v>
      </c>
      <c r="B3" t="s">
        <v>20</v>
      </c>
    </row>
    <row r="4" spans="1:2">
      <c r="A4" t="s">
        <v>16</v>
      </c>
      <c r="B4" t="s">
        <v>21</v>
      </c>
    </row>
    <row r="5" spans="1:2">
      <c r="A5" t="s">
        <v>17</v>
      </c>
      <c r="B5" t="s">
        <v>19</v>
      </c>
    </row>
    <row r="6" spans="1:2">
      <c r="A6" t="s">
        <v>17</v>
      </c>
      <c r="B6" t="s">
        <v>20</v>
      </c>
    </row>
    <row r="7" spans="1:2">
      <c r="A7" t="s">
        <v>669</v>
      </c>
      <c r="B7" t="s">
        <v>669</v>
      </c>
    </row>
    <row r="8" spans="1:2">
      <c r="A8" t="s">
        <v>18</v>
      </c>
      <c r="B8" t="s">
        <v>23</v>
      </c>
    </row>
    <row r="9" spans="1:2">
      <c r="A9" t="s">
        <v>18</v>
      </c>
      <c r="B9" t="s">
        <v>22</v>
      </c>
    </row>
  </sheetData>
  <sortState ref="A2:B9">
    <sortCondition descending="1"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5" sqref="C15"/>
    </sheetView>
  </sheetViews>
  <sheetFormatPr baseColWidth="10" defaultColWidth="11.1640625" defaultRowHeight="15" x14ac:dyDescent="0"/>
  <cols>
    <col min="1" max="1" width="16" bestFit="1" customWidth="1"/>
    <col min="2" max="2" width="16.33203125" bestFit="1" customWidth="1"/>
    <col min="3" max="3" width="30.6640625" bestFit="1" customWidth="1"/>
  </cols>
  <sheetData>
    <row r="1" spans="1:3">
      <c r="A1" s="8" t="s">
        <v>719</v>
      </c>
      <c r="B1" s="8" t="s">
        <v>718</v>
      </c>
      <c r="C1" s="8" t="s">
        <v>693</v>
      </c>
    </row>
    <row r="2" spans="1:3">
      <c r="A2" t="s">
        <v>58</v>
      </c>
      <c r="B2" t="s">
        <v>720</v>
      </c>
      <c r="C2" t="str">
        <f>CONCATENATE(B2,", ",A2)</f>
        <v>Willow Brook Park, New Britain, CT</v>
      </c>
    </row>
    <row r="3" spans="1:3">
      <c r="A3" t="s">
        <v>57</v>
      </c>
      <c r="B3" t="s">
        <v>753</v>
      </c>
      <c r="C3" t="str">
        <f t="shared" ref="C3:C10" si="0">CONCATENATE(B3,", ",A3)</f>
        <v>Middletown HS, Middletown, CT</v>
      </c>
    </row>
    <row r="4" spans="1:3">
      <c r="A4" t="s">
        <v>60</v>
      </c>
      <c r="B4" t="s">
        <v>754</v>
      </c>
      <c r="C4" t="str">
        <f t="shared" si="0"/>
        <v>East Hartford HS, East Hartford, CT</v>
      </c>
    </row>
    <row r="5" spans="1:3">
      <c r="A5" t="s">
        <v>64</v>
      </c>
      <c r="B5" t="s">
        <v>755</v>
      </c>
      <c r="C5" t="str">
        <f t="shared" si="0"/>
        <v>Conard HS, West Hartford, CT</v>
      </c>
    </row>
    <row r="6" spans="1:3">
      <c r="A6" t="s">
        <v>61</v>
      </c>
      <c r="B6" t="s">
        <v>756</v>
      </c>
      <c r="C6" t="str">
        <f t="shared" si="0"/>
        <v>Manchester HS, Manchester, CT</v>
      </c>
    </row>
    <row r="7" spans="1:3">
      <c r="A7" t="s">
        <v>62</v>
      </c>
      <c r="B7" t="s">
        <v>757</v>
      </c>
      <c r="C7" t="str">
        <f t="shared" si="0"/>
        <v>Danbury HS, Danbury, CT</v>
      </c>
    </row>
    <row r="8" spans="1:3">
      <c r="A8" t="s">
        <v>785</v>
      </c>
      <c r="B8" t="s">
        <v>786</v>
      </c>
      <c r="C8" t="str">
        <f t="shared" si="0"/>
        <v>SCSU, New Haven, CT</v>
      </c>
    </row>
    <row r="9" spans="1:3">
      <c r="A9" t="s">
        <v>56</v>
      </c>
    </row>
    <row r="10" spans="1:3">
      <c r="A10" t="s">
        <v>69</v>
      </c>
      <c r="B10" t="s">
        <v>790</v>
      </c>
      <c r="C10" t="str">
        <f t="shared" si="0"/>
        <v>Windham HS, Windham, CT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pane ySplit="1" topLeftCell="A77" activePane="bottomLeft" state="frozen"/>
      <selection pane="bottomLeft" activeCell="H85" sqref="H85"/>
    </sheetView>
  </sheetViews>
  <sheetFormatPr baseColWidth="10" defaultColWidth="8.83203125" defaultRowHeight="15" x14ac:dyDescent="0"/>
  <cols>
    <col min="1" max="1" width="20.1640625" bestFit="1" customWidth="1"/>
    <col min="2" max="2" width="18.83203125" bestFit="1" customWidth="1"/>
    <col min="3" max="3" width="5.83203125" style="28" bestFit="1" customWidth="1"/>
    <col min="4" max="4" width="26.6640625" customWidth="1"/>
    <col min="11" max="11" width="8.83203125" style="28"/>
  </cols>
  <sheetData>
    <row r="1" spans="1:13">
      <c r="A1" s="8" t="s">
        <v>765</v>
      </c>
      <c r="B1" s="8" t="s">
        <v>54</v>
      </c>
      <c r="C1" s="27" t="s">
        <v>55</v>
      </c>
      <c r="D1" s="8" t="s">
        <v>771</v>
      </c>
      <c r="E1" s="8" t="s">
        <v>846</v>
      </c>
      <c r="F1" s="8" t="s">
        <v>849</v>
      </c>
      <c r="K1" s="28" t="s">
        <v>854</v>
      </c>
      <c r="L1" t="s">
        <v>847</v>
      </c>
      <c r="M1" t="s">
        <v>848</v>
      </c>
    </row>
    <row r="2" spans="1:13">
      <c r="A2" t="s">
        <v>414</v>
      </c>
      <c r="B2" t="s">
        <v>415</v>
      </c>
      <c r="C2" s="28" t="s">
        <v>418</v>
      </c>
      <c r="D2" t="str">
        <f t="shared" ref="D2:D33" si="0">CONCATENATE(B2,", CT ",C2)</f>
        <v>Woodbridge, CT 06525</v>
      </c>
      <c r="E2">
        <f>VLOOKUP(C2,$K$2:$M$88,2,FALSE)</f>
        <v>41.346499999999999</v>
      </c>
      <c r="F2">
        <f>VLOOKUP(C2,$K$2:$M$88,3)</f>
        <v>-72.981999999999999</v>
      </c>
      <c r="K2" s="28" t="s">
        <v>212</v>
      </c>
      <c r="L2">
        <v>41.8309</v>
      </c>
      <c r="M2">
        <v>-72.733900000000006</v>
      </c>
    </row>
    <row r="3" spans="1:13">
      <c r="A3" t="s">
        <v>294</v>
      </c>
      <c r="B3" t="s">
        <v>295</v>
      </c>
      <c r="C3" s="28" t="s">
        <v>301</v>
      </c>
      <c r="D3" t="str">
        <f t="shared" si="0"/>
        <v>Colchester, CT 06415</v>
      </c>
      <c r="E3">
        <f t="shared" ref="E3:E66" si="1">VLOOKUP(C3,$K$2:$M$88,2,FALSE)</f>
        <v>41.575200000000002</v>
      </c>
      <c r="F3">
        <f t="shared" ref="F3:F66" si="2">VLOOKUP(C3,$K$2:$M$88,3)</f>
        <v>-72.325400000000002</v>
      </c>
      <c r="K3" s="28" t="s">
        <v>372</v>
      </c>
      <c r="L3">
        <v>41.824199999999998</v>
      </c>
      <c r="M3">
        <v>-72.902299999999997</v>
      </c>
    </row>
    <row r="4" spans="1:13">
      <c r="A4" t="s">
        <v>180</v>
      </c>
      <c r="B4" t="s">
        <v>180</v>
      </c>
      <c r="C4" s="28" t="s">
        <v>221</v>
      </c>
      <c r="D4" t="str">
        <f t="shared" si="0"/>
        <v>Bethel, CT 06801</v>
      </c>
      <c r="E4">
        <f t="shared" si="1"/>
        <v>41.371099999999998</v>
      </c>
      <c r="F4">
        <f t="shared" si="2"/>
        <v>-73.411299999999997</v>
      </c>
      <c r="K4" s="28" t="s">
        <v>565</v>
      </c>
      <c r="L4">
        <v>41.877200000000002</v>
      </c>
      <c r="M4">
        <v>-72.459999999999994</v>
      </c>
    </row>
    <row r="5" spans="1:13">
      <c r="A5" t="s">
        <v>39</v>
      </c>
      <c r="B5" t="s">
        <v>39</v>
      </c>
      <c r="C5" s="28" t="s">
        <v>212</v>
      </c>
      <c r="D5" t="str">
        <f t="shared" si="0"/>
        <v>Bloomfield, CT 06002</v>
      </c>
      <c r="E5">
        <f t="shared" si="1"/>
        <v>41.8309</v>
      </c>
      <c r="F5">
        <f t="shared" si="2"/>
        <v>-72.733900000000006</v>
      </c>
      <c r="K5" s="28" t="s">
        <v>124</v>
      </c>
      <c r="L5">
        <v>41.7348</v>
      </c>
      <c r="M5">
        <v>-72.7958</v>
      </c>
    </row>
    <row r="6" spans="1:13">
      <c r="A6" t="s">
        <v>599</v>
      </c>
      <c r="B6" t="s">
        <v>599</v>
      </c>
      <c r="C6" s="28" t="s">
        <v>608</v>
      </c>
      <c r="D6" t="str">
        <f t="shared" si="0"/>
        <v>Branford, CT 06405</v>
      </c>
      <c r="E6">
        <f t="shared" si="1"/>
        <v>41.272599999999997</v>
      </c>
      <c r="F6">
        <f t="shared" si="2"/>
        <v>-72.840199999999996</v>
      </c>
      <c r="K6" s="28" t="s">
        <v>466</v>
      </c>
      <c r="L6">
        <v>41.716700000000003</v>
      </c>
      <c r="M6">
        <v>-72.603899999999996</v>
      </c>
    </row>
    <row r="7" spans="1:13">
      <c r="A7" t="s">
        <v>409</v>
      </c>
      <c r="B7" t="s">
        <v>410</v>
      </c>
      <c r="C7" s="28" t="s">
        <v>416</v>
      </c>
      <c r="D7" t="str">
        <f t="shared" si="0"/>
        <v>Norwalk, CT 06854</v>
      </c>
      <c r="E7">
        <f t="shared" si="1"/>
        <v>41.098500000000001</v>
      </c>
      <c r="F7">
        <f t="shared" si="2"/>
        <v>-73.423000000000002</v>
      </c>
      <c r="K7" s="28" t="s">
        <v>363</v>
      </c>
      <c r="L7">
        <v>41.950699999999998</v>
      </c>
      <c r="M7">
        <v>-72.790899999999993</v>
      </c>
    </row>
    <row r="8" spans="1:13">
      <c r="A8" t="s">
        <v>512</v>
      </c>
      <c r="B8" t="s">
        <v>158</v>
      </c>
      <c r="C8" s="28" t="s">
        <v>514</v>
      </c>
      <c r="D8" t="str">
        <f t="shared" si="0"/>
        <v>Hartford, CT 06114</v>
      </c>
      <c r="E8">
        <f t="shared" si="1"/>
        <v>41.741500000000002</v>
      </c>
      <c r="F8">
        <f t="shared" si="2"/>
        <v>-72.677099999999996</v>
      </c>
      <c r="K8" s="28" t="s">
        <v>166</v>
      </c>
      <c r="L8">
        <v>41.770899999999997</v>
      </c>
      <c r="M8">
        <v>-72.520799999999994</v>
      </c>
    </row>
    <row r="9" spans="1:13">
      <c r="A9" t="s">
        <v>335</v>
      </c>
      <c r="B9" t="s">
        <v>370</v>
      </c>
      <c r="C9" s="28" t="s">
        <v>372</v>
      </c>
      <c r="D9" t="str">
        <f t="shared" si="0"/>
        <v>Collinsville, CT 06019</v>
      </c>
      <c r="E9">
        <f t="shared" si="1"/>
        <v>41.824199999999998</v>
      </c>
      <c r="F9">
        <f t="shared" si="2"/>
        <v>-72.902299999999997</v>
      </c>
      <c r="K9" s="28" t="s">
        <v>214</v>
      </c>
      <c r="L9">
        <v>41.803100000000001</v>
      </c>
      <c r="M9">
        <v>-72.541700000000006</v>
      </c>
    </row>
    <row r="10" spans="1:13">
      <c r="A10" t="s">
        <v>560</v>
      </c>
      <c r="B10" t="s">
        <v>109</v>
      </c>
      <c r="C10" s="28" t="s">
        <v>564</v>
      </c>
      <c r="D10" t="str">
        <f t="shared" si="0"/>
        <v>New Haven, CT 06519</v>
      </c>
      <c r="E10">
        <f t="shared" si="1"/>
        <v>41.298900000000003</v>
      </c>
      <c r="F10">
        <f t="shared" si="2"/>
        <v>-72.935900000000004</v>
      </c>
      <c r="K10" s="28" t="s">
        <v>165</v>
      </c>
      <c r="L10">
        <v>41.672199999999997</v>
      </c>
      <c r="M10">
        <v>-72.779300000000006</v>
      </c>
    </row>
    <row r="11" spans="1:13">
      <c r="A11" t="s">
        <v>353</v>
      </c>
      <c r="B11" t="s">
        <v>158</v>
      </c>
      <c r="C11" s="28" t="s">
        <v>167</v>
      </c>
      <c r="D11" t="str">
        <f t="shared" si="0"/>
        <v>Hartford, CT 06105</v>
      </c>
      <c r="E11">
        <f t="shared" si="1"/>
        <v>41.769500000000001</v>
      </c>
      <c r="F11">
        <f t="shared" si="2"/>
        <v>-72.696200000000005</v>
      </c>
      <c r="K11" s="28" t="s">
        <v>168</v>
      </c>
      <c r="L11">
        <v>41.6768</v>
      </c>
      <c r="M11">
        <v>-72.790700000000001</v>
      </c>
    </row>
    <row r="12" spans="1:13">
      <c r="A12" t="s">
        <v>638</v>
      </c>
      <c r="B12" t="s">
        <v>639</v>
      </c>
      <c r="C12" s="28" t="s">
        <v>640</v>
      </c>
      <c r="D12" t="str">
        <f t="shared" si="0"/>
        <v>Durham, CT 06422</v>
      </c>
      <c r="E12">
        <f t="shared" si="1"/>
        <v>41.485900000000001</v>
      </c>
      <c r="F12">
        <f t="shared" si="2"/>
        <v>-72.679400000000001</v>
      </c>
      <c r="K12" s="28" t="s">
        <v>672</v>
      </c>
      <c r="L12">
        <v>41.664099999999998</v>
      </c>
      <c r="M12">
        <v>-72.867500000000007</v>
      </c>
    </row>
    <row r="13" spans="1:13">
      <c r="A13" t="s">
        <v>513</v>
      </c>
      <c r="B13" t="s">
        <v>412</v>
      </c>
      <c r="C13" s="28" t="s">
        <v>516</v>
      </c>
      <c r="D13" t="str">
        <f t="shared" si="0"/>
        <v>West Hartford, CT 06107</v>
      </c>
      <c r="E13">
        <f t="shared" si="1"/>
        <v>41.761600000000001</v>
      </c>
      <c r="F13">
        <f t="shared" si="2"/>
        <v>-72.745199999999997</v>
      </c>
      <c r="K13" s="28" t="s">
        <v>843</v>
      </c>
      <c r="L13">
        <v>41.640500000000003</v>
      </c>
      <c r="M13">
        <v>-72.683400000000006</v>
      </c>
    </row>
    <row r="14" spans="1:13">
      <c r="A14" t="s">
        <v>101</v>
      </c>
      <c r="B14" t="s">
        <v>102</v>
      </c>
      <c r="C14" s="28" t="s">
        <v>112</v>
      </c>
      <c r="D14" t="str">
        <f t="shared" si="0"/>
        <v>Waterbury, CT 06705</v>
      </c>
      <c r="E14">
        <f t="shared" si="1"/>
        <v>41.550400000000003</v>
      </c>
      <c r="F14">
        <f t="shared" si="2"/>
        <v>-73.009299999999996</v>
      </c>
      <c r="K14" s="28" t="s">
        <v>164</v>
      </c>
      <c r="L14">
        <v>41.8645</v>
      </c>
      <c r="M14">
        <v>-72.808999999999997</v>
      </c>
    </row>
    <row r="15" spans="1:13">
      <c r="A15" t="s">
        <v>131</v>
      </c>
      <c r="B15" t="s">
        <v>131</v>
      </c>
      <c r="C15" s="28" t="s">
        <v>161</v>
      </c>
      <c r="D15" t="str">
        <f t="shared" si="0"/>
        <v>Danbury, CT 06811</v>
      </c>
      <c r="E15">
        <f t="shared" si="1"/>
        <v>41.417000000000002</v>
      </c>
      <c r="F15">
        <f t="shared" si="2"/>
        <v>-73.455299999999994</v>
      </c>
      <c r="K15" s="28" t="s">
        <v>123</v>
      </c>
      <c r="L15">
        <v>41.827199999999998</v>
      </c>
      <c r="M15">
        <v>-72.552700000000002</v>
      </c>
    </row>
    <row r="16" spans="1:13">
      <c r="A16" t="s">
        <v>79</v>
      </c>
      <c r="B16" t="s">
        <v>79</v>
      </c>
      <c r="C16" s="28" t="s">
        <v>116</v>
      </c>
      <c r="D16" t="str">
        <f t="shared" si="0"/>
        <v>Darien, CT 06820</v>
      </c>
      <c r="E16">
        <f t="shared" si="1"/>
        <v>41.079900000000002</v>
      </c>
      <c r="F16">
        <f t="shared" si="2"/>
        <v>-73.469899999999996</v>
      </c>
      <c r="K16" s="28" t="s">
        <v>563</v>
      </c>
      <c r="L16">
        <v>41.867800000000003</v>
      </c>
      <c r="M16">
        <v>-72.405699999999996</v>
      </c>
    </row>
    <row r="17" spans="1:13">
      <c r="A17" t="s">
        <v>803</v>
      </c>
      <c r="B17" t="s">
        <v>803</v>
      </c>
      <c r="C17" s="28" t="s">
        <v>839</v>
      </c>
      <c r="D17" t="str">
        <f t="shared" si="0"/>
        <v>Derby, CT 06418</v>
      </c>
      <c r="E17">
        <f t="shared" si="1"/>
        <v>41.3262</v>
      </c>
      <c r="F17">
        <f t="shared" si="2"/>
        <v>-73.089200000000005</v>
      </c>
      <c r="K17" s="28" t="s">
        <v>113</v>
      </c>
      <c r="L17">
        <v>41.850200000000001</v>
      </c>
      <c r="M17">
        <v>-72.648899999999998</v>
      </c>
    </row>
    <row r="18" spans="1:13">
      <c r="A18" t="s">
        <v>199</v>
      </c>
      <c r="B18" t="s">
        <v>146</v>
      </c>
      <c r="C18" s="28" t="s">
        <v>214</v>
      </c>
      <c r="D18" t="str">
        <f t="shared" si="0"/>
        <v>Manchester, CT 06042</v>
      </c>
      <c r="E18">
        <f t="shared" si="1"/>
        <v>41.803100000000001</v>
      </c>
      <c r="F18">
        <f t="shared" si="2"/>
        <v>-72.541700000000006</v>
      </c>
      <c r="K18" s="28" t="s">
        <v>223</v>
      </c>
      <c r="L18">
        <v>41.925199999999997</v>
      </c>
      <c r="M18">
        <v>-73.070700000000002</v>
      </c>
    </row>
    <row r="19" spans="1:13">
      <c r="A19" t="s">
        <v>129</v>
      </c>
      <c r="B19" t="s">
        <v>129</v>
      </c>
      <c r="C19" s="28" t="s">
        <v>160</v>
      </c>
      <c r="D19" t="str">
        <f t="shared" si="0"/>
        <v>East Hartford, CT 06118</v>
      </c>
      <c r="E19">
        <f t="shared" si="1"/>
        <v>41.737400000000001</v>
      </c>
      <c r="F19">
        <f t="shared" si="2"/>
        <v>-72.629800000000003</v>
      </c>
      <c r="K19" s="28" t="s">
        <v>167</v>
      </c>
      <c r="L19">
        <v>41.769500000000001</v>
      </c>
      <c r="M19">
        <v>-72.696200000000005</v>
      </c>
    </row>
    <row r="20" spans="1:13">
      <c r="A20" t="s">
        <v>100</v>
      </c>
      <c r="B20" t="s">
        <v>100</v>
      </c>
      <c r="C20" s="28" t="s">
        <v>127</v>
      </c>
      <c r="D20" t="str">
        <f t="shared" si="0"/>
        <v>East Haven, CT 06513</v>
      </c>
      <c r="E20">
        <f t="shared" si="1"/>
        <v>41.321899999999999</v>
      </c>
      <c r="F20">
        <f t="shared" si="2"/>
        <v>-72.872</v>
      </c>
      <c r="K20" s="28" t="s">
        <v>213</v>
      </c>
      <c r="L20">
        <v>41.758200000000002</v>
      </c>
      <c r="M20">
        <v>-72.682100000000005</v>
      </c>
    </row>
    <row r="21" spans="1:13">
      <c r="A21" t="s">
        <v>94</v>
      </c>
      <c r="B21" t="s">
        <v>94</v>
      </c>
      <c r="C21" s="28" t="s">
        <v>122</v>
      </c>
      <c r="D21" t="str">
        <f t="shared" si="0"/>
        <v>East Lyme, CT 06333</v>
      </c>
      <c r="E21">
        <f t="shared" si="1"/>
        <v>41.367100000000001</v>
      </c>
      <c r="F21">
        <f t="shared" si="2"/>
        <v>-72.223600000000005</v>
      </c>
      <c r="K21" s="28" t="s">
        <v>516</v>
      </c>
      <c r="L21">
        <v>41.761600000000001</v>
      </c>
      <c r="M21">
        <v>-72.745199999999997</v>
      </c>
    </row>
    <row r="22" spans="1:13">
      <c r="A22" t="s">
        <v>549</v>
      </c>
      <c r="B22" t="s">
        <v>549</v>
      </c>
      <c r="C22" s="28" t="s">
        <v>565</v>
      </c>
      <c r="D22" t="str">
        <f t="shared" si="0"/>
        <v>Ellington, CT 06029</v>
      </c>
      <c r="E22">
        <f t="shared" si="1"/>
        <v>41.877200000000002</v>
      </c>
      <c r="F22">
        <f t="shared" si="2"/>
        <v>-72.459999999999994</v>
      </c>
      <c r="K22" s="28" t="s">
        <v>300</v>
      </c>
      <c r="L22">
        <v>41.721400000000003</v>
      </c>
      <c r="M22">
        <v>-72.677499999999995</v>
      </c>
    </row>
    <row r="23" spans="1:13">
      <c r="A23" t="s">
        <v>200</v>
      </c>
      <c r="B23" t="s">
        <v>217</v>
      </c>
      <c r="C23" s="28" t="s">
        <v>218</v>
      </c>
      <c r="D23" t="str">
        <f t="shared" si="0"/>
        <v>Storrs, CT 06268</v>
      </c>
      <c r="E23">
        <f t="shared" si="1"/>
        <v>41.798900000000003</v>
      </c>
      <c r="F23">
        <f t="shared" si="2"/>
        <v>-72.244500000000002</v>
      </c>
      <c r="K23" s="28" t="s">
        <v>468</v>
      </c>
      <c r="L23">
        <v>41.681600000000003</v>
      </c>
      <c r="M23">
        <v>-72.709100000000007</v>
      </c>
    </row>
    <row r="24" spans="1:13">
      <c r="A24" t="s">
        <v>103</v>
      </c>
      <c r="B24" t="s">
        <v>104</v>
      </c>
      <c r="C24" s="28" t="s">
        <v>125</v>
      </c>
      <c r="D24" t="str">
        <f t="shared" si="0"/>
        <v>Fairfield, CT 06824</v>
      </c>
      <c r="E24">
        <f t="shared" si="1"/>
        <v>41.138800000000003</v>
      </c>
      <c r="F24">
        <f t="shared" si="2"/>
        <v>-73.256799999999998</v>
      </c>
      <c r="K24" s="28" t="s">
        <v>297</v>
      </c>
      <c r="L24">
        <v>41.783900000000003</v>
      </c>
      <c r="M24">
        <v>-72.692099999999996</v>
      </c>
    </row>
    <row r="25" spans="1:13">
      <c r="A25" t="s">
        <v>135</v>
      </c>
      <c r="B25" t="s">
        <v>104</v>
      </c>
      <c r="C25" s="28" t="s">
        <v>125</v>
      </c>
      <c r="D25" t="str">
        <f t="shared" si="0"/>
        <v>Fairfield, CT 06824</v>
      </c>
      <c r="E25">
        <f t="shared" si="1"/>
        <v>41.138800000000003</v>
      </c>
      <c r="F25">
        <f t="shared" si="2"/>
        <v>-73.256799999999998</v>
      </c>
      <c r="K25" s="28" t="s">
        <v>514</v>
      </c>
      <c r="L25">
        <v>41.741500000000002</v>
      </c>
      <c r="M25">
        <v>-72.677099999999996</v>
      </c>
    </row>
    <row r="26" spans="1:13">
      <c r="A26" t="s">
        <v>450</v>
      </c>
      <c r="B26" t="s">
        <v>104</v>
      </c>
      <c r="C26" s="28" t="s">
        <v>467</v>
      </c>
      <c r="D26" t="str">
        <f t="shared" si="0"/>
        <v>Fairfield, CT 06825</v>
      </c>
      <c r="E26">
        <f t="shared" si="1"/>
        <v>41.172199999999997</v>
      </c>
      <c r="F26">
        <f t="shared" si="2"/>
        <v>-73.230500000000006</v>
      </c>
      <c r="K26" s="28" t="s">
        <v>417</v>
      </c>
      <c r="L26">
        <v>41.785899999999998</v>
      </c>
      <c r="M26">
        <v>-72.744900000000001</v>
      </c>
    </row>
    <row r="27" spans="1:13">
      <c r="A27" t="s">
        <v>97</v>
      </c>
      <c r="B27" t="s">
        <v>97</v>
      </c>
      <c r="C27" s="28" t="s">
        <v>124</v>
      </c>
      <c r="D27" t="str">
        <f t="shared" si="0"/>
        <v>Farmington, CT 06032</v>
      </c>
      <c r="E27">
        <f t="shared" si="1"/>
        <v>41.7348</v>
      </c>
      <c r="F27">
        <f t="shared" si="2"/>
        <v>-72.7958</v>
      </c>
      <c r="K27" s="28" t="s">
        <v>160</v>
      </c>
      <c r="L27">
        <v>41.737400000000001</v>
      </c>
      <c r="M27">
        <v>-72.629800000000003</v>
      </c>
    </row>
    <row r="28" spans="1:13">
      <c r="A28" t="s">
        <v>106</v>
      </c>
      <c r="B28" t="s">
        <v>107</v>
      </c>
      <c r="C28" s="28" t="s">
        <v>119</v>
      </c>
      <c r="D28" t="str">
        <f t="shared" si="0"/>
        <v>Groton, CT 06340</v>
      </c>
      <c r="E28">
        <f t="shared" si="1"/>
        <v>41.345100000000002</v>
      </c>
      <c r="F28">
        <f t="shared" si="2"/>
        <v>-72.046199999999999</v>
      </c>
      <c r="K28" s="28" t="s">
        <v>227</v>
      </c>
      <c r="L28">
        <v>41.7134</v>
      </c>
      <c r="M28">
        <v>-72.209500000000006</v>
      </c>
    </row>
    <row r="29" spans="1:13">
      <c r="A29" t="s">
        <v>447</v>
      </c>
      <c r="B29" t="s">
        <v>447</v>
      </c>
      <c r="C29" s="28" t="s">
        <v>466</v>
      </c>
      <c r="D29" t="str">
        <f t="shared" si="0"/>
        <v>Glastonbury, CT 06033</v>
      </c>
      <c r="E29">
        <f t="shared" si="1"/>
        <v>41.716700000000003</v>
      </c>
      <c r="F29">
        <f t="shared" si="2"/>
        <v>-72.603899999999996</v>
      </c>
      <c r="K29" s="28" t="s">
        <v>114</v>
      </c>
      <c r="L29">
        <v>41.8429</v>
      </c>
      <c r="M29">
        <v>-71.887799999999999</v>
      </c>
    </row>
    <row r="30" spans="1:13">
      <c r="A30" t="s">
        <v>348</v>
      </c>
      <c r="B30" t="s">
        <v>362</v>
      </c>
      <c r="C30" s="28" t="s">
        <v>363</v>
      </c>
      <c r="D30" t="str">
        <f t="shared" si="0"/>
        <v>Granby, CT 06035</v>
      </c>
      <c r="E30">
        <f t="shared" si="1"/>
        <v>41.950699999999998</v>
      </c>
      <c r="F30">
        <f t="shared" si="2"/>
        <v>-72.790899999999993</v>
      </c>
      <c r="K30" s="28" t="s">
        <v>610</v>
      </c>
      <c r="L30">
        <v>41.658999999999999</v>
      </c>
      <c r="M30">
        <v>-72.363100000000003</v>
      </c>
    </row>
    <row r="31" spans="1:13">
      <c r="A31" t="s">
        <v>815</v>
      </c>
      <c r="B31" t="s">
        <v>815</v>
      </c>
      <c r="C31" s="28" t="s">
        <v>840</v>
      </c>
      <c r="D31" t="str">
        <f t="shared" si="0"/>
        <v>Greenwich, CT 06830</v>
      </c>
      <c r="E31">
        <f t="shared" si="1"/>
        <v>41.027200000000001</v>
      </c>
      <c r="F31">
        <f t="shared" si="2"/>
        <v>-73.625399999999999</v>
      </c>
      <c r="K31" s="28" t="s">
        <v>371</v>
      </c>
      <c r="L31">
        <v>41.624000000000002</v>
      </c>
      <c r="M31">
        <v>-72.319599999999994</v>
      </c>
    </row>
    <row r="32" spans="1:13">
      <c r="A32" t="s">
        <v>173</v>
      </c>
      <c r="B32" t="s">
        <v>173</v>
      </c>
      <c r="C32" s="28" t="s">
        <v>215</v>
      </c>
      <c r="D32" t="str">
        <f t="shared" si="0"/>
        <v>Griswold, CT 06351</v>
      </c>
      <c r="E32">
        <f t="shared" si="1"/>
        <v>41.606900000000003</v>
      </c>
      <c r="F32">
        <f t="shared" si="2"/>
        <v>-71.980699999999999</v>
      </c>
      <c r="K32" s="28" t="s">
        <v>360</v>
      </c>
      <c r="L32">
        <v>41.982599999999998</v>
      </c>
      <c r="M32">
        <v>-71.898799999999994</v>
      </c>
    </row>
    <row r="33" spans="1:13">
      <c r="A33" t="s">
        <v>445</v>
      </c>
      <c r="B33" t="s">
        <v>445</v>
      </c>
      <c r="C33" s="28" t="s">
        <v>465</v>
      </c>
      <c r="D33" t="str">
        <f t="shared" si="0"/>
        <v>Hamden, CT 06514</v>
      </c>
      <c r="E33">
        <f t="shared" si="1"/>
        <v>41.372700000000002</v>
      </c>
      <c r="F33">
        <f t="shared" si="2"/>
        <v>-72.922600000000003</v>
      </c>
      <c r="K33" s="28" t="s">
        <v>218</v>
      </c>
      <c r="L33">
        <v>41.798900000000003</v>
      </c>
      <c r="M33">
        <v>-72.244500000000002</v>
      </c>
    </row>
    <row r="34" spans="1:13">
      <c r="A34" t="s">
        <v>148</v>
      </c>
      <c r="B34" t="s">
        <v>158</v>
      </c>
      <c r="C34" s="28" t="s">
        <v>167</v>
      </c>
      <c r="D34" t="str">
        <f t="shared" ref="D34:D65" si="3">CONCATENATE(B34,", CT ",C34)</f>
        <v>Hartford, CT 06105</v>
      </c>
      <c r="E34">
        <f t="shared" si="1"/>
        <v>41.769500000000001</v>
      </c>
      <c r="F34">
        <f t="shared" si="2"/>
        <v>-72.696200000000005</v>
      </c>
      <c r="K34" s="28" t="s">
        <v>302</v>
      </c>
      <c r="L34">
        <v>41.953499999999998</v>
      </c>
      <c r="M34">
        <v>-71.975999999999999</v>
      </c>
    </row>
    <row r="35" spans="1:13">
      <c r="A35" t="s">
        <v>108</v>
      </c>
      <c r="B35" t="s">
        <v>109</v>
      </c>
      <c r="C35" s="28" t="s">
        <v>120</v>
      </c>
      <c r="D35" t="str">
        <f t="shared" si="3"/>
        <v>New Haven, CT 06511</v>
      </c>
      <c r="E35">
        <f t="shared" si="1"/>
        <v>41.311399999999999</v>
      </c>
      <c r="F35">
        <f t="shared" si="2"/>
        <v>-72.936499999999995</v>
      </c>
      <c r="K35" s="28" t="s">
        <v>122</v>
      </c>
      <c r="L35">
        <v>41.367100000000001</v>
      </c>
      <c r="M35">
        <v>-72.223600000000005</v>
      </c>
    </row>
    <row r="36" spans="1:13">
      <c r="A36" t="s">
        <v>75</v>
      </c>
      <c r="B36" t="s">
        <v>841</v>
      </c>
      <c r="C36" s="28" t="s">
        <v>114</v>
      </c>
      <c r="D36" t="str">
        <f t="shared" si="3"/>
        <v>Dayville, CT 06241</v>
      </c>
      <c r="E36">
        <f t="shared" si="1"/>
        <v>41.8429</v>
      </c>
      <c r="F36">
        <f t="shared" si="2"/>
        <v>-71.887799999999999</v>
      </c>
      <c r="K36" s="28" t="s">
        <v>609</v>
      </c>
      <c r="L36">
        <v>41.428800000000003</v>
      </c>
      <c r="M36">
        <v>-71.977599999999995</v>
      </c>
    </row>
    <row r="37" spans="1:13">
      <c r="A37" t="s">
        <v>43</v>
      </c>
      <c r="B37" t="s">
        <v>43</v>
      </c>
      <c r="C37" s="28" t="s">
        <v>609</v>
      </c>
      <c r="D37" t="str">
        <f t="shared" si="3"/>
        <v>Ledyard, CT 06339</v>
      </c>
      <c r="E37">
        <f t="shared" si="1"/>
        <v>41.428800000000003</v>
      </c>
      <c r="F37">
        <f t="shared" si="2"/>
        <v>-71.977599999999995</v>
      </c>
      <c r="K37" s="28" t="s">
        <v>119</v>
      </c>
      <c r="L37">
        <v>41.345100000000002</v>
      </c>
      <c r="M37">
        <v>-72.046199999999999</v>
      </c>
    </row>
    <row r="38" spans="1:13">
      <c r="A38" t="s">
        <v>243</v>
      </c>
      <c r="B38" t="s">
        <v>293</v>
      </c>
      <c r="C38" s="28" t="s">
        <v>298</v>
      </c>
      <c r="D38" t="str">
        <f t="shared" si="3"/>
        <v>Wallingford, CT 06492</v>
      </c>
      <c r="E38">
        <f t="shared" si="1"/>
        <v>41.457099999999997</v>
      </c>
      <c r="F38">
        <f t="shared" si="2"/>
        <v>-72.820400000000006</v>
      </c>
      <c r="K38" s="28" t="s">
        <v>215</v>
      </c>
      <c r="L38">
        <v>41.606900000000003</v>
      </c>
      <c r="M38">
        <v>-71.980699999999999</v>
      </c>
    </row>
    <row r="39" spans="1:13">
      <c r="A39" t="s">
        <v>358</v>
      </c>
      <c r="B39" t="s">
        <v>357</v>
      </c>
      <c r="C39" s="28" t="s">
        <v>371</v>
      </c>
      <c r="D39" t="str">
        <f t="shared" si="3"/>
        <v>Lebanon, CT 06249</v>
      </c>
      <c r="E39">
        <f t="shared" si="1"/>
        <v>41.624000000000002</v>
      </c>
      <c r="F39">
        <f t="shared" si="2"/>
        <v>-72.319599999999994</v>
      </c>
      <c r="K39" s="28" t="s">
        <v>163</v>
      </c>
      <c r="L39">
        <v>41.529699999999998</v>
      </c>
      <c r="M39">
        <v>-72.075199999999995</v>
      </c>
    </row>
    <row r="40" spans="1:13">
      <c r="A40" t="s">
        <v>146</v>
      </c>
      <c r="B40" t="s">
        <v>146</v>
      </c>
      <c r="C40" s="28" t="s">
        <v>166</v>
      </c>
      <c r="D40" t="str">
        <f t="shared" si="3"/>
        <v>Manchester, CT 06040</v>
      </c>
      <c r="E40">
        <f t="shared" si="1"/>
        <v>41.770899999999997</v>
      </c>
      <c r="F40">
        <f t="shared" si="2"/>
        <v>-72.520799999999994</v>
      </c>
      <c r="K40" s="28" t="s">
        <v>373</v>
      </c>
      <c r="L40">
        <v>41.287700000000001</v>
      </c>
      <c r="M40">
        <v>-72.278700000000001</v>
      </c>
    </row>
    <row r="41" spans="1:13">
      <c r="A41" t="s">
        <v>44</v>
      </c>
      <c r="B41" t="s">
        <v>44</v>
      </c>
      <c r="C41" s="28" t="s">
        <v>229</v>
      </c>
      <c r="D41" t="str">
        <f t="shared" si="3"/>
        <v>Middletown, CT 06457</v>
      </c>
      <c r="E41">
        <f t="shared" si="1"/>
        <v>41.559100000000001</v>
      </c>
      <c r="F41">
        <f t="shared" si="2"/>
        <v>-72.653800000000004</v>
      </c>
      <c r="K41" s="28" t="s">
        <v>567</v>
      </c>
      <c r="L41">
        <v>41.376800000000003</v>
      </c>
      <c r="M41">
        <v>-71.838200000000001</v>
      </c>
    </row>
    <row r="42" spans="1:13">
      <c r="A42" t="s">
        <v>767</v>
      </c>
      <c r="B42" t="s">
        <v>354</v>
      </c>
      <c r="C42" s="28" t="s">
        <v>366</v>
      </c>
      <c r="D42" t="str">
        <f t="shared" si="3"/>
        <v>Clinton, CT 06413</v>
      </c>
      <c r="E42">
        <f t="shared" si="1"/>
        <v>41.275799999999997</v>
      </c>
      <c r="F42">
        <f t="shared" si="2"/>
        <v>-72.530900000000003</v>
      </c>
      <c r="K42" s="28" t="s">
        <v>568</v>
      </c>
      <c r="L42">
        <v>41.466099999999997</v>
      </c>
      <c r="M42">
        <v>-72.108699999999999</v>
      </c>
    </row>
    <row r="43" spans="1:13">
      <c r="A43" t="s">
        <v>511</v>
      </c>
      <c r="B43" t="s">
        <v>511</v>
      </c>
      <c r="C43" s="28" t="s">
        <v>519</v>
      </c>
      <c r="D43" t="str">
        <f t="shared" si="3"/>
        <v>Naugatuck, CT 06770</v>
      </c>
      <c r="E43">
        <f t="shared" si="1"/>
        <v>41.491</v>
      </c>
      <c r="F43">
        <f t="shared" si="2"/>
        <v>-73.054900000000004</v>
      </c>
      <c r="K43" s="28" t="s">
        <v>671</v>
      </c>
      <c r="L43">
        <v>41.347999999999999</v>
      </c>
      <c r="M43">
        <v>-72.136700000000005</v>
      </c>
    </row>
    <row r="44" spans="1:13">
      <c r="A44" t="s">
        <v>142</v>
      </c>
      <c r="B44" t="s">
        <v>142</v>
      </c>
      <c r="C44" s="28" t="s">
        <v>165</v>
      </c>
      <c r="D44" t="str">
        <f t="shared" si="3"/>
        <v>New Britain, CT 06051</v>
      </c>
      <c r="E44">
        <f t="shared" si="1"/>
        <v>41.672199999999997</v>
      </c>
      <c r="F44">
        <f t="shared" si="2"/>
        <v>-72.779300000000006</v>
      </c>
      <c r="K44" s="28" t="s">
        <v>225</v>
      </c>
      <c r="L44">
        <v>41.440600000000003</v>
      </c>
      <c r="M44">
        <v>-73.060699999999997</v>
      </c>
    </row>
    <row r="45" spans="1:13">
      <c r="A45" t="s">
        <v>234</v>
      </c>
      <c r="B45" t="s">
        <v>234</v>
      </c>
      <c r="C45" s="28" t="s">
        <v>299</v>
      </c>
      <c r="D45" t="str">
        <f t="shared" si="3"/>
        <v>New Fairfield, CT 06812</v>
      </c>
      <c r="E45">
        <f t="shared" si="1"/>
        <v>41.465899999999998</v>
      </c>
      <c r="F45">
        <f t="shared" si="2"/>
        <v>-73.530299999999997</v>
      </c>
      <c r="K45" s="28" t="s">
        <v>608</v>
      </c>
      <c r="L45">
        <v>41.272599999999997</v>
      </c>
      <c r="M45">
        <v>-72.840199999999996</v>
      </c>
    </row>
    <row r="46" spans="1:13">
      <c r="A46" t="s">
        <v>552</v>
      </c>
      <c r="B46" t="s">
        <v>552</v>
      </c>
      <c r="C46" s="28" t="s">
        <v>566</v>
      </c>
      <c r="D46" t="str">
        <f t="shared" si="3"/>
        <v>New Milford, CT 06776</v>
      </c>
      <c r="E46">
        <f t="shared" si="1"/>
        <v>41.6053</v>
      </c>
      <c r="F46">
        <f t="shared" si="2"/>
        <v>-73.483099999999993</v>
      </c>
      <c r="K46" s="28" t="s">
        <v>366</v>
      </c>
      <c r="L46">
        <v>41.275799999999997</v>
      </c>
      <c r="M46">
        <v>-72.530900000000003</v>
      </c>
    </row>
    <row r="47" spans="1:13">
      <c r="A47" t="s">
        <v>462</v>
      </c>
      <c r="B47" t="s">
        <v>462</v>
      </c>
      <c r="C47" s="28" t="s">
        <v>468</v>
      </c>
      <c r="D47" t="str">
        <f t="shared" si="3"/>
        <v>Newington, CT 06111</v>
      </c>
      <c r="E47">
        <f t="shared" si="1"/>
        <v>41.681600000000003</v>
      </c>
      <c r="F47">
        <f t="shared" si="2"/>
        <v>-72.709100000000007</v>
      </c>
      <c r="K47" s="28" t="s">
        <v>301</v>
      </c>
      <c r="L47">
        <v>41.575200000000002</v>
      </c>
      <c r="M47">
        <v>-72.325400000000002</v>
      </c>
    </row>
    <row r="48" spans="1:13">
      <c r="A48" t="s">
        <v>506</v>
      </c>
      <c r="B48" t="s">
        <v>506</v>
      </c>
      <c r="C48" s="28" t="s">
        <v>517</v>
      </c>
      <c r="D48" t="str">
        <f t="shared" si="3"/>
        <v>Newtown, CT 06482</v>
      </c>
      <c r="E48">
        <f t="shared" si="1"/>
        <v>41.429600000000001</v>
      </c>
      <c r="F48">
        <f t="shared" si="2"/>
        <v>-73.269599999999997</v>
      </c>
      <c r="K48" s="28" t="s">
        <v>220</v>
      </c>
      <c r="L48">
        <v>41.386000000000003</v>
      </c>
      <c r="M48">
        <v>-72.435599999999994</v>
      </c>
    </row>
    <row r="49" spans="1:13">
      <c r="A49" t="s">
        <v>587</v>
      </c>
      <c r="B49" t="s">
        <v>607</v>
      </c>
      <c r="C49" s="28" t="s">
        <v>606</v>
      </c>
      <c r="D49" t="str">
        <f t="shared" si="3"/>
        <v>Woodbury, CT 06798</v>
      </c>
      <c r="E49">
        <f t="shared" si="1"/>
        <v>41.552900000000001</v>
      </c>
      <c r="F49">
        <f t="shared" si="2"/>
        <v>-73.204800000000006</v>
      </c>
      <c r="K49" s="28" t="s">
        <v>839</v>
      </c>
      <c r="L49">
        <v>41.3262</v>
      </c>
      <c r="M49">
        <v>-73.089200000000005</v>
      </c>
    </row>
    <row r="50" spans="1:13">
      <c r="A50" t="s">
        <v>196</v>
      </c>
      <c r="B50" t="s">
        <v>196</v>
      </c>
      <c r="C50" s="28" t="s">
        <v>201</v>
      </c>
      <c r="D50" t="str">
        <f t="shared" si="3"/>
        <v>North Branford, CT 06471</v>
      </c>
      <c r="E50">
        <f t="shared" si="1"/>
        <v>41.323399999999999</v>
      </c>
      <c r="F50">
        <f t="shared" si="2"/>
        <v>-72.768299999999996</v>
      </c>
      <c r="K50" s="28" t="s">
        <v>640</v>
      </c>
      <c r="L50">
        <v>41.485900000000001</v>
      </c>
      <c r="M50">
        <v>-72.679400000000001</v>
      </c>
    </row>
    <row r="51" spans="1:13">
      <c r="A51" t="s">
        <v>250</v>
      </c>
      <c r="B51" t="s">
        <v>250</v>
      </c>
      <c r="C51" s="28" t="s">
        <v>303</v>
      </c>
      <c r="D51" t="str">
        <f t="shared" si="3"/>
        <v>North Haven, CT 06473</v>
      </c>
      <c r="E51">
        <f t="shared" si="1"/>
        <v>41.392299999999999</v>
      </c>
      <c r="F51">
        <f t="shared" si="2"/>
        <v>-72.856700000000004</v>
      </c>
      <c r="K51" s="28" t="s">
        <v>229</v>
      </c>
      <c r="L51">
        <v>41.559100000000001</v>
      </c>
      <c r="M51">
        <v>-72.653800000000004</v>
      </c>
    </row>
    <row r="52" spans="1:13">
      <c r="A52" t="s">
        <v>559</v>
      </c>
      <c r="B52" t="s">
        <v>412</v>
      </c>
      <c r="C52" s="28" t="s">
        <v>417</v>
      </c>
      <c r="D52" t="str">
        <f t="shared" si="3"/>
        <v>West Hartford, CT 06117</v>
      </c>
      <c r="E52">
        <f t="shared" si="1"/>
        <v>41.785899999999998</v>
      </c>
      <c r="F52">
        <f t="shared" si="2"/>
        <v>-72.744900000000001</v>
      </c>
      <c r="K52" s="28" t="s">
        <v>201</v>
      </c>
      <c r="L52">
        <v>41.323399999999999</v>
      </c>
      <c r="M52">
        <v>-72.768299999999996</v>
      </c>
    </row>
    <row r="53" spans="1:13">
      <c r="A53" t="s">
        <v>768</v>
      </c>
      <c r="B53" t="s">
        <v>222</v>
      </c>
      <c r="C53" s="28" t="s">
        <v>223</v>
      </c>
      <c r="D53" t="str">
        <f t="shared" si="3"/>
        <v>Winsted, CT 06098</v>
      </c>
      <c r="E53">
        <f t="shared" si="1"/>
        <v>41.925199999999997</v>
      </c>
      <c r="F53">
        <f t="shared" si="2"/>
        <v>-73.070700000000002</v>
      </c>
      <c r="K53" s="28" t="s">
        <v>303</v>
      </c>
      <c r="L53">
        <v>41.392299999999999</v>
      </c>
      <c r="M53">
        <v>-72.856700000000004</v>
      </c>
    </row>
    <row r="54" spans="1:13">
      <c r="A54" t="s">
        <v>138</v>
      </c>
      <c r="B54" t="s">
        <v>157</v>
      </c>
      <c r="C54" s="28" t="s">
        <v>163</v>
      </c>
      <c r="D54" t="str">
        <f t="shared" si="3"/>
        <v>Norwich, CT 06360</v>
      </c>
      <c r="E54">
        <f t="shared" si="1"/>
        <v>41.529699999999998</v>
      </c>
      <c r="F54">
        <f t="shared" si="2"/>
        <v>-72.075199999999995</v>
      </c>
      <c r="K54" s="28" t="s">
        <v>369</v>
      </c>
      <c r="L54">
        <v>41.295000000000002</v>
      </c>
      <c r="M54">
        <v>-72.379499999999993</v>
      </c>
    </row>
    <row r="55" spans="1:13">
      <c r="A55" t="s">
        <v>92</v>
      </c>
      <c r="B55" t="s">
        <v>111</v>
      </c>
      <c r="C55" s="28" t="s">
        <v>126</v>
      </c>
      <c r="D55" t="str">
        <f t="shared" si="3"/>
        <v>West Haven, CT 06516</v>
      </c>
      <c r="E55">
        <f t="shared" si="1"/>
        <v>41.276899999999998</v>
      </c>
      <c r="F55">
        <f t="shared" si="2"/>
        <v>-72.964500000000001</v>
      </c>
      <c r="K55" s="28" t="s">
        <v>367</v>
      </c>
      <c r="L55">
        <v>41.4039</v>
      </c>
      <c r="M55">
        <v>-73.096400000000003</v>
      </c>
    </row>
    <row r="56" spans="1:13">
      <c r="A56" t="s">
        <v>339</v>
      </c>
      <c r="B56" t="s">
        <v>339</v>
      </c>
      <c r="C56" s="28" t="s">
        <v>373</v>
      </c>
      <c r="D56" t="str">
        <f t="shared" si="3"/>
        <v>Old Lyme, CT 06371</v>
      </c>
      <c r="E56">
        <f t="shared" si="1"/>
        <v>41.287700000000001</v>
      </c>
      <c r="F56">
        <f t="shared" si="2"/>
        <v>-72.278700000000001</v>
      </c>
      <c r="K56" s="28" t="s">
        <v>517</v>
      </c>
      <c r="L56">
        <v>41.429600000000001</v>
      </c>
      <c r="M56">
        <v>-73.269599999999997</v>
      </c>
    </row>
    <row r="57" spans="1:13">
      <c r="A57" t="s">
        <v>333</v>
      </c>
      <c r="B57" t="s">
        <v>333</v>
      </c>
      <c r="C57" s="28" t="s">
        <v>369</v>
      </c>
      <c r="D57" t="str">
        <f t="shared" si="3"/>
        <v>Old Saybrook, CT 06475</v>
      </c>
      <c r="E57">
        <f t="shared" si="1"/>
        <v>41.295000000000002</v>
      </c>
      <c r="F57">
        <f t="shared" si="2"/>
        <v>-72.379499999999993</v>
      </c>
      <c r="K57" s="28" t="s">
        <v>518</v>
      </c>
      <c r="L57">
        <v>41.312399999999997</v>
      </c>
      <c r="M57">
        <v>-73.093199999999996</v>
      </c>
    </row>
    <row r="58" spans="1:13">
      <c r="A58" t="s">
        <v>329</v>
      </c>
      <c r="B58" t="s">
        <v>329</v>
      </c>
      <c r="C58" s="28" t="s">
        <v>367</v>
      </c>
      <c r="D58" t="str">
        <f t="shared" si="3"/>
        <v>Oxford, CT 06478</v>
      </c>
      <c r="E58">
        <f t="shared" si="1"/>
        <v>41.4039</v>
      </c>
      <c r="F58">
        <f t="shared" si="2"/>
        <v>-73.096400000000003</v>
      </c>
      <c r="K58" s="28" t="s">
        <v>842</v>
      </c>
      <c r="L58">
        <v>41.491700000000002</v>
      </c>
      <c r="M58">
        <v>-73.228999999999999</v>
      </c>
    </row>
    <row r="59" spans="1:13">
      <c r="A59" t="s">
        <v>665</v>
      </c>
      <c r="B59" t="s">
        <v>665</v>
      </c>
      <c r="C59" s="28" t="s">
        <v>672</v>
      </c>
      <c r="D59" t="str">
        <f t="shared" si="3"/>
        <v>Plainville, CT 06062</v>
      </c>
      <c r="E59">
        <f t="shared" si="1"/>
        <v>41.664099999999998</v>
      </c>
      <c r="F59">
        <f t="shared" si="2"/>
        <v>-72.867500000000007</v>
      </c>
      <c r="K59" s="28" t="s">
        <v>844</v>
      </c>
      <c r="L59">
        <v>41.605699999999999</v>
      </c>
      <c r="M59">
        <v>-72.877899999999997</v>
      </c>
    </row>
    <row r="60" spans="1:13">
      <c r="A60" t="s">
        <v>834</v>
      </c>
      <c r="B60" t="s">
        <v>836</v>
      </c>
      <c r="C60" s="28" t="s">
        <v>842</v>
      </c>
      <c r="D60" t="str">
        <f t="shared" si="3"/>
        <v>Southbury, CT 06488</v>
      </c>
      <c r="E60">
        <f t="shared" si="1"/>
        <v>41.491700000000002</v>
      </c>
      <c r="F60">
        <f t="shared" si="2"/>
        <v>-73.228999999999999</v>
      </c>
      <c r="K60" s="28" t="s">
        <v>298</v>
      </c>
      <c r="L60">
        <v>41.457099999999997</v>
      </c>
      <c r="M60">
        <v>-72.820400000000006</v>
      </c>
    </row>
    <row r="61" spans="1:13">
      <c r="A61" t="s">
        <v>198</v>
      </c>
      <c r="B61" t="s">
        <v>158</v>
      </c>
      <c r="C61" s="28" t="s">
        <v>213</v>
      </c>
      <c r="D61" t="str">
        <f t="shared" si="3"/>
        <v>Hartford, CT 06106</v>
      </c>
      <c r="E61">
        <f t="shared" si="1"/>
        <v>41.758200000000002</v>
      </c>
      <c r="F61">
        <f t="shared" si="2"/>
        <v>-72.682100000000005</v>
      </c>
      <c r="K61" s="28" t="s">
        <v>120</v>
      </c>
      <c r="L61">
        <v>41.311399999999999</v>
      </c>
      <c r="M61">
        <v>-72.936499999999995</v>
      </c>
    </row>
    <row r="62" spans="1:13">
      <c r="A62" t="s">
        <v>159</v>
      </c>
      <c r="B62" t="s">
        <v>142</v>
      </c>
      <c r="C62" s="28" t="s">
        <v>168</v>
      </c>
      <c r="D62" t="str">
        <f t="shared" si="3"/>
        <v>New Britain, CT 06053</v>
      </c>
      <c r="E62">
        <f t="shared" si="1"/>
        <v>41.6768</v>
      </c>
      <c r="F62">
        <f t="shared" si="2"/>
        <v>-72.790700000000001</v>
      </c>
      <c r="K62" s="28" t="s">
        <v>127</v>
      </c>
      <c r="L62">
        <v>41.321899999999999</v>
      </c>
      <c r="M62">
        <v>-72.872</v>
      </c>
    </row>
    <row r="63" spans="1:13">
      <c r="A63" t="s">
        <v>604</v>
      </c>
      <c r="B63" t="s">
        <v>605</v>
      </c>
      <c r="C63" s="28" t="s">
        <v>610</v>
      </c>
      <c r="D63" t="str">
        <f t="shared" si="3"/>
        <v>Hebron, CT 06248</v>
      </c>
      <c r="E63">
        <f t="shared" si="1"/>
        <v>41.658999999999999</v>
      </c>
      <c r="F63">
        <f t="shared" si="2"/>
        <v>-72.363100000000003</v>
      </c>
      <c r="K63" s="28" t="s">
        <v>465</v>
      </c>
      <c r="L63">
        <v>41.372700000000002</v>
      </c>
      <c r="M63">
        <v>-72.922600000000003</v>
      </c>
    </row>
    <row r="64" spans="1:13">
      <c r="A64" t="s">
        <v>84</v>
      </c>
      <c r="B64" t="s">
        <v>84</v>
      </c>
      <c r="C64" s="28" t="s">
        <v>118</v>
      </c>
      <c r="D64" t="str">
        <f t="shared" si="3"/>
        <v>Ridgefield, CT 06877</v>
      </c>
      <c r="E64">
        <f t="shared" si="1"/>
        <v>41.286200000000001</v>
      </c>
      <c r="F64">
        <f t="shared" si="2"/>
        <v>-73.495500000000007</v>
      </c>
      <c r="K64" s="28" t="s">
        <v>126</v>
      </c>
      <c r="L64">
        <v>41.276899999999998</v>
      </c>
      <c r="M64">
        <v>-72.964500000000001</v>
      </c>
    </row>
    <row r="65" spans="1:13">
      <c r="A65" t="s">
        <v>88</v>
      </c>
      <c r="B65" t="s">
        <v>110</v>
      </c>
      <c r="C65" s="28" t="s">
        <v>121</v>
      </c>
      <c r="D65" t="str">
        <f t="shared" si="3"/>
        <v>Stamford, CT 06905</v>
      </c>
      <c r="E65">
        <f t="shared" si="1"/>
        <v>41.064100000000003</v>
      </c>
      <c r="F65">
        <f t="shared" si="2"/>
        <v>-73.540899999999993</v>
      </c>
      <c r="K65" s="28" t="s">
        <v>564</v>
      </c>
      <c r="L65">
        <v>41.298900000000003</v>
      </c>
      <c r="M65">
        <v>-72.935900000000004</v>
      </c>
    </row>
    <row r="66" spans="1:13">
      <c r="A66" t="s">
        <v>824</v>
      </c>
      <c r="B66" t="s">
        <v>824</v>
      </c>
      <c r="C66" s="28" t="s">
        <v>843</v>
      </c>
      <c r="D66" t="str">
        <f t="shared" ref="D66:D97" si="4">CONCATENATE(B66,", CT ",C66)</f>
        <v>Rocky Hill, CT 06067</v>
      </c>
      <c r="E66">
        <f t="shared" si="1"/>
        <v>41.640500000000003</v>
      </c>
      <c r="F66">
        <f t="shared" si="2"/>
        <v>-72.683400000000006</v>
      </c>
      <c r="K66" s="28" t="s">
        <v>418</v>
      </c>
      <c r="L66">
        <v>41.346499999999999</v>
      </c>
      <c r="M66">
        <v>-72.981999999999999</v>
      </c>
    </row>
    <row r="67" spans="1:13">
      <c r="A67" t="s">
        <v>292</v>
      </c>
      <c r="B67" t="s">
        <v>293</v>
      </c>
      <c r="C67" s="28" t="s">
        <v>298</v>
      </c>
      <c r="D67" t="str">
        <f t="shared" si="4"/>
        <v>Wallingford, CT 06492</v>
      </c>
      <c r="E67">
        <f t="shared" ref="E67:E98" si="5">VLOOKUP(C67,$K$2:$M$88,2,FALSE)</f>
        <v>41.457099999999997</v>
      </c>
      <c r="F67">
        <f t="shared" ref="F67:F98" si="6">VLOOKUP(C67,$K$2:$M$88,3)</f>
        <v>-72.820400000000006</v>
      </c>
      <c r="K67" s="28" t="s">
        <v>515</v>
      </c>
      <c r="L67">
        <v>41.2361</v>
      </c>
      <c r="M67">
        <v>-73.216999999999999</v>
      </c>
    </row>
    <row r="68" spans="1:13">
      <c r="A68" t="s">
        <v>509</v>
      </c>
      <c r="B68" t="s">
        <v>509</v>
      </c>
      <c r="C68" s="28" t="s">
        <v>518</v>
      </c>
      <c r="D68" t="str">
        <f t="shared" si="4"/>
        <v>Shelton, CT 06484</v>
      </c>
      <c r="E68">
        <f t="shared" si="5"/>
        <v>41.312399999999997</v>
      </c>
      <c r="F68">
        <f t="shared" si="6"/>
        <v>-73.093199999999996</v>
      </c>
      <c r="K68" s="28" t="s">
        <v>112</v>
      </c>
      <c r="L68">
        <v>41.550400000000003</v>
      </c>
      <c r="M68">
        <v>-73.009299999999996</v>
      </c>
    </row>
    <row r="69" spans="1:13">
      <c r="A69" t="s">
        <v>355</v>
      </c>
      <c r="B69" t="s">
        <v>356</v>
      </c>
      <c r="C69" s="28" t="s">
        <v>368</v>
      </c>
      <c r="D69" t="str">
        <f t="shared" si="4"/>
        <v>Washington, CT 06793</v>
      </c>
      <c r="E69">
        <f t="shared" si="5"/>
        <v>41.630200000000002</v>
      </c>
      <c r="F69">
        <f t="shared" si="6"/>
        <v>-73.312399999999997</v>
      </c>
      <c r="K69" s="28" t="s">
        <v>216</v>
      </c>
      <c r="L69">
        <v>41.609000000000002</v>
      </c>
      <c r="M69">
        <v>-73.004800000000003</v>
      </c>
    </row>
    <row r="70" spans="1:13">
      <c r="A70" t="s">
        <v>140</v>
      </c>
      <c r="B70" t="s">
        <v>140</v>
      </c>
      <c r="C70" s="28" t="s">
        <v>164</v>
      </c>
      <c r="D70" t="str">
        <f t="shared" si="4"/>
        <v>Simsbury, CT 06070</v>
      </c>
      <c r="E70">
        <f t="shared" si="5"/>
        <v>41.8645</v>
      </c>
      <c r="F70">
        <f t="shared" si="6"/>
        <v>-72.808999999999997</v>
      </c>
      <c r="K70" s="28" t="s">
        <v>365</v>
      </c>
      <c r="L70">
        <v>41.746600000000001</v>
      </c>
      <c r="M70">
        <v>-73.196100000000001</v>
      </c>
    </row>
    <row r="71" spans="1:13">
      <c r="A71" t="s">
        <v>90</v>
      </c>
      <c r="B71" t="s">
        <v>90</v>
      </c>
      <c r="C71" s="28" t="s">
        <v>123</v>
      </c>
      <c r="D71" t="str">
        <f t="shared" si="4"/>
        <v>South Windsor, CT 06074</v>
      </c>
      <c r="E71">
        <f t="shared" si="5"/>
        <v>41.827199999999998</v>
      </c>
      <c r="F71">
        <f t="shared" si="6"/>
        <v>-72.552700000000002</v>
      </c>
      <c r="K71" s="28" t="s">
        <v>519</v>
      </c>
      <c r="L71">
        <v>41.491</v>
      </c>
      <c r="M71">
        <v>-73.054900000000004</v>
      </c>
    </row>
    <row r="72" spans="1:13">
      <c r="A72" t="s">
        <v>800</v>
      </c>
      <c r="B72" t="s">
        <v>800</v>
      </c>
      <c r="C72" s="28" t="s">
        <v>844</v>
      </c>
      <c r="D72" t="str">
        <f t="shared" si="4"/>
        <v>Southington, CT 06489</v>
      </c>
      <c r="E72">
        <f t="shared" si="5"/>
        <v>41.605699999999999</v>
      </c>
      <c r="F72">
        <f t="shared" si="6"/>
        <v>-72.877899999999997</v>
      </c>
      <c r="K72" s="28" t="s">
        <v>566</v>
      </c>
      <c r="L72">
        <v>41.6053</v>
      </c>
      <c r="M72">
        <v>-73.483099999999993</v>
      </c>
    </row>
    <row r="73" spans="1:13">
      <c r="A73" t="s">
        <v>561</v>
      </c>
      <c r="B73" t="s">
        <v>562</v>
      </c>
      <c r="C73" s="28" t="s">
        <v>568</v>
      </c>
      <c r="D73" t="str">
        <f t="shared" si="4"/>
        <v>Uncasville, CT 06382</v>
      </c>
      <c r="E73">
        <f t="shared" si="5"/>
        <v>41.466099999999997</v>
      </c>
      <c r="F73">
        <f t="shared" si="6"/>
        <v>-72.108699999999999</v>
      </c>
      <c r="K73" s="28" t="s">
        <v>368</v>
      </c>
      <c r="L73">
        <v>41.630200000000002</v>
      </c>
      <c r="M73">
        <v>-73.312399999999997</v>
      </c>
    </row>
    <row r="74" spans="1:13">
      <c r="A74" t="s">
        <v>110</v>
      </c>
      <c r="B74" t="s">
        <v>110</v>
      </c>
      <c r="C74" s="28" t="s">
        <v>162</v>
      </c>
      <c r="D74" t="str">
        <f t="shared" si="4"/>
        <v>Stamford, CT 06902</v>
      </c>
      <c r="E74">
        <f t="shared" si="5"/>
        <v>41.076500000000003</v>
      </c>
      <c r="F74">
        <f t="shared" si="6"/>
        <v>-73.566000000000003</v>
      </c>
      <c r="K74" s="28" t="s">
        <v>606</v>
      </c>
      <c r="L74">
        <v>41.552900000000001</v>
      </c>
      <c r="M74">
        <v>-73.204800000000006</v>
      </c>
    </row>
    <row r="75" spans="1:13">
      <c r="A75" t="s">
        <v>105</v>
      </c>
      <c r="B75" t="s">
        <v>154</v>
      </c>
      <c r="C75" s="28" t="s">
        <v>117</v>
      </c>
      <c r="D75" t="str">
        <f t="shared" si="4"/>
        <v>Westport, CT 06880</v>
      </c>
      <c r="E75">
        <f t="shared" si="5"/>
        <v>41.127299999999998</v>
      </c>
      <c r="F75">
        <f t="shared" si="6"/>
        <v>-73.371799999999993</v>
      </c>
      <c r="K75" s="28" t="s">
        <v>221</v>
      </c>
      <c r="L75">
        <v>41.371099999999998</v>
      </c>
      <c r="M75">
        <v>-73.411299999999997</v>
      </c>
    </row>
    <row r="76" spans="1:13">
      <c r="A76" t="s">
        <v>556</v>
      </c>
      <c r="B76" t="s">
        <v>845</v>
      </c>
      <c r="C76" s="28" t="s">
        <v>567</v>
      </c>
      <c r="D76" t="str">
        <f t="shared" si="4"/>
        <v>Pawcatuck, CT 06379</v>
      </c>
      <c r="E76">
        <f t="shared" si="5"/>
        <v>41.376800000000003</v>
      </c>
      <c r="F76">
        <f t="shared" si="6"/>
        <v>-71.838200000000001</v>
      </c>
      <c r="K76" s="28" t="s">
        <v>161</v>
      </c>
      <c r="L76">
        <v>41.417000000000002</v>
      </c>
      <c r="M76">
        <v>-73.455299999999994</v>
      </c>
    </row>
    <row r="77" spans="1:13">
      <c r="A77" t="s">
        <v>542</v>
      </c>
      <c r="B77" t="s">
        <v>542</v>
      </c>
      <c r="C77" s="28" t="s">
        <v>563</v>
      </c>
      <c r="D77" t="str">
        <f t="shared" si="4"/>
        <v>Tolland, CT 06084</v>
      </c>
      <c r="E77">
        <f t="shared" si="5"/>
        <v>41.867800000000003</v>
      </c>
      <c r="F77">
        <f t="shared" si="6"/>
        <v>-72.405699999999996</v>
      </c>
      <c r="K77" s="28" t="s">
        <v>299</v>
      </c>
      <c r="L77">
        <v>41.465899999999998</v>
      </c>
      <c r="M77">
        <v>-73.530299999999997</v>
      </c>
    </row>
    <row r="78" spans="1:13">
      <c r="A78" t="s">
        <v>769</v>
      </c>
      <c r="B78" t="s">
        <v>770</v>
      </c>
      <c r="C78" s="28" t="s">
        <v>360</v>
      </c>
      <c r="D78" t="str">
        <f t="shared" si="4"/>
        <v>North Grosvenordale, CT 06255</v>
      </c>
      <c r="E78">
        <f t="shared" si="5"/>
        <v>41.982599999999998</v>
      </c>
      <c r="F78">
        <f t="shared" si="6"/>
        <v>-71.898799999999994</v>
      </c>
      <c r="K78" s="28" t="s">
        <v>116</v>
      </c>
      <c r="L78">
        <v>41.079900000000002</v>
      </c>
      <c r="M78">
        <v>-73.469899999999996</v>
      </c>
    </row>
    <row r="79" spans="1:13">
      <c r="A79" t="s">
        <v>495</v>
      </c>
      <c r="B79" t="s">
        <v>495</v>
      </c>
      <c r="C79" s="28" t="s">
        <v>515</v>
      </c>
      <c r="D79" t="str">
        <f t="shared" si="4"/>
        <v>Trumbull, CT 06611</v>
      </c>
      <c r="E79">
        <f t="shared" si="5"/>
        <v>41.2361</v>
      </c>
      <c r="F79">
        <f t="shared" si="6"/>
        <v>-73.216999999999999</v>
      </c>
      <c r="K79" s="28" t="s">
        <v>125</v>
      </c>
      <c r="L79">
        <v>41.138800000000003</v>
      </c>
      <c r="M79">
        <v>-73.256799999999998</v>
      </c>
    </row>
    <row r="80" spans="1:13">
      <c r="A80" t="s">
        <v>179</v>
      </c>
      <c r="B80" t="s">
        <v>219</v>
      </c>
      <c r="C80" s="28" t="s">
        <v>220</v>
      </c>
      <c r="D80" t="str">
        <f t="shared" si="4"/>
        <v>Deep River, CT 06417</v>
      </c>
      <c r="E80">
        <f t="shared" si="5"/>
        <v>41.386000000000003</v>
      </c>
      <c r="F80">
        <f t="shared" si="6"/>
        <v>-72.435599999999994</v>
      </c>
      <c r="K80" s="28" t="s">
        <v>467</v>
      </c>
      <c r="L80">
        <v>41.172199999999997</v>
      </c>
      <c r="M80">
        <v>-73.230500000000006</v>
      </c>
    </row>
    <row r="81" spans="1:13">
      <c r="A81" t="s">
        <v>359</v>
      </c>
      <c r="B81" t="s">
        <v>44</v>
      </c>
      <c r="C81" s="28" t="s">
        <v>229</v>
      </c>
      <c r="D81" t="str">
        <f t="shared" si="4"/>
        <v>Middletown, CT 06457</v>
      </c>
      <c r="E81">
        <f t="shared" si="5"/>
        <v>41.559100000000001</v>
      </c>
      <c r="F81">
        <f t="shared" si="6"/>
        <v>-72.653800000000004</v>
      </c>
      <c r="K81" s="28" t="s">
        <v>840</v>
      </c>
      <c r="L81">
        <v>41.027200000000001</v>
      </c>
      <c r="M81">
        <v>-73.625399999999999</v>
      </c>
    </row>
    <row r="82" spans="1:13">
      <c r="A82" t="s">
        <v>350</v>
      </c>
      <c r="B82" t="s">
        <v>364</v>
      </c>
      <c r="C82" s="28" t="s">
        <v>365</v>
      </c>
      <c r="D82" t="str">
        <f t="shared" si="4"/>
        <v>Litchfield, CT 06759</v>
      </c>
      <c r="E82">
        <f t="shared" si="5"/>
        <v>41.746600000000001</v>
      </c>
      <c r="F82">
        <f t="shared" si="6"/>
        <v>-73.196100000000001</v>
      </c>
      <c r="K82" s="28" t="s">
        <v>416</v>
      </c>
      <c r="L82">
        <v>41.098500000000001</v>
      </c>
      <c r="M82">
        <v>-73.423000000000002</v>
      </c>
    </row>
    <row r="83" spans="1:13">
      <c r="A83" t="s">
        <v>656</v>
      </c>
      <c r="B83" t="s">
        <v>656</v>
      </c>
      <c r="C83" s="28" t="s">
        <v>671</v>
      </c>
      <c r="D83" t="str">
        <f t="shared" si="4"/>
        <v>Waterford, CT 06385</v>
      </c>
      <c r="E83">
        <f t="shared" si="5"/>
        <v>41.347999999999999</v>
      </c>
      <c r="F83">
        <f t="shared" si="6"/>
        <v>-72.136700000000005</v>
      </c>
      <c r="K83" s="28" t="s">
        <v>118</v>
      </c>
      <c r="L83">
        <v>41.286200000000001</v>
      </c>
      <c r="M83">
        <v>-73.495500000000007</v>
      </c>
    </row>
    <row r="84" spans="1:13">
      <c r="A84" t="s">
        <v>291</v>
      </c>
      <c r="B84" t="s">
        <v>158</v>
      </c>
      <c r="C84" s="28" t="s">
        <v>297</v>
      </c>
      <c r="D84" t="str">
        <f t="shared" si="4"/>
        <v>Hartford, CT 06112</v>
      </c>
      <c r="E84">
        <f t="shared" si="5"/>
        <v>41.783900000000003</v>
      </c>
      <c r="F84">
        <f t="shared" si="6"/>
        <v>-72.692099999999996</v>
      </c>
      <c r="K84" s="28" t="s">
        <v>117</v>
      </c>
      <c r="L84">
        <v>41.127299999999998</v>
      </c>
      <c r="M84">
        <v>-73.371799999999993</v>
      </c>
    </row>
    <row r="85" spans="1:13">
      <c r="A85" t="s">
        <v>111</v>
      </c>
      <c r="B85" t="s">
        <v>111</v>
      </c>
      <c r="C85" s="28" t="s">
        <v>126</v>
      </c>
      <c r="D85" t="str">
        <f t="shared" si="4"/>
        <v>West Haven, CT 06516</v>
      </c>
      <c r="E85">
        <f t="shared" si="5"/>
        <v>41.276899999999998</v>
      </c>
      <c r="F85">
        <f t="shared" si="6"/>
        <v>-72.964500000000001</v>
      </c>
      <c r="K85" s="28" t="s">
        <v>226</v>
      </c>
      <c r="L85">
        <v>41.197899999999997</v>
      </c>
      <c r="M85">
        <v>-73.376599999999996</v>
      </c>
    </row>
    <row r="86" spans="1:13">
      <c r="A86" t="s">
        <v>156</v>
      </c>
      <c r="B86" t="s">
        <v>110</v>
      </c>
      <c r="C86" s="28" t="s">
        <v>162</v>
      </c>
      <c r="D86" t="str">
        <f t="shared" si="4"/>
        <v>Stamford, CT 06902</v>
      </c>
      <c r="E86">
        <f t="shared" si="5"/>
        <v>41.076500000000003</v>
      </c>
      <c r="F86">
        <f t="shared" si="6"/>
        <v>-73.566000000000003</v>
      </c>
      <c r="K86" s="28" t="s">
        <v>115</v>
      </c>
      <c r="L86">
        <v>41.191299999999998</v>
      </c>
      <c r="M86">
        <v>-73.427700000000002</v>
      </c>
    </row>
    <row r="87" spans="1:13">
      <c r="A87" t="s">
        <v>187</v>
      </c>
      <c r="B87" t="s">
        <v>187</v>
      </c>
      <c r="C87" s="28" t="s">
        <v>226</v>
      </c>
      <c r="D87" t="str">
        <f t="shared" si="4"/>
        <v>Weston, CT 06883</v>
      </c>
      <c r="E87">
        <f t="shared" si="5"/>
        <v>41.197899999999997</v>
      </c>
      <c r="F87">
        <f t="shared" si="6"/>
        <v>-73.376599999999996</v>
      </c>
      <c r="K87" s="28" t="s">
        <v>162</v>
      </c>
      <c r="L87">
        <v>41.076500000000003</v>
      </c>
      <c r="M87">
        <v>-73.566000000000003</v>
      </c>
    </row>
    <row r="88" spans="1:13">
      <c r="A88" t="s">
        <v>240</v>
      </c>
      <c r="B88" t="s">
        <v>240</v>
      </c>
      <c r="C88" s="28" t="s">
        <v>300</v>
      </c>
      <c r="D88" t="str">
        <f t="shared" si="4"/>
        <v>Wethersfield, CT 06109</v>
      </c>
      <c r="E88">
        <f t="shared" si="5"/>
        <v>41.721400000000003</v>
      </c>
      <c r="F88">
        <f t="shared" si="6"/>
        <v>-72.677499999999995</v>
      </c>
      <c r="K88" s="28" t="s">
        <v>121</v>
      </c>
      <c r="L88">
        <v>41.064100000000003</v>
      </c>
      <c r="M88">
        <v>-73.540899999999993</v>
      </c>
    </row>
    <row r="89" spans="1:13">
      <c r="A89" t="s">
        <v>155</v>
      </c>
      <c r="B89" t="s">
        <v>109</v>
      </c>
      <c r="C89" s="28" t="s">
        <v>120</v>
      </c>
      <c r="D89" t="str">
        <f t="shared" si="4"/>
        <v>New Haven, CT 06511</v>
      </c>
      <c r="E89">
        <f t="shared" si="5"/>
        <v>41.311399999999999</v>
      </c>
      <c r="F89">
        <f t="shared" si="6"/>
        <v>-72.936499999999995</v>
      </c>
    </row>
    <row r="90" spans="1:13">
      <c r="A90" t="s">
        <v>411</v>
      </c>
      <c r="B90" t="s">
        <v>412</v>
      </c>
      <c r="C90" s="28" t="s">
        <v>417</v>
      </c>
      <c r="D90" t="str">
        <f t="shared" si="4"/>
        <v>West Hartford, CT 06117</v>
      </c>
      <c r="E90">
        <f t="shared" si="5"/>
        <v>41.785899999999998</v>
      </c>
      <c r="F90">
        <f t="shared" si="6"/>
        <v>-72.744900000000001</v>
      </c>
    </row>
    <row r="91" spans="1:13">
      <c r="A91" t="s">
        <v>77</v>
      </c>
      <c r="B91" t="s">
        <v>77</v>
      </c>
      <c r="C91" s="28" t="s">
        <v>115</v>
      </c>
      <c r="D91" t="str">
        <f t="shared" si="4"/>
        <v>Wilton, CT 06897</v>
      </c>
      <c r="E91">
        <f t="shared" si="5"/>
        <v>41.191299999999998</v>
      </c>
      <c r="F91">
        <f t="shared" si="6"/>
        <v>-73.427700000000002</v>
      </c>
    </row>
    <row r="92" spans="1:13">
      <c r="A92" t="s">
        <v>192</v>
      </c>
      <c r="B92" t="s">
        <v>228</v>
      </c>
      <c r="C92" s="28" t="s">
        <v>227</v>
      </c>
      <c r="D92" t="str">
        <f t="shared" si="4"/>
        <v>Willimantic, CT 06226</v>
      </c>
      <c r="E92">
        <f t="shared" si="5"/>
        <v>41.7134</v>
      </c>
      <c r="F92">
        <f t="shared" si="6"/>
        <v>-72.209500000000006</v>
      </c>
    </row>
    <row r="93" spans="1:13">
      <c r="A93" t="s">
        <v>346</v>
      </c>
      <c r="B93" t="s">
        <v>228</v>
      </c>
      <c r="C93" s="28" t="s">
        <v>227</v>
      </c>
      <c r="D93" t="str">
        <f t="shared" si="4"/>
        <v>Willimantic, CT 06226</v>
      </c>
      <c r="E93">
        <f t="shared" si="5"/>
        <v>41.7134</v>
      </c>
      <c r="F93">
        <f t="shared" si="6"/>
        <v>-72.209500000000006</v>
      </c>
    </row>
    <row r="94" spans="1:13">
      <c r="A94" t="s">
        <v>73</v>
      </c>
      <c r="B94" t="s">
        <v>73</v>
      </c>
      <c r="C94" s="28" t="s">
        <v>113</v>
      </c>
      <c r="D94" t="str">
        <f t="shared" si="4"/>
        <v>Windsor, CT 06095</v>
      </c>
      <c r="E94">
        <f t="shared" si="5"/>
        <v>41.850200000000001</v>
      </c>
      <c r="F94">
        <f t="shared" si="6"/>
        <v>-72.648899999999998</v>
      </c>
    </row>
    <row r="95" spans="1:13">
      <c r="A95" t="s">
        <v>175</v>
      </c>
      <c r="B95" t="s">
        <v>175</v>
      </c>
      <c r="C95" s="28" t="s">
        <v>216</v>
      </c>
      <c r="D95" t="str">
        <f t="shared" si="4"/>
        <v>Wolcott, CT 06716</v>
      </c>
      <c r="E95">
        <f t="shared" si="5"/>
        <v>41.609000000000002</v>
      </c>
      <c r="F95">
        <f t="shared" si="6"/>
        <v>-73.004800000000003</v>
      </c>
    </row>
    <row r="96" spans="1:13">
      <c r="A96" t="s">
        <v>185</v>
      </c>
      <c r="B96" t="s">
        <v>224</v>
      </c>
      <c r="C96" s="28" t="s">
        <v>225</v>
      </c>
      <c r="D96" t="str">
        <f t="shared" si="4"/>
        <v>Beacon Falls, CT 06403</v>
      </c>
      <c r="E96">
        <f t="shared" si="5"/>
        <v>41.440600000000003</v>
      </c>
      <c r="F96">
        <f t="shared" si="6"/>
        <v>-73.060699999999997</v>
      </c>
    </row>
    <row r="97" spans="1:6">
      <c r="A97" t="s">
        <v>296</v>
      </c>
      <c r="B97" t="s">
        <v>252</v>
      </c>
      <c r="C97" s="28" t="s">
        <v>302</v>
      </c>
      <c r="D97" t="str">
        <f t="shared" si="4"/>
        <v>Woodstock, CT 06281</v>
      </c>
      <c r="E97">
        <f t="shared" si="5"/>
        <v>41.953499999999998</v>
      </c>
      <c r="F97">
        <f t="shared" si="6"/>
        <v>-71.975999999999999</v>
      </c>
    </row>
    <row r="98" spans="1:6">
      <c r="A98" t="s">
        <v>413</v>
      </c>
      <c r="B98" t="s">
        <v>44</v>
      </c>
      <c r="C98" s="28" t="s">
        <v>229</v>
      </c>
      <c r="D98" t="str">
        <f t="shared" ref="D98" si="7">CONCATENATE(B98,", CT ",C98)</f>
        <v>Middletown, CT 06457</v>
      </c>
      <c r="E98">
        <f t="shared" si="5"/>
        <v>41.559100000000001</v>
      </c>
      <c r="F98">
        <f t="shared" si="6"/>
        <v>-72.653800000000004</v>
      </c>
    </row>
  </sheetData>
  <autoFilter ref="A1:D1">
    <sortState ref="A2:D103">
      <sortCondition ref="A1:A103"/>
    </sortState>
  </autoFilter>
  <sortState ref="K2:M88">
    <sortCondition ref="K2:K88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pane ySplit="1" topLeftCell="A2" activePane="bottomLeft" state="frozen"/>
      <selection pane="bottomLeft" activeCell="E22" sqref="E22"/>
    </sheetView>
  </sheetViews>
  <sheetFormatPr baseColWidth="10" defaultColWidth="11.1640625" defaultRowHeight="15" x14ac:dyDescent="0"/>
  <cols>
    <col min="1" max="1" width="16.83203125" bestFit="1" customWidth="1"/>
    <col min="2" max="3" width="14.1640625" bestFit="1" customWidth="1"/>
    <col min="4" max="4" width="19.83203125" bestFit="1" customWidth="1"/>
    <col min="5" max="5" width="86.83203125" bestFit="1" customWidth="1"/>
  </cols>
  <sheetData>
    <row r="1" spans="1:5" s="8" customFormat="1">
      <c r="A1" s="8" t="s">
        <v>721</v>
      </c>
      <c r="B1" s="8" t="s">
        <v>722</v>
      </c>
      <c r="C1" s="8" t="s">
        <v>723</v>
      </c>
      <c r="D1" s="8" t="s">
        <v>725</v>
      </c>
      <c r="E1" s="8" t="s">
        <v>724</v>
      </c>
    </row>
    <row r="2" spans="1:5">
      <c r="A2" t="s">
        <v>698</v>
      </c>
      <c r="B2" t="s">
        <v>736</v>
      </c>
      <c r="C2" t="s">
        <v>760</v>
      </c>
      <c r="D2" t="s">
        <v>726</v>
      </c>
      <c r="E2" t="s">
        <v>737</v>
      </c>
    </row>
    <row r="3" spans="1:5">
      <c r="A3" t="s">
        <v>33</v>
      </c>
      <c r="B3" t="s">
        <v>726</v>
      </c>
      <c r="C3" t="s">
        <v>33</v>
      </c>
      <c r="E3" t="s">
        <v>752</v>
      </c>
    </row>
    <row r="4" spans="1:5">
      <c r="A4" t="s">
        <v>0</v>
      </c>
      <c r="B4" t="s">
        <v>729</v>
      </c>
      <c r="C4" t="s">
        <v>760</v>
      </c>
      <c r="D4" t="s">
        <v>726</v>
      </c>
    </row>
    <row r="5" spans="1:5">
      <c r="A5" t="s">
        <v>708</v>
      </c>
      <c r="B5" t="s">
        <v>708</v>
      </c>
      <c r="C5" t="s">
        <v>760</v>
      </c>
      <c r="D5" t="s">
        <v>729</v>
      </c>
      <c r="E5" t="s">
        <v>730</v>
      </c>
    </row>
    <row r="6" spans="1:5">
      <c r="A6" t="s">
        <v>743</v>
      </c>
      <c r="B6" t="s">
        <v>729</v>
      </c>
      <c r="C6" t="s">
        <v>761</v>
      </c>
      <c r="E6" t="s">
        <v>745</v>
      </c>
    </row>
    <row r="7" spans="1:5">
      <c r="A7" t="s">
        <v>728</v>
      </c>
      <c r="B7" t="s">
        <v>708</v>
      </c>
      <c r="C7" t="s">
        <v>760</v>
      </c>
      <c r="D7" t="s">
        <v>729</v>
      </c>
      <c r="E7" t="s">
        <v>731</v>
      </c>
    </row>
    <row r="8" spans="1:5">
      <c r="A8" t="s">
        <v>24</v>
      </c>
      <c r="B8" t="s">
        <v>24</v>
      </c>
      <c r="C8" t="s">
        <v>760</v>
      </c>
      <c r="D8" t="s">
        <v>738</v>
      </c>
    </row>
    <row r="9" spans="1:5">
      <c r="A9" t="s">
        <v>704</v>
      </c>
      <c r="B9" t="s">
        <v>24</v>
      </c>
      <c r="C9" t="s">
        <v>760</v>
      </c>
      <c r="D9" t="s">
        <v>738</v>
      </c>
      <c r="E9" t="s">
        <v>742</v>
      </c>
    </row>
    <row r="10" spans="1:5">
      <c r="A10" t="s">
        <v>695</v>
      </c>
      <c r="B10" t="s">
        <v>726</v>
      </c>
      <c r="C10" t="s">
        <v>761</v>
      </c>
      <c r="E10" t="s">
        <v>751</v>
      </c>
    </row>
    <row r="11" spans="1:5">
      <c r="A11" t="s">
        <v>696</v>
      </c>
      <c r="B11" t="s">
        <v>726</v>
      </c>
      <c r="C11" t="s">
        <v>762</v>
      </c>
      <c r="E11" t="s">
        <v>749</v>
      </c>
    </row>
    <row r="12" spans="1:5">
      <c r="A12" t="s">
        <v>694</v>
      </c>
      <c r="B12" t="s">
        <v>726</v>
      </c>
      <c r="C12" t="s">
        <v>762</v>
      </c>
      <c r="E12" t="s">
        <v>750</v>
      </c>
    </row>
    <row r="13" spans="1:5">
      <c r="A13" t="s">
        <v>719</v>
      </c>
      <c r="B13" t="s">
        <v>693</v>
      </c>
      <c r="C13" t="s">
        <v>759</v>
      </c>
      <c r="D13" t="s">
        <v>726</v>
      </c>
    </row>
    <row r="14" spans="1:5">
      <c r="A14" t="s">
        <v>693</v>
      </c>
      <c r="B14" t="s">
        <v>693</v>
      </c>
      <c r="C14" t="s">
        <v>759</v>
      </c>
      <c r="E14" t="s">
        <v>727</v>
      </c>
    </row>
    <row r="15" spans="1:5">
      <c r="A15" t="s">
        <v>739</v>
      </c>
      <c r="B15" t="s">
        <v>732</v>
      </c>
      <c r="C15" t="s">
        <v>761</v>
      </c>
      <c r="D15" t="s">
        <v>726</v>
      </c>
    </row>
    <row r="16" spans="1:5">
      <c r="A16" t="s">
        <v>740</v>
      </c>
      <c r="B16" t="s">
        <v>732</v>
      </c>
      <c r="C16" t="s">
        <v>760</v>
      </c>
      <c r="E16" t="s">
        <v>741</v>
      </c>
    </row>
    <row r="17" spans="1:5">
      <c r="A17" t="s">
        <v>707</v>
      </c>
      <c r="B17" t="s">
        <v>707</v>
      </c>
      <c r="C17" t="s">
        <v>760</v>
      </c>
      <c r="D17" t="s">
        <v>732</v>
      </c>
      <c r="E17" t="s">
        <v>733</v>
      </c>
    </row>
    <row r="18" spans="1:5">
      <c r="A18" t="s">
        <v>718</v>
      </c>
      <c r="B18" t="s">
        <v>693</v>
      </c>
      <c r="C18" t="s">
        <v>759</v>
      </c>
    </row>
    <row r="19" spans="1:5">
      <c r="A19" t="s">
        <v>763</v>
      </c>
      <c r="B19" t="s">
        <v>726</v>
      </c>
      <c r="C19" t="s">
        <v>759</v>
      </c>
      <c r="D19" t="s">
        <v>726</v>
      </c>
      <c r="E19" t="s">
        <v>764</v>
      </c>
    </row>
    <row r="20" spans="1:5">
      <c r="A20" t="s">
        <v>744</v>
      </c>
      <c r="B20" t="s">
        <v>726</v>
      </c>
      <c r="C20" t="s">
        <v>761</v>
      </c>
      <c r="E20" t="s">
        <v>746</v>
      </c>
    </row>
    <row r="21" spans="1:5">
      <c r="A21" t="s">
        <v>765</v>
      </c>
      <c r="B21" t="s">
        <v>53</v>
      </c>
      <c r="C21" t="s">
        <v>760</v>
      </c>
      <c r="E21" t="s">
        <v>766</v>
      </c>
    </row>
    <row r="22" spans="1:5">
      <c r="A22" t="s">
        <v>25</v>
      </c>
      <c r="B22" t="s">
        <v>25</v>
      </c>
      <c r="C22" t="s">
        <v>760</v>
      </c>
      <c r="D22" t="s">
        <v>735</v>
      </c>
      <c r="E22" t="s">
        <v>734</v>
      </c>
    </row>
    <row r="23" spans="1:5">
      <c r="A23" t="s">
        <v>54</v>
      </c>
      <c r="B23" t="s">
        <v>726</v>
      </c>
      <c r="C23" t="s">
        <v>759</v>
      </c>
      <c r="E23" t="s">
        <v>748</v>
      </c>
    </row>
    <row r="24" spans="1:5">
      <c r="A24" t="s">
        <v>70</v>
      </c>
      <c r="B24" t="s">
        <v>726</v>
      </c>
      <c r="C24" t="s">
        <v>759</v>
      </c>
    </row>
    <row r="25" spans="1:5">
      <c r="A25" t="s">
        <v>55</v>
      </c>
      <c r="B25" t="s">
        <v>726</v>
      </c>
      <c r="C25" t="s">
        <v>759</v>
      </c>
      <c r="E25" t="s">
        <v>747</v>
      </c>
    </row>
  </sheetData>
  <autoFilter ref="A1:E24">
    <sortState ref="A2:E25">
      <sortCondition ref="A1:A24"/>
    </sortState>
  </autoFilter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ColWidth="11.1640625" defaultRowHeight="15" x14ac:dyDescent="0"/>
  <sheetData>
    <row r="1" spans="1:1">
      <c r="A1" t="s">
        <v>787</v>
      </c>
    </row>
    <row r="2" spans="1:1">
      <c r="A2">
        <v>9</v>
      </c>
    </row>
    <row r="3" spans="1:1">
      <c r="A3">
        <v>10</v>
      </c>
    </row>
    <row r="4" spans="1:1">
      <c r="A4">
        <v>11</v>
      </c>
    </row>
    <row r="5" spans="1:1">
      <c r="A5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7" sqref="B27"/>
    </sheetView>
  </sheetViews>
  <sheetFormatPr baseColWidth="10" defaultColWidth="11.1640625" defaultRowHeight="15" x14ac:dyDescent="0"/>
  <cols>
    <col min="1" max="1" width="16.83203125" bestFit="1" customWidth="1"/>
  </cols>
  <sheetData>
    <row r="1" spans="1:2">
      <c r="A1" t="s">
        <v>1</v>
      </c>
      <c r="B1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5</v>
      </c>
    </row>
    <row r="6" spans="1:2">
      <c r="A6" t="s">
        <v>6</v>
      </c>
      <c r="B6">
        <v>6</v>
      </c>
    </row>
    <row r="7" spans="1:2">
      <c r="A7" t="s">
        <v>7</v>
      </c>
      <c r="B7">
        <v>7</v>
      </c>
    </row>
    <row r="8" spans="1:2">
      <c r="A8" t="s">
        <v>713</v>
      </c>
      <c r="B8">
        <v>8</v>
      </c>
    </row>
    <row r="9" spans="1:2">
      <c r="A9" t="s">
        <v>710</v>
      </c>
      <c r="B9">
        <v>8</v>
      </c>
    </row>
    <row r="10" spans="1:2">
      <c r="A10" t="s">
        <v>711</v>
      </c>
      <c r="B10">
        <v>9</v>
      </c>
    </row>
    <row r="11" spans="1:2">
      <c r="A11" t="s">
        <v>8</v>
      </c>
      <c r="B11">
        <v>10</v>
      </c>
    </row>
    <row r="12" spans="1:2">
      <c r="A12" t="s">
        <v>9</v>
      </c>
      <c r="B12">
        <v>11</v>
      </c>
    </row>
    <row r="13" spans="1:2">
      <c r="A13" t="s">
        <v>10</v>
      </c>
      <c r="B13">
        <v>12</v>
      </c>
    </row>
    <row r="14" spans="1:2">
      <c r="A14" t="s">
        <v>11</v>
      </c>
      <c r="B14">
        <v>13</v>
      </c>
    </row>
    <row r="15" spans="1:2">
      <c r="A15" t="s">
        <v>12</v>
      </c>
      <c r="B15">
        <v>14</v>
      </c>
    </row>
    <row r="16" spans="1:2">
      <c r="A16" t="s">
        <v>13</v>
      </c>
      <c r="B16">
        <v>15</v>
      </c>
    </row>
    <row r="17" spans="1:2">
      <c r="A17" t="s">
        <v>14</v>
      </c>
      <c r="B17">
        <v>16</v>
      </c>
    </row>
    <row r="18" spans="1:2">
      <c r="A18" t="s">
        <v>15</v>
      </c>
      <c r="B18">
        <v>17</v>
      </c>
    </row>
    <row r="19" spans="1:2">
      <c r="A19" t="s">
        <v>716</v>
      </c>
      <c r="B19">
        <v>18</v>
      </c>
    </row>
    <row r="20" spans="1:2">
      <c r="A20" t="s">
        <v>717</v>
      </c>
      <c r="B20">
        <v>19</v>
      </c>
    </row>
    <row r="21" spans="1:2">
      <c r="A21" t="s">
        <v>715</v>
      </c>
      <c r="B21">
        <v>20</v>
      </c>
    </row>
    <row r="22" spans="1:2">
      <c r="A22" t="s">
        <v>714</v>
      </c>
      <c r="B22">
        <v>21</v>
      </c>
    </row>
    <row r="23" spans="1:2">
      <c r="A23" t="s">
        <v>712</v>
      </c>
      <c r="B23">
        <v>21</v>
      </c>
    </row>
    <row r="24" spans="1:2">
      <c r="A24" t="s">
        <v>67</v>
      </c>
      <c r="B24">
        <v>22</v>
      </c>
    </row>
    <row r="25" spans="1:2">
      <c r="A25" t="s">
        <v>670</v>
      </c>
      <c r="B25">
        <v>23</v>
      </c>
    </row>
    <row r="26" spans="1:2">
      <c r="A26" t="s">
        <v>68</v>
      </c>
      <c r="B26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0169544689D04B997092B238CC24CF" ma:contentTypeVersion="0" ma:contentTypeDescription="Create a new document." ma:contentTypeScope="" ma:versionID="8f2ec85fb25ceadbcff64d178153e086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78AE8E6-4787-4EB4-ACE6-00E60EAD26F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08B5F8E-B064-4FD7-919C-8F11455B607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9C47AD-8FF5-4D7E-8FFE-42AA05E2E20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8FA8CBA-3E37-4004-A33B-B24163DC6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Events_Records</vt:lpstr>
      <vt:lpstr>Geo_Records</vt:lpstr>
      <vt:lpstr>Records_source</vt:lpstr>
      <vt:lpstr>Tableau Prep</vt:lpstr>
      <vt:lpstr>Events</vt:lpstr>
      <vt:lpstr>Meets</vt:lpstr>
      <vt:lpstr>Gender</vt:lpstr>
      <vt:lpstr>Status</vt:lpstr>
      <vt:lpstr>Season</vt:lpstr>
      <vt:lpstr>Meet_Type</vt:lpstr>
      <vt:lpstr>Event_Category</vt:lpstr>
      <vt:lpstr>Meet_Location</vt:lpstr>
      <vt:lpstr>School</vt:lpstr>
      <vt:lpstr>Data Dictionary</vt:lpstr>
      <vt:lpstr>Grade</vt:lpstr>
      <vt:lpstr>Display_Order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O.</dc:creator>
  <cp:lastModifiedBy>Griffin O.</cp:lastModifiedBy>
  <dcterms:created xsi:type="dcterms:W3CDTF">2018-05-24T13:28:51Z</dcterms:created>
  <dcterms:modified xsi:type="dcterms:W3CDTF">2018-06-13T16:52:04Z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0x010100EC0169544689D04B997092B238CC24CF</vt:lpwstr>
  </property>
</Properties>
</file>