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toehr/git/livret_accueil/"/>
    </mc:Choice>
  </mc:AlternateContent>
  <xr:revisionPtr revIDLastSave="0" documentId="13_ncr:1_{3B68FA38-EB02-C94B-A299-944B7190DEE4}" xr6:coauthVersionLast="47" xr6:coauthVersionMax="47" xr10:uidLastSave="{00000000-0000-0000-0000-000000000000}"/>
  <bookViews>
    <workbookView xWindow="0" yWindow="740" windowWidth="29400" windowHeight="17040" xr2:uid="{EC625C72-2E1B-3048-8F11-86175CF44E97}"/>
  </bookViews>
  <sheets>
    <sheet name="CNU - Eff." sheetId="1" r:id="rId1"/>
    <sheet name="CNU - Graphes" sheetId="2" r:id="rId2"/>
    <sheet name="INSMI - Graphes" sheetId="3" r:id="rId3"/>
  </sheets>
  <definedNames>
    <definedName name="_xlchart.v1.0" hidden="1">'CNU - Eff.'!$A$26</definedName>
    <definedName name="_xlchart.v1.1" hidden="1">'CNU - Eff.'!$A$27</definedName>
    <definedName name="_xlchart.v1.10" hidden="1">'CNU - Eff.'!$A$27</definedName>
    <definedName name="_xlchart.v1.11" hidden="1">'CNU - Eff.'!$A$29</definedName>
    <definedName name="_xlchart.v1.12" hidden="1">'CNU - Eff.'!$A$30</definedName>
    <definedName name="_xlchart.v1.13" hidden="1">'CNU - Eff.'!$B$25:$F$25</definedName>
    <definedName name="_xlchart.v1.14" hidden="1">'CNU - Eff.'!$B$26:$F$26</definedName>
    <definedName name="_xlchart.v1.15" hidden="1">'CNU - Eff.'!$B$27:$F$27</definedName>
    <definedName name="_xlchart.v1.16" hidden="1">'CNU - Eff.'!$B$29:$F$29</definedName>
    <definedName name="_xlchart.v1.17" hidden="1">'CNU - Eff.'!$B$30:$F$30</definedName>
    <definedName name="_xlchart.v1.18" hidden="1">'CNU - Eff.'!$A$26</definedName>
    <definedName name="_xlchart.v1.19" hidden="1">'CNU - Eff.'!$A$27</definedName>
    <definedName name="_xlchart.v1.2" hidden="1">'CNU - Eff.'!$A$29</definedName>
    <definedName name="_xlchart.v1.20" hidden="1">'CNU - Eff.'!$A$29</definedName>
    <definedName name="_xlchart.v1.21" hidden="1">'CNU - Eff.'!$A$30</definedName>
    <definedName name="_xlchart.v1.22" hidden="1">'CNU - Eff.'!$B$25:$F$25</definedName>
    <definedName name="_xlchart.v1.23" hidden="1">'CNU - Eff.'!$B$26:$F$26</definedName>
    <definedName name="_xlchart.v1.24" hidden="1">'CNU - Eff.'!$B$27:$F$27</definedName>
    <definedName name="_xlchart.v1.25" hidden="1">'CNU - Eff.'!$B$29:$F$29</definedName>
    <definedName name="_xlchart.v1.26" hidden="1">'CNU - Eff.'!$B$30:$F$30</definedName>
    <definedName name="_xlchart.v1.27" hidden="1">'CNU - Eff.'!$A$26</definedName>
    <definedName name="_xlchart.v1.28" hidden="1">'CNU - Eff.'!$A$27</definedName>
    <definedName name="_xlchart.v1.29" hidden="1">'CNU - Eff.'!$A$29</definedName>
    <definedName name="_xlchart.v1.3" hidden="1">'CNU - Eff.'!$A$30</definedName>
    <definedName name="_xlchart.v1.30" hidden="1">'CNU - Eff.'!$A$30</definedName>
    <definedName name="_xlchart.v1.31" hidden="1">'CNU - Eff.'!$B$25:$F$25</definedName>
    <definedName name="_xlchart.v1.32" hidden="1">'CNU - Eff.'!$B$26:$F$26</definedName>
    <definedName name="_xlchart.v1.33" hidden="1">'CNU - Eff.'!$B$27:$F$27</definedName>
    <definedName name="_xlchart.v1.34" hidden="1">'CNU - Eff.'!$B$29:$F$29</definedName>
    <definedName name="_xlchart.v1.35" hidden="1">'CNU - Eff.'!$B$30:$F$30</definedName>
    <definedName name="_xlchart.v1.36" hidden="1">'CNU - Eff.'!$A$26</definedName>
    <definedName name="_xlchart.v1.37" hidden="1">'CNU - Eff.'!$A$27</definedName>
    <definedName name="_xlchart.v1.38" hidden="1">'CNU - Eff.'!$A$29</definedName>
    <definedName name="_xlchart.v1.39" hidden="1">'CNU - Eff.'!$A$30</definedName>
    <definedName name="_xlchart.v1.4" hidden="1">'CNU - Eff.'!$B$25:$F$25</definedName>
    <definedName name="_xlchart.v1.40" hidden="1">'CNU - Eff.'!$B$25:$F$25</definedName>
    <definedName name="_xlchart.v1.41" hidden="1">'CNU - Eff.'!$B$26:$F$26</definedName>
    <definedName name="_xlchart.v1.42" hidden="1">'CNU - Eff.'!$B$27:$F$27</definedName>
    <definedName name="_xlchart.v1.43" hidden="1">'CNU - Eff.'!$B$29:$F$29</definedName>
    <definedName name="_xlchart.v1.44" hidden="1">'CNU - Eff.'!$B$30:$F$30</definedName>
    <definedName name="_xlchart.v1.5" hidden="1">'CNU - Eff.'!$B$26:$F$26</definedName>
    <definedName name="_xlchart.v1.6" hidden="1">'CNU - Eff.'!$B$27:$F$27</definedName>
    <definedName name="_xlchart.v1.7" hidden="1">'CNU - Eff.'!$B$29:$F$29</definedName>
    <definedName name="_xlchart.v1.8" hidden="1">'CNU - Eff.'!$B$30:$F$30</definedName>
    <definedName name="_xlchart.v1.9" hidden="1">'CNU - Eff.'!$A$26</definedName>
    <definedName name="_xlchart.v2.45" hidden="1">'INSMI - Graphes'!$I$2</definedName>
    <definedName name="_xlchart.v2.46" hidden="1">'INSMI - Graphes'!$I$3:$I$7</definedName>
    <definedName name="_xlchart.v2.47" hidden="1">'INSMI - Graphes'!$J$2</definedName>
    <definedName name="_xlchart.v2.48" hidden="1">'INSMI - Graphes'!$J$3:$J$7</definedName>
    <definedName name="_xlchart.v2.49" hidden="1">'INSMI - Graphes'!$K$2</definedName>
    <definedName name="_xlchart.v2.50" hidden="1">'INSMI - Graphes'!$K$3:$K$7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4" i="1"/>
  <c r="J5" i="3"/>
  <c r="K5" i="3"/>
  <c r="J6" i="3"/>
  <c r="K6" i="3"/>
  <c r="J7" i="3"/>
  <c r="K7" i="3"/>
  <c r="J3" i="3"/>
  <c r="K3" i="3"/>
  <c r="Q7" i="2" l="1"/>
  <c r="Q6" i="2"/>
  <c r="Q5" i="2"/>
  <c r="Q4" i="2"/>
  <c r="Q3" i="2"/>
  <c r="P7" i="2"/>
  <c r="P6" i="2"/>
  <c r="P5" i="2"/>
  <c r="P4" i="2"/>
  <c r="P3" i="2"/>
  <c r="R7" i="2"/>
  <c r="R6" i="2"/>
  <c r="R5" i="2"/>
  <c r="R4" i="2"/>
  <c r="R3" i="2"/>
  <c r="S7" i="2"/>
  <c r="S6" i="2"/>
  <c r="S5" i="2"/>
  <c r="S4" i="2"/>
  <c r="S3" i="2"/>
  <c r="S8" i="1"/>
  <c r="N8" i="1" s="1"/>
  <c r="Q8" i="1"/>
  <c r="R8" i="1" s="1"/>
  <c r="O8" i="1"/>
  <c r="I8" i="1"/>
  <c r="H8" i="1"/>
  <c r="D8" i="1"/>
  <c r="S7" i="1"/>
  <c r="T7" i="1" s="1"/>
  <c r="Q7" i="1"/>
  <c r="F7" i="1" s="1"/>
  <c r="O7" i="1"/>
  <c r="I7" i="1"/>
  <c r="D7" i="1"/>
  <c r="S6" i="1"/>
  <c r="T6" i="1" s="1"/>
  <c r="Q6" i="1"/>
  <c r="R6" i="1" s="1"/>
  <c r="O6" i="1"/>
  <c r="N6" i="1"/>
  <c r="I6" i="1"/>
  <c r="D6" i="1"/>
  <c r="S5" i="1"/>
  <c r="T5" i="1" s="1"/>
  <c r="Q5" i="1"/>
  <c r="R5" i="1" s="1"/>
  <c r="O5" i="1"/>
  <c r="N5" i="1"/>
  <c r="I5" i="1"/>
  <c r="D5" i="1"/>
  <c r="S4" i="1"/>
  <c r="H4" i="1" s="1"/>
  <c r="Q4" i="1"/>
  <c r="R4" i="1" s="1"/>
  <c r="O4" i="1"/>
  <c r="L4" i="1"/>
  <c r="I4" i="1"/>
  <c r="D4" i="1"/>
  <c r="H6" i="1" l="1"/>
  <c r="L5" i="1"/>
  <c r="L6" i="1"/>
  <c r="U6" i="1"/>
  <c r="P6" i="1" s="1"/>
  <c r="F8" i="1"/>
  <c r="V6" i="1"/>
  <c r="J6" i="1"/>
  <c r="H7" i="1"/>
  <c r="F5" i="1"/>
  <c r="F4" i="1"/>
  <c r="H5" i="1"/>
  <c r="N7" i="1"/>
  <c r="U5" i="1"/>
  <c r="P5" i="1" s="1"/>
  <c r="U7" i="1"/>
  <c r="V7" i="1" s="1"/>
  <c r="P8" i="1"/>
  <c r="N4" i="1"/>
  <c r="F6" i="1"/>
  <c r="L8" i="1"/>
  <c r="U8" i="1"/>
  <c r="V8" i="1" s="1"/>
  <c r="T4" i="1"/>
  <c r="U4" i="1"/>
  <c r="V4" i="1" s="1"/>
  <c r="R7" i="1"/>
  <c r="T8" i="1"/>
  <c r="L7" i="1"/>
  <c r="P7" i="1" l="1"/>
  <c r="J8" i="1"/>
  <c r="J7" i="1"/>
  <c r="J4" i="1"/>
  <c r="V5" i="1"/>
  <c r="J5" i="1"/>
  <c r="P4" i="1"/>
</calcChain>
</file>

<file path=xl/sharedStrings.xml><?xml version="1.0" encoding="utf-8"?>
<sst xmlns="http://schemas.openxmlformats.org/spreadsheetml/2006/main" count="63" uniqueCount="21">
  <si>
    <t>Ensemble des sections</t>
  </si>
  <si>
    <t>CNU 25</t>
  </si>
  <si>
    <t>CNU 26</t>
  </si>
  <si>
    <t>PR</t>
  </si>
  <si>
    <t>MCF</t>
  </si>
  <si>
    <t>TOTAL</t>
  </si>
  <si>
    <t>CNU 25 &amp; 26</t>
  </si>
  <si>
    <t>Effectif</t>
  </si>
  <si>
    <t>% dans CNU 25 et 26</t>
  </si>
  <si>
    <t>% dans l'ensemble des sections CNU</t>
  </si>
  <si>
    <t>MCF 25</t>
  </si>
  <si>
    <t>PR 25</t>
  </si>
  <si>
    <t>MCF 26</t>
  </si>
  <si>
    <t>PR 26</t>
  </si>
  <si>
    <t>% parmi MCF Math.</t>
  </si>
  <si>
    <t>% parmi PR Math.</t>
  </si>
  <si>
    <t>EFFECTIFS</t>
  </si>
  <si>
    <t>POSTES</t>
  </si>
  <si>
    <t>PRESSION</t>
  </si>
  <si>
    <t>CR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</si>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</sst>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10" fontId="2" fillId="2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0" fontId="2" fillId="2" borderId="2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Démographie par</a:t>
            </a:r>
            <a:r>
              <a:rPr lang="fr-FR" sz="1600" b="1" baseline="0"/>
              <a:t> section CNU</a:t>
            </a:r>
            <a:endParaRPr lang="fr-F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'CNU - Graphes'!$B$2</c:f>
              <c:strCache>
                <c:ptCount val="1"/>
                <c:pt idx="0">
                  <c:v>MCF 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Graphes'!$A$3:$A$7</c:f>
              <c:numCache>
                <c:formatCode>General</c:formatCode>
                <c:ptCount val="5"/>
                <c:pt idx="0">
                  <c:v>2001</c:v>
                </c:pt>
                <c:pt idx="1">
                  <c:v>2006</c:v>
                </c:pt>
                <c:pt idx="2">
                  <c:v>2011</c:v>
                </c:pt>
                <c:pt idx="3">
                  <c:v>2016</c:v>
                </c:pt>
                <c:pt idx="4">
                  <c:v>2021</c:v>
                </c:pt>
              </c:numCache>
            </c:numRef>
          </c:cat>
          <c:val>
            <c:numRef>
              <c:f>'CNU - Graphes'!$B$3:$B$7</c:f>
              <c:numCache>
                <c:formatCode>General</c:formatCode>
                <c:ptCount val="5"/>
                <c:pt idx="0">
                  <c:v>968</c:v>
                </c:pt>
                <c:pt idx="1">
                  <c:v>965</c:v>
                </c:pt>
                <c:pt idx="2">
                  <c:v>895</c:v>
                </c:pt>
                <c:pt idx="3">
                  <c:v>843</c:v>
                </c:pt>
                <c:pt idx="4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9-0849-BB7B-D20129DEEC6C}"/>
            </c:ext>
          </c:extLst>
        </c:ser>
        <c:ser>
          <c:idx val="1"/>
          <c:order val="1"/>
          <c:tx>
            <c:strRef>
              <c:f>'CNU - Graphes'!$C$2</c:f>
              <c:strCache>
                <c:ptCount val="1"/>
                <c:pt idx="0">
                  <c:v>PR 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Graphes'!$A$3:$A$7</c:f>
              <c:numCache>
                <c:formatCode>General</c:formatCode>
                <c:ptCount val="5"/>
                <c:pt idx="0">
                  <c:v>2001</c:v>
                </c:pt>
                <c:pt idx="1">
                  <c:v>2006</c:v>
                </c:pt>
                <c:pt idx="2">
                  <c:v>2011</c:v>
                </c:pt>
                <c:pt idx="3">
                  <c:v>2016</c:v>
                </c:pt>
                <c:pt idx="4">
                  <c:v>2021</c:v>
                </c:pt>
              </c:numCache>
            </c:numRef>
          </c:cat>
          <c:val>
            <c:numRef>
              <c:f>'CNU - Graphes'!$C$3:$C$7</c:f>
              <c:numCache>
                <c:formatCode>General</c:formatCode>
                <c:ptCount val="5"/>
                <c:pt idx="0">
                  <c:v>575</c:v>
                </c:pt>
                <c:pt idx="1">
                  <c:v>551</c:v>
                </c:pt>
                <c:pt idx="2">
                  <c:v>534</c:v>
                </c:pt>
                <c:pt idx="3">
                  <c:v>507</c:v>
                </c:pt>
                <c:pt idx="4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9-0849-BB7B-D20129DEEC6C}"/>
            </c:ext>
          </c:extLst>
        </c:ser>
        <c:ser>
          <c:idx val="2"/>
          <c:order val="2"/>
          <c:tx>
            <c:strRef>
              <c:f>'CNU - Graphes'!$D$2</c:f>
              <c:strCache>
                <c:ptCount val="1"/>
                <c:pt idx="0">
                  <c:v>CNU 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Graphes'!$A$3:$A$7</c:f>
              <c:numCache>
                <c:formatCode>General</c:formatCode>
                <c:ptCount val="5"/>
                <c:pt idx="0">
                  <c:v>2001</c:v>
                </c:pt>
                <c:pt idx="1">
                  <c:v>2006</c:v>
                </c:pt>
                <c:pt idx="2">
                  <c:v>2011</c:v>
                </c:pt>
                <c:pt idx="3">
                  <c:v>2016</c:v>
                </c:pt>
                <c:pt idx="4">
                  <c:v>2021</c:v>
                </c:pt>
              </c:numCache>
            </c:numRef>
          </c:cat>
          <c:val>
            <c:numRef>
              <c:f>'CNU - Graphes'!$D$3:$D$7</c:f>
              <c:numCache>
                <c:formatCode>General</c:formatCode>
                <c:ptCount val="5"/>
                <c:pt idx="0">
                  <c:v>1543</c:v>
                </c:pt>
                <c:pt idx="1">
                  <c:v>1516</c:v>
                </c:pt>
                <c:pt idx="2">
                  <c:v>1429</c:v>
                </c:pt>
                <c:pt idx="3">
                  <c:v>1350</c:v>
                </c:pt>
                <c:pt idx="4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9-0849-BB7B-D20129DEEC6C}"/>
            </c:ext>
          </c:extLst>
        </c:ser>
        <c:ser>
          <c:idx val="3"/>
          <c:order val="3"/>
          <c:tx>
            <c:strRef>
              <c:f>'CNU - Graphes'!$E$2</c:f>
              <c:strCache>
                <c:ptCount val="1"/>
                <c:pt idx="0">
                  <c:v>MCF 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Graphes'!$A$3:$A$7</c:f>
              <c:numCache>
                <c:formatCode>General</c:formatCode>
                <c:ptCount val="5"/>
                <c:pt idx="0">
                  <c:v>2001</c:v>
                </c:pt>
                <c:pt idx="1">
                  <c:v>2006</c:v>
                </c:pt>
                <c:pt idx="2">
                  <c:v>2011</c:v>
                </c:pt>
                <c:pt idx="3">
                  <c:v>2016</c:v>
                </c:pt>
                <c:pt idx="4">
                  <c:v>2021</c:v>
                </c:pt>
              </c:numCache>
            </c:numRef>
          </c:cat>
          <c:val>
            <c:numRef>
              <c:f>'CNU - Graphes'!$E$3:$E$7</c:f>
              <c:numCache>
                <c:formatCode>General</c:formatCode>
                <c:ptCount val="5"/>
                <c:pt idx="0">
                  <c:v>1188</c:v>
                </c:pt>
                <c:pt idx="1">
                  <c:v>1188</c:v>
                </c:pt>
                <c:pt idx="2">
                  <c:v>1160</c:v>
                </c:pt>
                <c:pt idx="3">
                  <c:v>1183</c:v>
                </c:pt>
                <c:pt idx="4">
                  <c:v>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9-0849-BB7B-D20129DEEC6C}"/>
            </c:ext>
          </c:extLst>
        </c:ser>
        <c:ser>
          <c:idx val="4"/>
          <c:order val="4"/>
          <c:tx>
            <c:strRef>
              <c:f>'CNU - Graphes'!$F$2</c:f>
              <c:strCache>
                <c:ptCount val="1"/>
                <c:pt idx="0">
                  <c:v>PR 26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Graphes'!$A$3:$A$7</c:f>
              <c:numCache>
                <c:formatCode>General</c:formatCode>
                <c:ptCount val="5"/>
                <c:pt idx="0">
                  <c:v>2001</c:v>
                </c:pt>
                <c:pt idx="1">
                  <c:v>2006</c:v>
                </c:pt>
                <c:pt idx="2">
                  <c:v>2011</c:v>
                </c:pt>
                <c:pt idx="3">
                  <c:v>2016</c:v>
                </c:pt>
                <c:pt idx="4">
                  <c:v>2021</c:v>
                </c:pt>
              </c:numCache>
            </c:numRef>
          </c:cat>
          <c:val>
            <c:numRef>
              <c:f>'CNU - Graphes'!$F$3:$F$7</c:f>
              <c:numCache>
                <c:formatCode>General</c:formatCode>
                <c:ptCount val="5"/>
                <c:pt idx="0">
                  <c:v>549</c:v>
                </c:pt>
                <c:pt idx="1">
                  <c:v>575</c:v>
                </c:pt>
                <c:pt idx="2">
                  <c:v>633</c:v>
                </c:pt>
                <c:pt idx="3">
                  <c:v>649</c:v>
                </c:pt>
                <c:pt idx="4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9-0849-BB7B-D20129DEEC6C}"/>
            </c:ext>
          </c:extLst>
        </c:ser>
        <c:ser>
          <c:idx val="5"/>
          <c:order val="5"/>
          <c:tx>
            <c:strRef>
              <c:f>'CNU - Graphes'!$G$2</c:f>
              <c:strCache>
                <c:ptCount val="1"/>
                <c:pt idx="0">
                  <c:v>CNU 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Graphes'!$A$3:$A$7</c:f>
              <c:numCache>
                <c:formatCode>General</c:formatCode>
                <c:ptCount val="5"/>
                <c:pt idx="0">
                  <c:v>2001</c:v>
                </c:pt>
                <c:pt idx="1">
                  <c:v>2006</c:v>
                </c:pt>
                <c:pt idx="2">
                  <c:v>2011</c:v>
                </c:pt>
                <c:pt idx="3">
                  <c:v>2016</c:v>
                </c:pt>
                <c:pt idx="4">
                  <c:v>2021</c:v>
                </c:pt>
              </c:numCache>
            </c:numRef>
          </c:cat>
          <c:val>
            <c:numRef>
              <c:f>'CNU - Graphes'!$G$3:$G$7</c:f>
              <c:numCache>
                <c:formatCode>General</c:formatCode>
                <c:ptCount val="5"/>
                <c:pt idx="0">
                  <c:v>1737</c:v>
                </c:pt>
                <c:pt idx="1">
                  <c:v>1763</c:v>
                </c:pt>
                <c:pt idx="2">
                  <c:v>1793</c:v>
                </c:pt>
                <c:pt idx="3">
                  <c:v>1832</c:v>
                </c:pt>
                <c:pt idx="4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9-0849-BB7B-D20129DE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107215"/>
        <c:axId val="1065787583"/>
      </c:lineChart>
      <c:catAx>
        <c:axId val="10661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5787583"/>
        <c:crosses val="autoZero"/>
        <c:auto val="1"/>
        <c:lblAlgn val="ctr"/>
        <c:lblOffset val="100"/>
        <c:noMultiLvlLbl val="0"/>
      </c:catAx>
      <c:valAx>
        <c:axId val="10657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1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Postes publiés par section CNU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'CNU - Graphes'!$J$2</c:f>
              <c:strCache>
                <c:ptCount val="1"/>
                <c:pt idx="0">
                  <c:v>MCF 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Graphes'!$I$3:$I$7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'CNU - Graphes'!$J$3:$J$7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22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F-BB49-A4BA-5746F0F78B24}"/>
            </c:ext>
          </c:extLst>
        </c:ser>
        <c:ser>
          <c:idx val="1"/>
          <c:order val="1"/>
          <c:tx>
            <c:strRef>
              <c:f>'CNU - Graphes'!$K$2</c:f>
              <c:strCache>
                <c:ptCount val="1"/>
                <c:pt idx="0">
                  <c:v>PR 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Graphes'!$I$3:$I$7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'CNU - Graphes'!$K$3:$K$7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8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F-BB49-A4BA-5746F0F78B24}"/>
            </c:ext>
          </c:extLst>
        </c:ser>
        <c:ser>
          <c:idx val="2"/>
          <c:order val="2"/>
          <c:tx>
            <c:strRef>
              <c:f>'CNU - Graphes'!$L$2</c:f>
              <c:strCache>
                <c:ptCount val="1"/>
                <c:pt idx="0">
                  <c:v>MCF 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Graphes'!$I$3:$I$7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'CNU - Graphes'!$L$3:$L$7</c:f>
              <c:numCache>
                <c:formatCode>General</c:formatCode>
                <c:ptCount val="5"/>
                <c:pt idx="0">
                  <c:v>31</c:v>
                </c:pt>
                <c:pt idx="1">
                  <c:v>30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F-BB49-A4BA-5746F0F78B24}"/>
            </c:ext>
          </c:extLst>
        </c:ser>
        <c:ser>
          <c:idx val="3"/>
          <c:order val="3"/>
          <c:tx>
            <c:strRef>
              <c:f>'CNU - Graphes'!$M$2</c:f>
              <c:strCache>
                <c:ptCount val="1"/>
                <c:pt idx="0">
                  <c:v>PR 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Graphes'!$I$3:$I$7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'CNU - Graphes'!$M$3:$M$7</c:f>
              <c:numCache>
                <c:formatCode>General</c:formatCode>
                <c:ptCount val="5"/>
                <c:pt idx="0">
                  <c:v>27</c:v>
                </c:pt>
                <c:pt idx="1">
                  <c:v>26</c:v>
                </c:pt>
                <c:pt idx="2">
                  <c:v>19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F-BB49-A4BA-5746F0F7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106880"/>
        <c:axId val="970168079"/>
      </c:lineChart>
      <c:catAx>
        <c:axId val="13231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0168079"/>
        <c:crosses val="autoZero"/>
        <c:auto val="1"/>
        <c:lblAlgn val="ctr"/>
        <c:lblOffset val="100"/>
        <c:noMultiLvlLbl val="0"/>
      </c:catAx>
      <c:valAx>
        <c:axId val="9701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1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Taux</a:t>
            </a:r>
            <a:r>
              <a:rPr lang="fr-FR" sz="1600" b="1" baseline="0"/>
              <a:t> de pression par section CNU</a:t>
            </a:r>
            <a:endParaRPr lang="fr-F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'CNU - Graphes'!$P$2</c:f>
              <c:strCache>
                <c:ptCount val="1"/>
                <c:pt idx="0">
                  <c:v>MCF 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Graphes'!$O$3:$O$7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'CNU - Graphes'!$P$3:$P$7</c:f>
              <c:numCache>
                <c:formatCode>0.0</c:formatCode>
                <c:ptCount val="5"/>
                <c:pt idx="0">
                  <c:v>17.48</c:v>
                </c:pt>
                <c:pt idx="1">
                  <c:v>19.09090909090909</c:v>
                </c:pt>
                <c:pt idx="2">
                  <c:v>15.363636363636363</c:v>
                </c:pt>
                <c:pt idx="3">
                  <c:v>16.851851851851851</c:v>
                </c:pt>
                <c:pt idx="4">
                  <c:v>16.28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0-634D-B6FE-D4495300ECDC}"/>
            </c:ext>
          </c:extLst>
        </c:ser>
        <c:ser>
          <c:idx val="1"/>
          <c:order val="1"/>
          <c:tx>
            <c:strRef>
              <c:f>'CNU - Graphes'!$Q$2</c:f>
              <c:strCache>
                <c:ptCount val="1"/>
                <c:pt idx="0">
                  <c:v>PR 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Graphes'!$O$3:$O$7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'CNU - Graphes'!$Q$3:$Q$7</c:f>
              <c:numCache>
                <c:formatCode>0.0</c:formatCode>
                <c:ptCount val="5"/>
                <c:pt idx="0">
                  <c:v>9.3333333333333339</c:v>
                </c:pt>
                <c:pt idx="1">
                  <c:v>9.7142857142857135</c:v>
                </c:pt>
                <c:pt idx="2">
                  <c:v>9.5333333333333332</c:v>
                </c:pt>
                <c:pt idx="3">
                  <c:v>20</c:v>
                </c:pt>
                <c:pt idx="4">
                  <c:v>8.3888888888888893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634D-B6FE-D4495300ECDC}"/>
            </c:ext>
          </c:extLst>
        </c:ser>
        <c:ser>
          <c:idx val="2"/>
          <c:order val="2"/>
          <c:tx>
            <c:strRef>
              <c:f>'CNU - Graphes'!$R$2</c:f>
              <c:strCache>
                <c:ptCount val="1"/>
                <c:pt idx="0">
                  <c:v>MCF 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Graphes'!$O$3:$O$7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'CNU - Graphes'!$R$3:$R$7</c:f>
              <c:numCache>
                <c:formatCode>0.0</c:formatCode>
                <c:ptCount val="5"/>
                <c:pt idx="0">
                  <c:v>13.870967741935484</c:v>
                </c:pt>
                <c:pt idx="1">
                  <c:v>15.233333333333333</c:v>
                </c:pt>
                <c:pt idx="2">
                  <c:v>8.9024390243902438</c:v>
                </c:pt>
                <c:pt idx="3">
                  <c:v>10.047619047619047</c:v>
                </c:pt>
                <c:pt idx="4">
                  <c:v>13.261904761904763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0-634D-B6FE-D4495300ECDC}"/>
            </c:ext>
          </c:extLst>
        </c:ser>
        <c:ser>
          <c:idx val="3"/>
          <c:order val="3"/>
          <c:tx>
            <c:strRef>
              <c:f>'CNU - Graphes'!$S$2</c:f>
              <c:strCache>
                <c:ptCount val="1"/>
                <c:pt idx="0">
                  <c:v>PR 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'CNU - Graphes'!$O$3:$O$7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'CNU - Graphes'!$S$3:$S$7</c:f>
              <c:numCache>
                <c:formatCode>0.0</c:formatCode>
                <c:ptCount val="5"/>
                <c:pt idx="0">
                  <c:v>4.8888888888888893</c:v>
                </c:pt>
                <c:pt idx="1">
                  <c:v>6.2692307692307692</c:v>
                </c:pt>
                <c:pt idx="2">
                  <c:v>7.9473684210526319</c:v>
                </c:pt>
                <c:pt idx="3">
                  <c:v>7.666666666666667</c:v>
                </c:pt>
                <c:pt idx="4">
                  <c:v>7.7222222222222223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0-634D-B6FE-D4495300E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500255"/>
        <c:axId val="1329497808"/>
      </c:lineChart>
      <c:catAx>
        <c:axId val="10855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9497808"/>
        <c:crosses val="autoZero"/>
        <c:auto val="1"/>
        <c:lblAlgn val="ctr"/>
        <c:lblOffset val="100"/>
        <c:noMultiLvlLbl val="0"/>
      </c:catAx>
      <c:valAx>
        <c:axId val="13294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5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Démographie</a:t>
            </a:r>
            <a:r>
              <a:rPr lang="fr-FR" sz="1600" b="1" baseline="0"/>
              <a:t> par statut à l'INSMI</a:t>
            </a:r>
            <a:endParaRPr lang="fr-F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'INSMI - Graphes'!$B$2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'INSMI - Graphes'!$A$3:$A$6</c:f>
              <c:numCache>
                <c:formatCode>General</c:formatCode>
                <c:ptCount val="4"/>
                <c:pt idx="0">
                  <c:v>2006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numCache>
            </c:numRef>
          </c:cat>
          <c:val>
            <c:numRef>
              <c:f>'INSMI - Graphes'!$B$3:$B$6</c:f>
              <c:numCache>
                <c:formatCode>General</c:formatCode>
                <c:ptCount val="4"/>
                <c:pt idx="0">
                  <c:v>209</c:v>
                </c:pt>
                <c:pt idx="1">
                  <c:v>220</c:v>
                </c:pt>
                <c:pt idx="2">
                  <c:v>207</c:v>
                </c:pt>
                <c:pt idx="3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3B4B-BED4-1D1B7B78A93D}"/>
            </c:ext>
          </c:extLst>
        </c:ser>
        <c:ser>
          <c:idx val="1"/>
          <c:order val="1"/>
          <c:tx>
            <c:strRef>
              <c:f>'INSMI - Graphes'!$C$2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'INSMI - Graphes'!$A$3:$A$6</c:f>
              <c:numCache>
                <c:formatCode>General</c:formatCode>
                <c:ptCount val="4"/>
                <c:pt idx="0">
                  <c:v>2006</c:v>
                </c:pt>
                <c:pt idx="1">
                  <c:v>2011</c:v>
                </c:pt>
                <c:pt idx="2">
                  <c:v>2016</c:v>
                </c:pt>
                <c:pt idx="3">
                  <c:v>2021</c:v>
                </c:pt>
              </c:numCache>
            </c:numRef>
          </c:cat>
          <c:val>
            <c:numRef>
              <c:f>'INSMI - Graphes'!$C$3:$C$6</c:f>
              <c:numCache>
                <c:formatCode>General</c:formatCode>
                <c:ptCount val="4"/>
                <c:pt idx="0">
                  <c:v>134</c:v>
                </c:pt>
                <c:pt idx="1">
                  <c:v>154</c:v>
                </c:pt>
                <c:pt idx="2">
                  <c:v>158</c:v>
                </c:pt>
                <c:pt idx="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3B4B-BED4-1D1B7B78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039583"/>
        <c:axId val="302889888"/>
      </c:lineChart>
      <c:catAx>
        <c:axId val="10130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889888"/>
        <c:crosses val="autoZero"/>
        <c:auto val="1"/>
        <c:lblAlgn val="ctr"/>
        <c:lblOffset val="100"/>
        <c:noMultiLvlLbl val="0"/>
      </c:catAx>
      <c:valAx>
        <c:axId val="3028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03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Recrutement et promotions CNRS section 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'INSMI - Graphes'!$F$2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'INSMI - Graphes'!$E$3:$E$7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'INSMI - Graphes'!$F$3:$F$7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0-EF4D-A445-AFD4A65F6D09}"/>
            </c:ext>
          </c:extLst>
        </c:ser>
        <c:ser>
          <c:idx val="1"/>
          <c:order val="1"/>
          <c:tx>
            <c:strRef>
              <c:f>'INSMI - Graphes'!$G$2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'INSMI - Graphes'!$E$3:$E$7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'INSMI - Graphes'!$G$3:$G$7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0-EF4D-A445-AFD4A65F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82911"/>
        <c:axId val="1109452575"/>
      </c:lineChart>
      <c:catAx>
        <c:axId val="11094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452575"/>
        <c:crosses val="autoZero"/>
        <c:auto val="1"/>
        <c:lblAlgn val="ctr"/>
        <c:lblOffset val="100"/>
        <c:noMultiLvlLbl val="0"/>
      </c:catAx>
      <c:valAx>
        <c:axId val="11094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4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Taux de pression par statut CNRS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'INSMI - Graphes'!$J$2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'INSMI - Graphes'!$I$3:$I$7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'INSMI - Graphes'!$J$3:$J$7</c:f>
              <c:numCache>
                <c:formatCode>0.0</c:formatCode>
                <c:ptCount val="5"/>
                <c:pt idx="0">
                  <c:v>25.933333333333334</c:v>
                </c:pt>
                <c:pt idx="1">
                  <c:v>23.352941176470587</c:v>
                </c:pt>
                <c:pt idx="2">
                  <c:v>28.533333333333335</c:v>
                </c:pt>
                <c:pt idx="3">
                  <c:v>22.8</c:v>
                </c:pt>
                <c:pt idx="4">
                  <c:v>25.833333333333332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6-DE44-A4F4-A169F6FF2CB2}"/>
            </c:ext>
          </c:extLst>
        </c:ser>
        <c:ser>
          <c:idx val="1"/>
          <c:order val="1"/>
          <c:tx>
            <c:strRef>
              <c:f>'INSMI - Graphes'!$K$2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'INSMI - Graphes'!$I$3:$I$7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'INSMI - Graphes'!$K$3:$K$7</c:f>
              <c:numCache>
                <c:formatCode>0.0</c:formatCode>
                <c:ptCount val="5"/>
                <c:pt idx="0">
                  <c:v>7.8</c:v>
                </c:pt>
                <c:pt idx="1">
                  <c:v>9.6666666666666661</c:v>
                </c:pt>
                <c:pt idx="2">
                  <c:v>6.166666666666667</c:v>
                </c:pt>
                <c:pt idx="3">
                  <c:v>7.6</c:v>
                </c:pt>
                <c:pt idx="4">
                  <c:v>4.1111111111111107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6-DE44-A4F4-A169F6FF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399359"/>
        <c:axId val="1109436031"/>
      </c:lineChart>
      <c:catAx>
        <c:axId val="111539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436031"/>
        <c:crosses val="autoZero"/>
        <c:auto val="1"/>
        <c:lblAlgn val="ctr"/>
        <c:lblOffset val="100"/>
        <c:noMultiLvlLbl val="0"/>
      </c:catAx>
      <c:valAx>
        <c:axId val="11094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53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317500</xdr:colOff>
      <xdr:row>26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727487-4EC6-6548-A342-538544D9B81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8</xdr:row>
      <xdr:rowOff>0</xdr:rowOff>
    </xdr:from>
    <xdr:to>
      <xdr:col>15</xdr:col>
      <xdr:colOff>311150</xdr:colOff>
      <xdr:row>26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714FC1-27A6-93CA-E9EA-707B14FBCAC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8</xdr:row>
      <xdr:rowOff>0</xdr:rowOff>
    </xdr:from>
    <xdr:to>
      <xdr:col>23</xdr:col>
      <xdr:colOff>342900</xdr:colOff>
      <xdr:row>26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C2A5C24-4988-314D-B1FB-601424A563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9</xdr:row>
      <xdr:rowOff>0</xdr:rowOff>
    </xdr:from>
    <xdr:to>
      <xdr:col>7</xdr:col>
      <xdr:colOff>533400</xdr:colOff>
      <xdr:row>27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66EA9B-EAAC-CF8F-D72A-234786423D4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9</xdr:row>
      <xdr:rowOff>12700</xdr:rowOff>
    </xdr:from>
    <xdr:to>
      <xdr:col>15</xdr:col>
      <xdr:colOff>330200</xdr:colOff>
      <xdr:row>27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A417B7-0B52-B31F-5BEF-7926546DFE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11</xdr:row>
      <xdr:rowOff>101600</xdr:rowOff>
    </xdr:from>
    <xdr:to>
      <xdr:col>13</xdr:col>
      <xdr:colOff>355600</xdr:colOff>
      <xdr:row>29</xdr:row>
      <xdr:rowOff>101600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AE6A0D8-70F8-94CE-EA1B-F6B1F36656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B434-D317-8D40-9B5E-AC806D1CFD33}">
  <dimension ref="A1:X32"/>
  <sheetViews>
    <sheetView tabSelected="1" topLeftCell="B1" zoomScale="101" workbookViewId="0">
      <selection activeCell="X4" sqref="X4:X8"/>
    </sheetView>
  </sheetViews>
  <sheetFormatPr baseColWidth="10" defaultRowHeight="16" x14ac:dyDescent="0.2"/>
  <cols>
    <col min="1" max="1" width="7.33203125" style="2" bestFit="1" customWidth="1"/>
    <col min="2" max="2" width="19.83203125" style="2" bestFit="1" customWidth="1"/>
    <col min="3" max="3" width="7.1640625" style="3" bestFit="1" customWidth="1"/>
    <col min="4" max="4" width="7.1640625" style="9" bestFit="1" customWidth="1"/>
    <col min="5" max="5" width="7.33203125" style="9" bestFit="1" customWidth="1"/>
    <col min="6" max="6" width="10.83203125" style="9" bestFit="1" customWidth="1"/>
    <col min="7" max="7" width="7.1640625" style="9" bestFit="1" customWidth="1"/>
    <col min="8" max="8" width="11.1640625" style="9" bestFit="1" customWidth="1"/>
    <col min="9" max="9" width="7.1640625" bestFit="1" customWidth="1"/>
    <col min="10" max="10" width="11.6640625" bestFit="1" customWidth="1"/>
    <col min="11" max="11" width="7.33203125" bestFit="1" customWidth="1"/>
    <col min="12" max="12" width="10.83203125" bestFit="1" customWidth="1"/>
    <col min="13" max="13" width="7.1640625" bestFit="1" customWidth="1"/>
    <col min="14" max="14" width="9.33203125" bestFit="1" customWidth="1"/>
    <col min="15" max="15" width="7.1640625" bestFit="1" customWidth="1"/>
    <col min="16" max="16" width="11.83203125" bestFit="1" customWidth="1"/>
    <col min="17" max="17" width="7.1640625" bestFit="1" customWidth="1"/>
    <col min="18" max="18" width="11.83203125" bestFit="1" customWidth="1"/>
    <col min="19" max="19" width="7.1640625" bestFit="1" customWidth="1"/>
    <col min="20" max="20" width="14" bestFit="1" customWidth="1"/>
    <col min="21" max="21" width="7.1640625" bestFit="1" customWidth="1"/>
    <col min="22" max="22" width="14" bestFit="1" customWidth="1"/>
    <col min="23" max="23" width="14" customWidth="1"/>
    <col min="24" max="24" width="7.1640625" bestFit="1" customWidth="1"/>
    <col min="25" max="25" width="10.6640625" bestFit="1" customWidth="1"/>
  </cols>
  <sheetData>
    <row r="1" spans="1:24" x14ac:dyDescent="0.2">
      <c r="A1" s="28"/>
      <c r="B1" s="15" t="s">
        <v>0</v>
      </c>
      <c r="C1" s="15"/>
      <c r="D1" s="15"/>
      <c r="E1" s="23" t="s">
        <v>1</v>
      </c>
      <c r="F1" s="15"/>
      <c r="G1" s="15"/>
      <c r="H1" s="15"/>
      <c r="I1" s="15"/>
      <c r="J1" s="27"/>
      <c r="K1" s="15" t="s">
        <v>2</v>
      </c>
      <c r="L1" s="15"/>
      <c r="M1" s="15"/>
      <c r="N1" s="15"/>
      <c r="O1" s="15"/>
      <c r="P1" s="27"/>
      <c r="Q1" s="15" t="s">
        <v>6</v>
      </c>
      <c r="R1" s="15"/>
      <c r="S1" s="15"/>
      <c r="T1" s="15"/>
      <c r="U1" s="15"/>
      <c r="V1" s="15"/>
      <c r="W1" s="16"/>
    </row>
    <row r="2" spans="1:24" s="1" customFormat="1" x14ac:dyDescent="0.2">
      <c r="A2" s="34"/>
      <c r="B2" s="13" t="s">
        <v>4</v>
      </c>
      <c r="C2" s="13" t="s">
        <v>3</v>
      </c>
      <c r="D2" s="16" t="s">
        <v>5</v>
      </c>
      <c r="E2" s="35" t="s">
        <v>4</v>
      </c>
      <c r="F2" s="13"/>
      <c r="G2" s="13" t="s">
        <v>3</v>
      </c>
      <c r="H2" s="13"/>
      <c r="I2" s="16" t="s">
        <v>5</v>
      </c>
      <c r="J2" s="36"/>
      <c r="K2" s="13" t="s">
        <v>4</v>
      </c>
      <c r="L2" s="13"/>
      <c r="M2" s="13" t="s">
        <v>3</v>
      </c>
      <c r="N2" s="13"/>
      <c r="O2" s="16" t="s">
        <v>5</v>
      </c>
      <c r="P2" s="36"/>
      <c r="Q2" s="4" t="s">
        <v>4</v>
      </c>
      <c r="R2" s="4"/>
      <c r="S2" s="4" t="s">
        <v>3</v>
      </c>
      <c r="T2" s="4"/>
      <c r="U2" s="15" t="s">
        <v>5</v>
      </c>
      <c r="V2" s="15"/>
      <c r="W2" s="16"/>
    </row>
    <row r="3" spans="1:24" s="1" customFormat="1" ht="68" x14ac:dyDescent="0.2">
      <c r="A3" s="31"/>
      <c r="B3" s="29" t="s">
        <v>7</v>
      </c>
      <c r="C3" s="29" t="s">
        <v>7</v>
      </c>
      <c r="D3" s="29" t="s">
        <v>7</v>
      </c>
      <c r="E3" s="30" t="s">
        <v>7</v>
      </c>
      <c r="F3" s="32" t="s">
        <v>14</v>
      </c>
      <c r="G3" s="29" t="s">
        <v>7</v>
      </c>
      <c r="H3" s="32" t="s">
        <v>15</v>
      </c>
      <c r="I3" s="29" t="s">
        <v>7</v>
      </c>
      <c r="J3" s="33" t="s">
        <v>8</v>
      </c>
      <c r="K3" s="29" t="s">
        <v>7</v>
      </c>
      <c r="L3" s="32" t="s">
        <v>14</v>
      </c>
      <c r="M3" s="29" t="s">
        <v>7</v>
      </c>
      <c r="N3" s="32" t="s">
        <v>15</v>
      </c>
      <c r="O3" s="29" t="s">
        <v>7</v>
      </c>
      <c r="P3" s="33" t="s">
        <v>8</v>
      </c>
      <c r="Q3" s="29" t="s">
        <v>7</v>
      </c>
      <c r="R3" s="32" t="s">
        <v>9</v>
      </c>
      <c r="S3" s="29" t="s">
        <v>7</v>
      </c>
      <c r="T3" s="32" t="s">
        <v>9</v>
      </c>
      <c r="U3" s="29" t="s">
        <v>7</v>
      </c>
      <c r="V3" s="32" t="s">
        <v>9</v>
      </c>
      <c r="W3" s="37"/>
    </row>
    <row r="4" spans="1:24" x14ac:dyDescent="0.2">
      <c r="A4" s="25">
        <v>2001</v>
      </c>
      <c r="B4" s="6">
        <v>31235</v>
      </c>
      <c r="C4" s="6">
        <v>14097</v>
      </c>
      <c r="D4" s="7">
        <f>B4+C4</f>
        <v>45332</v>
      </c>
      <c r="E4" s="24">
        <v>968</v>
      </c>
      <c r="F4" s="10">
        <f>E4/Q4</f>
        <v>0.44897959183673469</v>
      </c>
      <c r="G4" s="6">
        <v>575</v>
      </c>
      <c r="H4" s="10">
        <f>G4/S4</f>
        <v>0.51156583629893237</v>
      </c>
      <c r="I4" s="7">
        <f>E4+G4</f>
        <v>1543</v>
      </c>
      <c r="J4" s="26">
        <f>I4/U4</f>
        <v>0.47042682926829266</v>
      </c>
      <c r="K4" s="6">
        <v>1188</v>
      </c>
      <c r="L4" s="10">
        <f>K4/Q4</f>
        <v>0.55102040816326525</v>
      </c>
      <c r="M4" s="6">
        <v>549</v>
      </c>
      <c r="N4" s="10">
        <f>M4/S4</f>
        <v>0.48843416370106763</v>
      </c>
      <c r="O4" s="7">
        <f>K4+M4</f>
        <v>1737</v>
      </c>
      <c r="P4" s="26">
        <f>O4/U4</f>
        <v>0.52957317073170729</v>
      </c>
      <c r="Q4" s="14">
        <f>E4+K4</f>
        <v>2156</v>
      </c>
      <c r="R4" s="10">
        <f>Q4/B4</f>
        <v>6.9025132063390421E-2</v>
      </c>
      <c r="S4" s="14">
        <f>G4+M4</f>
        <v>1124</v>
      </c>
      <c r="T4" s="10">
        <f>S4/C4</f>
        <v>7.9733276583670284E-2</v>
      </c>
      <c r="U4" s="8">
        <f>Q4+S4</f>
        <v>3280</v>
      </c>
      <c r="V4" s="10">
        <f>U4/D4</f>
        <v>7.2355069266743136E-2</v>
      </c>
      <c r="W4" s="21"/>
      <c r="X4">
        <f>Q4/U4</f>
        <v>0.65731707317073174</v>
      </c>
    </row>
    <row r="5" spans="1:24" x14ac:dyDescent="0.2">
      <c r="A5" s="25">
        <v>2006</v>
      </c>
      <c r="B5" s="6">
        <v>33343</v>
      </c>
      <c r="C5" s="6">
        <v>14730</v>
      </c>
      <c r="D5" s="7">
        <f>B5+C5</f>
        <v>48073</v>
      </c>
      <c r="E5" s="24">
        <v>965</v>
      </c>
      <c r="F5" s="10">
        <f>E5/Q5</f>
        <v>0.44821179749187179</v>
      </c>
      <c r="G5" s="6">
        <v>551</v>
      </c>
      <c r="H5" s="10">
        <f>G5/S5</f>
        <v>0.48934280639431615</v>
      </c>
      <c r="I5" s="7">
        <f>E5+G5</f>
        <v>1516</v>
      </c>
      <c r="J5" s="26">
        <f>I5/U5</f>
        <v>0.46233607807258309</v>
      </c>
      <c r="K5" s="6">
        <v>1188</v>
      </c>
      <c r="L5" s="10">
        <f>K5/Q5</f>
        <v>0.55178820250812821</v>
      </c>
      <c r="M5" s="6">
        <v>575</v>
      </c>
      <c r="N5" s="10">
        <f>M5/S5</f>
        <v>0.51065719360568385</v>
      </c>
      <c r="O5" s="7">
        <f>K5+M5</f>
        <v>1763</v>
      </c>
      <c r="P5" s="26">
        <f>O5/U5</f>
        <v>0.53766392192741685</v>
      </c>
      <c r="Q5" s="14">
        <f>E5+K5</f>
        <v>2153</v>
      </c>
      <c r="R5" s="10">
        <f>Q5/B5</f>
        <v>6.457127433044417E-2</v>
      </c>
      <c r="S5" s="14">
        <f>G5+M5</f>
        <v>1126</v>
      </c>
      <c r="T5" s="10">
        <f>S5/C5</f>
        <v>7.6442634080108623E-2</v>
      </c>
      <c r="U5" s="8">
        <f>Q5+S5</f>
        <v>3279</v>
      </c>
      <c r="V5" s="10">
        <f>U5/D5</f>
        <v>6.8208765835292159E-2</v>
      </c>
      <c r="W5" s="21"/>
      <c r="X5">
        <f t="shared" ref="X5:X8" si="0">Q5/U5</f>
        <v>0.65660262275083869</v>
      </c>
    </row>
    <row r="6" spans="1:24" x14ac:dyDescent="0.2">
      <c r="A6" s="25">
        <v>2011</v>
      </c>
      <c r="B6" s="6">
        <v>33895</v>
      </c>
      <c r="C6" s="6">
        <v>15170</v>
      </c>
      <c r="D6" s="7">
        <f>B6+C6</f>
        <v>49065</v>
      </c>
      <c r="E6" s="24">
        <v>895</v>
      </c>
      <c r="F6" s="10">
        <f>E6/Q6</f>
        <v>0.43552311435523117</v>
      </c>
      <c r="G6" s="6">
        <v>534</v>
      </c>
      <c r="H6" s="10">
        <f>G6/S6</f>
        <v>0.45758354755784064</v>
      </c>
      <c r="I6" s="7">
        <f>E6+G6</f>
        <v>1429</v>
      </c>
      <c r="J6" s="26">
        <f>I6/U6</f>
        <v>0.44351334574798262</v>
      </c>
      <c r="K6" s="6">
        <v>1160</v>
      </c>
      <c r="L6" s="10">
        <f>K6/Q6</f>
        <v>0.56447688564476883</v>
      </c>
      <c r="M6" s="6">
        <v>633</v>
      </c>
      <c r="N6" s="10">
        <f>M6/S6</f>
        <v>0.54241645244215941</v>
      </c>
      <c r="O6" s="7">
        <f>K6+M6</f>
        <v>1793</v>
      </c>
      <c r="P6" s="26">
        <f>O6/U6</f>
        <v>0.55648665425201738</v>
      </c>
      <c r="Q6" s="14">
        <f>E6+K6</f>
        <v>2055</v>
      </c>
      <c r="R6" s="10">
        <f>Q6/B6</f>
        <v>6.0628411270098832E-2</v>
      </c>
      <c r="S6" s="14">
        <f>G6+M6</f>
        <v>1167</v>
      </c>
      <c r="T6" s="10">
        <f>S6/C6</f>
        <v>7.6928147659854978E-2</v>
      </c>
      <c r="U6" s="8">
        <f>Q6+S6</f>
        <v>3222</v>
      </c>
      <c r="V6" s="10">
        <f>U6/D6</f>
        <v>6.5667991439926632E-2</v>
      </c>
      <c r="W6" s="21"/>
      <c r="X6">
        <f t="shared" si="0"/>
        <v>0.63780260707635006</v>
      </c>
    </row>
    <row r="7" spans="1:24" x14ac:dyDescent="0.2">
      <c r="A7" s="25">
        <v>2016</v>
      </c>
      <c r="B7" s="6">
        <v>33854</v>
      </c>
      <c r="C7" s="6">
        <v>15193</v>
      </c>
      <c r="D7" s="25">
        <f>B7+C7</f>
        <v>49047</v>
      </c>
      <c r="E7" s="6">
        <v>843</v>
      </c>
      <c r="F7" s="10">
        <f>E7/Q7</f>
        <v>0.41609081934846986</v>
      </c>
      <c r="G7" s="6">
        <v>507</v>
      </c>
      <c r="H7" s="10">
        <f>G7/S7</f>
        <v>0.43858131487889274</v>
      </c>
      <c r="I7" s="7">
        <f>E7+G7</f>
        <v>1350</v>
      </c>
      <c r="J7" s="26">
        <f>I7/U7</f>
        <v>0.42426147077309867</v>
      </c>
      <c r="K7" s="6">
        <v>1183</v>
      </c>
      <c r="L7" s="10">
        <f>K7/Q7</f>
        <v>0.58390918065153008</v>
      </c>
      <c r="M7" s="6">
        <v>649</v>
      </c>
      <c r="N7" s="10">
        <f>M7/S7</f>
        <v>0.56141868512110726</v>
      </c>
      <c r="O7" s="7">
        <f>K7+M7</f>
        <v>1832</v>
      </c>
      <c r="P7" s="26">
        <f>O7/U7</f>
        <v>0.57573852922690127</v>
      </c>
      <c r="Q7" s="14">
        <f>E7+K7</f>
        <v>2026</v>
      </c>
      <c r="R7" s="10">
        <f>Q7/B7</f>
        <v>5.9845217699533292E-2</v>
      </c>
      <c r="S7" s="14">
        <f>G7+M7</f>
        <v>1156</v>
      </c>
      <c r="T7" s="10">
        <f>S7/C7</f>
        <v>7.6087671954189431E-2</v>
      </c>
      <c r="U7" s="8">
        <f>Q7+S7</f>
        <v>3182</v>
      </c>
      <c r="V7" s="10">
        <f>U7/D7</f>
        <v>6.4876546985544473E-2</v>
      </c>
      <c r="W7" s="21"/>
      <c r="X7">
        <f t="shared" si="0"/>
        <v>0.63670647391577628</v>
      </c>
    </row>
    <row r="8" spans="1:24" x14ac:dyDescent="0.2">
      <c r="A8" s="25">
        <v>2021</v>
      </c>
      <c r="B8" s="6">
        <v>32767</v>
      </c>
      <c r="C8" s="6">
        <v>15132</v>
      </c>
      <c r="D8" s="25">
        <f>B8+C8</f>
        <v>47899</v>
      </c>
      <c r="E8" s="6">
        <v>783</v>
      </c>
      <c r="F8" s="10">
        <f>E8/Q8</f>
        <v>0.40257069408740359</v>
      </c>
      <c r="G8" s="6">
        <v>472</v>
      </c>
      <c r="H8" s="10">
        <f>G8/S8</f>
        <v>0.42909090909090908</v>
      </c>
      <c r="I8" s="7">
        <f>E8+G8</f>
        <v>1255</v>
      </c>
      <c r="J8" s="26">
        <f>I8/U8</f>
        <v>0.41215106732348111</v>
      </c>
      <c r="K8" s="6">
        <v>1162</v>
      </c>
      <c r="L8" s="10">
        <f>K8/Q8</f>
        <v>0.59742930591259635</v>
      </c>
      <c r="M8" s="6">
        <v>628</v>
      </c>
      <c r="N8" s="10">
        <f>M8/S8</f>
        <v>0.57090909090909092</v>
      </c>
      <c r="O8" s="7">
        <f>K8+M8</f>
        <v>1790</v>
      </c>
      <c r="P8" s="26">
        <f>O8/U8</f>
        <v>0.58784893267651883</v>
      </c>
      <c r="Q8" s="14">
        <f>E8+K8</f>
        <v>1945</v>
      </c>
      <c r="R8" s="10">
        <f>Q8/B8</f>
        <v>5.9358500930814538E-2</v>
      </c>
      <c r="S8" s="14">
        <f>G8+M8</f>
        <v>1100</v>
      </c>
      <c r="T8" s="10">
        <f>S8/C8</f>
        <v>7.2693629394660328E-2</v>
      </c>
      <c r="U8" s="8">
        <f>Q8+S8</f>
        <v>3045</v>
      </c>
      <c r="V8" s="10">
        <f>U8/D8</f>
        <v>6.3571264535794064E-2</v>
      </c>
      <c r="W8" s="21"/>
      <c r="X8">
        <f t="shared" si="0"/>
        <v>0.63875205254515599</v>
      </c>
    </row>
    <row r="9" spans="1:24" x14ac:dyDescent="0.2">
      <c r="A9" s="19"/>
      <c r="B9" s="19"/>
      <c r="C9" s="17"/>
      <c r="D9" s="18"/>
      <c r="E9" s="18"/>
      <c r="F9" s="18"/>
      <c r="G9" s="18"/>
      <c r="H9" s="18"/>
    </row>
    <row r="10" spans="1:24" x14ac:dyDescent="0.2">
      <c r="A10" s="19"/>
      <c r="B10" s="19"/>
      <c r="C10" s="20"/>
      <c r="D10" s="21"/>
      <c r="E10" s="21"/>
      <c r="F10" s="21"/>
      <c r="G10" s="21"/>
      <c r="H10" s="21"/>
    </row>
    <row r="11" spans="1:24" x14ac:dyDescent="0.2">
      <c r="A11" s="19"/>
      <c r="B11" s="19"/>
      <c r="C11" s="17"/>
      <c r="D11" s="18"/>
      <c r="E11" s="18"/>
      <c r="F11" s="18"/>
      <c r="G11" s="18"/>
      <c r="H11" s="18"/>
    </row>
    <row r="12" spans="1:24" x14ac:dyDescent="0.2">
      <c r="A12" s="19"/>
      <c r="B12" s="19"/>
      <c r="C12" s="20"/>
      <c r="D12" s="21"/>
      <c r="E12" s="21"/>
      <c r="F12" s="21"/>
      <c r="G12" s="21"/>
      <c r="H12" s="21"/>
    </row>
    <row r="13" spans="1:24" x14ac:dyDescent="0.2">
      <c r="A13" s="19"/>
      <c r="B13" s="19"/>
      <c r="C13" s="17"/>
      <c r="D13" s="18"/>
      <c r="E13" s="18"/>
      <c r="F13" s="18"/>
      <c r="G13" s="18"/>
      <c r="H13" s="18"/>
    </row>
    <row r="14" spans="1:24" x14ac:dyDescent="0.2">
      <c r="A14" s="19"/>
      <c r="B14" s="19"/>
      <c r="C14" s="20"/>
      <c r="D14" s="21"/>
      <c r="E14" s="21"/>
      <c r="F14" s="21"/>
      <c r="G14" s="21"/>
      <c r="H14" s="21"/>
    </row>
    <row r="15" spans="1:24" x14ac:dyDescent="0.2">
      <c r="A15" s="19"/>
      <c r="B15" s="19"/>
      <c r="C15" s="17"/>
      <c r="D15" s="18"/>
      <c r="E15" s="18"/>
      <c r="F15" s="18"/>
      <c r="G15" s="18"/>
      <c r="H15" s="18"/>
    </row>
    <row r="16" spans="1:24" x14ac:dyDescent="0.2">
      <c r="A16" s="19"/>
      <c r="B16" s="19"/>
      <c r="C16" s="20"/>
      <c r="D16" s="21"/>
      <c r="E16" s="21"/>
      <c r="F16" s="21"/>
      <c r="G16" s="21"/>
      <c r="H16" s="21"/>
    </row>
    <row r="17" spans="1:8" x14ac:dyDescent="0.2">
      <c r="A17" s="19"/>
      <c r="B17" s="19"/>
      <c r="C17" s="17"/>
      <c r="D17" s="22"/>
      <c r="E17" s="22"/>
      <c r="F17" s="22"/>
      <c r="G17" s="22"/>
      <c r="H17" s="22"/>
    </row>
    <row r="18" spans="1:8" x14ac:dyDescent="0.2">
      <c r="A18" s="19"/>
      <c r="B18" s="19"/>
      <c r="C18" s="20"/>
      <c r="D18" s="21"/>
      <c r="E18" s="21"/>
      <c r="F18" s="21"/>
      <c r="G18" s="21"/>
      <c r="H18" s="21"/>
    </row>
    <row r="19" spans="1:8" x14ac:dyDescent="0.2">
      <c r="A19" s="19"/>
      <c r="B19" s="19"/>
      <c r="C19" s="17"/>
      <c r="D19" s="22"/>
      <c r="E19" s="22"/>
      <c r="F19" s="22"/>
      <c r="G19" s="22"/>
      <c r="H19" s="22"/>
    </row>
    <row r="20" spans="1:8" x14ac:dyDescent="0.2">
      <c r="A20" s="19"/>
      <c r="B20" s="19"/>
      <c r="C20" s="20"/>
      <c r="D20" s="21"/>
      <c r="E20" s="21"/>
      <c r="F20" s="21"/>
      <c r="G20" s="21"/>
      <c r="H20" s="21"/>
    </row>
    <row r="21" spans="1:8" x14ac:dyDescent="0.2">
      <c r="A21" s="19"/>
      <c r="B21" s="19"/>
      <c r="C21" s="17"/>
      <c r="D21" s="22"/>
      <c r="E21" s="22"/>
      <c r="F21" s="22"/>
      <c r="G21" s="22"/>
      <c r="H21" s="22"/>
    </row>
    <row r="22" spans="1:8" x14ac:dyDescent="0.2">
      <c r="A22" s="19"/>
      <c r="B22" s="19"/>
      <c r="C22" s="20"/>
      <c r="D22" s="21"/>
      <c r="E22" s="21"/>
      <c r="F22" s="21"/>
      <c r="G22" s="21"/>
      <c r="H22" s="21"/>
    </row>
    <row r="25" spans="1:8" x14ac:dyDescent="0.2">
      <c r="A25"/>
      <c r="B25" s="5"/>
      <c r="C25" s="5"/>
      <c r="D25" s="5"/>
      <c r="E25" s="5"/>
      <c r="F25" s="5"/>
    </row>
    <row r="26" spans="1:8" x14ac:dyDescent="0.2">
      <c r="A26"/>
      <c r="B26" s="9"/>
      <c r="C26" s="9"/>
    </row>
    <row r="27" spans="1:8" x14ac:dyDescent="0.2">
      <c r="A27"/>
      <c r="B27" s="9"/>
      <c r="C27" s="9"/>
    </row>
    <row r="28" spans="1:8" x14ac:dyDescent="0.2">
      <c r="A28"/>
      <c r="B28" s="9"/>
      <c r="C28" s="9"/>
    </row>
    <row r="29" spans="1:8" x14ac:dyDescent="0.2">
      <c r="A29"/>
      <c r="B29" s="9"/>
      <c r="C29" s="9"/>
    </row>
    <row r="30" spans="1:8" x14ac:dyDescent="0.2">
      <c r="A30"/>
      <c r="B30" s="9"/>
      <c r="C30" s="9"/>
    </row>
    <row r="31" spans="1:8" x14ac:dyDescent="0.2">
      <c r="B31" s="9"/>
      <c r="C31" s="9"/>
    </row>
    <row r="32" spans="1:8" x14ac:dyDescent="0.2">
      <c r="B32" s="9"/>
      <c r="C32" s="11"/>
    </row>
  </sheetData>
  <mergeCells count="7">
    <mergeCell ref="B1:D1"/>
    <mergeCell ref="E1:J1"/>
    <mergeCell ref="K1:P1"/>
    <mergeCell ref="Q2:R2"/>
    <mergeCell ref="S2:T2"/>
    <mergeCell ref="U2:V2"/>
    <mergeCell ref="Q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6235-982C-9147-975D-BF3DB4656909}">
  <dimension ref="A1:S7"/>
  <sheetViews>
    <sheetView topLeftCell="G1" workbookViewId="0">
      <selection activeCell="I29" sqref="I29"/>
    </sheetView>
  </sheetViews>
  <sheetFormatPr baseColWidth="10" defaultRowHeight="16" x14ac:dyDescent="0.2"/>
  <sheetData>
    <row r="1" spans="1:19" x14ac:dyDescent="0.2">
      <c r="A1" s="38" t="s">
        <v>16</v>
      </c>
      <c r="B1" s="38"/>
      <c r="C1" s="38"/>
      <c r="D1" s="38"/>
      <c r="E1" s="38"/>
      <c r="F1" s="38"/>
      <c r="G1" s="38"/>
      <c r="I1" s="38" t="s">
        <v>17</v>
      </c>
      <c r="J1" s="38"/>
      <c r="K1" s="38"/>
      <c r="L1" s="38"/>
      <c r="M1" s="38"/>
      <c r="O1" s="38" t="s">
        <v>18</v>
      </c>
      <c r="P1" s="38"/>
      <c r="Q1" s="38"/>
      <c r="R1" s="38"/>
      <c r="S1" s="38"/>
    </row>
    <row r="2" spans="1:19" x14ac:dyDescent="0.2">
      <c r="A2" s="1"/>
      <c r="B2" t="s">
        <v>10</v>
      </c>
      <c r="C2" t="s">
        <v>11</v>
      </c>
      <c r="D2" t="s">
        <v>1</v>
      </c>
      <c r="E2" t="s">
        <v>12</v>
      </c>
      <c r="F2" t="s">
        <v>13</v>
      </c>
      <c r="G2" s="2" t="s">
        <v>2</v>
      </c>
      <c r="I2" s="1"/>
      <c r="J2" t="s">
        <v>10</v>
      </c>
      <c r="K2" t="s">
        <v>11</v>
      </c>
      <c r="L2" t="s">
        <v>12</v>
      </c>
      <c r="M2" t="s">
        <v>13</v>
      </c>
      <c r="O2" s="1"/>
      <c r="P2" t="s">
        <v>10</v>
      </c>
      <c r="Q2" t="s">
        <v>11</v>
      </c>
      <c r="R2" t="s">
        <v>12</v>
      </c>
      <c r="S2" t="s">
        <v>13</v>
      </c>
    </row>
    <row r="3" spans="1:19" x14ac:dyDescent="0.2">
      <c r="A3">
        <v>2001</v>
      </c>
      <c r="B3">
        <v>968</v>
      </c>
      <c r="C3">
        <v>575</v>
      </c>
      <c r="D3">
        <v>1543</v>
      </c>
      <c r="E3">
        <v>1188</v>
      </c>
      <c r="F3">
        <v>549</v>
      </c>
      <c r="G3" s="2">
        <v>1737</v>
      </c>
      <c r="I3">
        <v>2017</v>
      </c>
      <c r="J3">
        <v>25</v>
      </c>
      <c r="K3">
        <v>15</v>
      </c>
      <c r="L3">
        <v>31</v>
      </c>
      <c r="M3">
        <v>27</v>
      </c>
      <c r="O3">
        <v>2017</v>
      </c>
      <c r="P3" s="39">
        <f>437/25</f>
        <v>17.48</v>
      </c>
      <c r="Q3" s="39">
        <f>140/15</f>
        <v>9.3333333333333339</v>
      </c>
      <c r="R3" s="39">
        <f>430/31</f>
        <v>13.870967741935484</v>
      </c>
      <c r="S3" s="39">
        <f>132/27</f>
        <v>4.8888888888888893</v>
      </c>
    </row>
    <row r="4" spans="1:19" x14ac:dyDescent="0.2">
      <c r="A4">
        <v>2006</v>
      </c>
      <c r="B4">
        <v>965</v>
      </c>
      <c r="C4">
        <v>551</v>
      </c>
      <c r="D4">
        <v>1516</v>
      </c>
      <c r="E4">
        <v>1188</v>
      </c>
      <c r="F4">
        <v>575</v>
      </c>
      <c r="G4" s="2">
        <v>1763</v>
      </c>
      <c r="I4">
        <v>2018</v>
      </c>
      <c r="J4">
        <v>22</v>
      </c>
      <c r="K4">
        <v>14</v>
      </c>
      <c r="L4">
        <v>30</v>
      </c>
      <c r="M4">
        <v>26</v>
      </c>
      <c r="O4">
        <v>2018</v>
      </c>
      <c r="P4" s="39">
        <f>420/22</f>
        <v>19.09090909090909</v>
      </c>
      <c r="Q4" s="39">
        <f>136/14</f>
        <v>9.7142857142857135</v>
      </c>
      <c r="R4" s="39">
        <f>457/30</f>
        <v>15.233333333333333</v>
      </c>
      <c r="S4" s="39">
        <f>163/26</f>
        <v>6.2692307692307692</v>
      </c>
    </row>
    <row r="5" spans="1:19" x14ac:dyDescent="0.2">
      <c r="A5">
        <v>2011</v>
      </c>
      <c r="B5">
        <v>895</v>
      </c>
      <c r="C5">
        <v>534</v>
      </c>
      <c r="D5">
        <v>1429</v>
      </c>
      <c r="E5">
        <v>1160</v>
      </c>
      <c r="F5">
        <v>633</v>
      </c>
      <c r="G5" s="2">
        <v>1793</v>
      </c>
      <c r="I5">
        <v>2019</v>
      </c>
      <c r="J5">
        <v>22</v>
      </c>
      <c r="K5">
        <v>15</v>
      </c>
      <c r="L5">
        <v>41</v>
      </c>
      <c r="M5">
        <v>19</v>
      </c>
      <c r="O5">
        <v>2019</v>
      </c>
      <c r="P5" s="39">
        <f>338/22</f>
        <v>15.363636363636363</v>
      </c>
      <c r="Q5" s="39">
        <f>143/15</f>
        <v>9.5333333333333332</v>
      </c>
      <c r="R5" s="39">
        <f>365/41</f>
        <v>8.9024390243902438</v>
      </c>
      <c r="S5" s="39">
        <f>151/19</f>
        <v>7.9473684210526319</v>
      </c>
    </row>
    <row r="6" spans="1:19" x14ac:dyDescent="0.2">
      <c r="A6">
        <v>2016</v>
      </c>
      <c r="B6">
        <v>843</v>
      </c>
      <c r="C6">
        <v>507</v>
      </c>
      <c r="D6">
        <v>1350</v>
      </c>
      <c r="E6">
        <v>1183</v>
      </c>
      <c r="F6">
        <v>649</v>
      </c>
      <c r="G6" s="2">
        <v>1832</v>
      </c>
      <c r="I6">
        <v>2020</v>
      </c>
      <c r="J6">
        <v>27</v>
      </c>
      <c r="K6">
        <v>8</v>
      </c>
      <c r="L6">
        <v>42</v>
      </c>
      <c r="M6">
        <v>21</v>
      </c>
      <c r="O6">
        <v>2020</v>
      </c>
      <c r="P6" s="39">
        <f>455/27</f>
        <v>16.851851851851851</v>
      </c>
      <c r="Q6" s="39">
        <f>160/8</f>
        <v>20</v>
      </c>
      <c r="R6" s="39">
        <f>422/42</f>
        <v>10.047619047619047</v>
      </c>
      <c r="S6" s="39">
        <f>161/21</f>
        <v>7.666666666666667</v>
      </c>
    </row>
    <row r="7" spans="1:19" x14ac:dyDescent="0.2">
      <c r="A7">
        <v>2021</v>
      </c>
      <c r="B7">
        <v>783</v>
      </c>
      <c r="C7">
        <v>472</v>
      </c>
      <c r="D7">
        <v>1255</v>
      </c>
      <c r="E7">
        <v>1162</v>
      </c>
      <c r="F7">
        <v>628</v>
      </c>
      <c r="G7" s="2">
        <v>1790</v>
      </c>
      <c r="I7">
        <v>2021</v>
      </c>
      <c r="J7">
        <v>25</v>
      </c>
      <c r="K7">
        <v>18</v>
      </c>
      <c r="L7">
        <v>42</v>
      </c>
      <c r="M7">
        <v>18</v>
      </c>
      <c r="O7">
        <v>2021</v>
      </c>
      <c r="P7" s="39">
        <f>407/25</f>
        <v>16.28</v>
      </c>
      <c r="Q7" s="39">
        <f>151/18</f>
        <v>8.3888888888888893</v>
      </c>
      <c r="R7" s="39">
        <f>557/42</f>
        <v>13.261904761904763</v>
      </c>
      <c r="S7" s="39">
        <f>139/18</f>
        <v>7.7222222222222223</v>
      </c>
    </row>
  </sheetData>
  <mergeCells count="3">
    <mergeCell ref="A1:G1"/>
    <mergeCell ref="I1:M1"/>
    <mergeCell ref="O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BF71-FF35-5149-B410-5C08F298D10D}">
  <dimension ref="A1:K13"/>
  <sheetViews>
    <sheetView workbookViewId="0">
      <selection activeCell="M33" sqref="M33"/>
    </sheetView>
  </sheetViews>
  <sheetFormatPr baseColWidth="10" defaultRowHeight="16" x14ac:dyDescent="0.2"/>
  <sheetData>
    <row r="1" spans="1:11" x14ac:dyDescent="0.2">
      <c r="A1" s="38" t="s">
        <v>16</v>
      </c>
      <c r="B1" s="38"/>
      <c r="C1" s="38"/>
      <c r="D1" s="40"/>
      <c r="E1" s="38" t="s">
        <v>17</v>
      </c>
      <c r="F1" s="38"/>
      <c r="G1" s="38"/>
      <c r="I1" s="38" t="s">
        <v>18</v>
      </c>
      <c r="J1" s="38"/>
      <c r="K1" s="38"/>
    </row>
    <row r="2" spans="1:11" x14ac:dyDescent="0.2">
      <c r="A2" s="1"/>
      <c r="B2" t="s">
        <v>19</v>
      </c>
      <c r="C2" t="s">
        <v>20</v>
      </c>
      <c r="E2" s="1"/>
      <c r="F2" t="s">
        <v>19</v>
      </c>
      <c r="G2" t="s">
        <v>20</v>
      </c>
      <c r="I2" s="1"/>
      <c r="J2" t="s">
        <v>19</v>
      </c>
      <c r="K2" t="s">
        <v>20</v>
      </c>
    </row>
    <row r="3" spans="1:11" x14ac:dyDescent="0.2">
      <c r="A3" s="9">
        <v>2006</v>
      </c>
      <c r="B3" s="42">
        <v>209</v>
      </c>
      <c r="C3" s="42">
        <v>134</v>
      </c>
      <c r="D3" s="9"/>
      <c r="E3" s="9">
        <v>2017</v>
      </c>
      <c r="F3" s="42">
        <v>15</v>
      </c>
      <c r="G3" s="42">
        <v>5</v>
      </c>
      <c r="H3" s="9"/>
      <c r="I3" s="9">
        <v>2017</v>
      </c>
      <c r="J3" s="44">
        <f>389/15</f>
        <v>25.933333333333334</v>
      </c>
      <c r="K3" s="44">
        <f>39/5</f>
        <v>7.8</v>
      </c>
    </row>
    <row r="4" spans="1:11" x14ac:dyDescent="0.2">
      <c r="A4" s="9">
        <v>2011</v>
      </c>
      <c r="B4" s="42">
        <v>220</v>
      </c>
      <c r="C4" s="42">
        <v>154</v>
      </c>
      <c r="D4" s="9"/>
      <c r="E4" s="9">
        <v>2018</v>
      </c>
      <c r="F4" s="42">
        <v>17</v>
      </c>
      <c r="G4" s="42">
        <v>6</v>
      </c>
      <c r="H4" s="9"/>
      <c r="I4" s="9">
        <v>2018</v>
      </c>
      <c r="J4" s="44">
        <v>23.352941176470587</v>
      </c>
      <c r="K4" s="44">
        <v>9.6666666666666661</v>
      </c>
    </row>
    <row r="5" spans="1:11" x14ac:dyDescent="0.2">
      <c r="A5" s="9">
        <v>2016</v>
      </c>
      <c r="B5" s="42">
        <v>207</v>
      </c>
      <c r="C5" s="42">
        <v>158</v>
      </c>
      <c r="D5" s="9"/>
      <c r="E5" s="9">
        <v>2019</v>
      </c>
      <c r="F5" s="42">
        <v>15</v>
      </c>
      <c r="G5" s="42">
        <v>6</v>
      </c>
      <c r="H5" s="9"/>
      <c r="I5" s="9">
        <v>2019</v>
      </c>
      <c r="J5" s="44">
        <f>428/15</f>
        <v>28.533333333333335</v>
      </c>
      <c r="K5" s="44">
        <f>37/6</f>
        <v>6.166666666666667</v>
      </c>
    </row>
    <row r="6" spans="1:11" x14ac:dyDescent="0.2">
      <c r="A6" s="9">
        <v>2021</v>
      </c>
      <c r="B6" s="42">
        <v>214</v>
      </c>
      <c r="C6" s="42">
        <v>168</v>
      </c>
      <c r="D6" s="9"/>
      <c r="E6" s="9">
        <v>2020</v>
      </c>
      <c r="F6" s="42">
        <v>15</v>
      </c>
      <c r="G6" s="42">
        <v>5</v>
      </c>
      <c r="H6" s="9"/>
      <c r="I6" s="9">
        <v>2020</v>
      </c>
      <c r="J6" s="44">
        <f>342/15</f>
        <v>22.8</v>
      </c>
      <c r="K6" s="44">
        <f>38/5</f>
        <v>7.6</v>
      </c>
    </row>
    <row r="7" spans="1:11" x14ac:dyDescent="0.2">
      <c r="A7" s="9"/>
      <c r="B7" s="43"/>
      <c r="C7" s="43"/>
      <c r="D7" s="9"/>
      <c r="E7" s="9">
        <v>2021</v>
      </c>
      <c r="F7" s="42">
        <v>12</v>
      </c>
      <c r="G7" s="42">
        <v>9</v>
      </c>
      <c r="H7" s="9"/>
      <c r="I7" s="9">
        <v>2021</v>
      </c>
      <c r="J7" s="45">
        <f>310/12</f>
        <v>25.833333333333332</v>
      </c>
      <c r="K7" s="45">
        <f>37/9</f>
        <v>4.1111111111111107</v>
      </c>
    </row>
    <row r="8" spans="1:11" x14ac:dyDescent="0.2">
      <c r="B8" s="12"/>
      <c r="C8" s="12"/>
    </row>
    <row r="9" spans="1:11" x14ac:dyDescent="0.2">
      <c r="B9" s="41"/>
      <c r="C9" s="41"/>
    </row>
    <row r="10" spans="1:11" x14ac:dyDescent="0.2">
      <c r="B10" s="41"/>
      <c r="C10" s="41"/>
    </row>
    <row r="11" spans="1:11" x14ac:dyDescent="0.2">
      <c r="B11" s="41"/>
      <c r="C11" s="41"/>
    </row>
    <row r="12" spans="1:11" x14ac:dyDescent="0.2">
      <c r="B12" s="41"/>
      <c r="C12" s="41"/>
    </row>
    <row r="13" spans="1:11" x14ac:dyDescent="0.2">
      <c r="B13" s="41"/>
      <c r="C13" s="41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CNU - Eff.</vt:lpstr>
      <vt:lpstr>CNU - Graphes</vt:lpstr>
      <vt:lpstr>INSMI - Graphes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STOEHR</dc:creator>
  <cp:lastModifiedBy>Julien STOEHR</cp:lastModifiedBy>
  <dcterms:created xsi:type="dcterms:W3CDTF">2023-04-13T07:42:13Z</dcterms:created>
  <dcterms:modified xsi:type="dcterms:W3CDTF">2023-04-13T17:10:37Z</dcterms:modified>
</cp:coreProperties>
</file>