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josht_sh96rlx\Documents\_seniorI\RADAR\_Midterm\"/>
    </mc:Choice>
  </mc:AlternateContent>
  <xr:revisionPtr revIDLastSave="0" documentId="13_ncr:1_{9EBC6550-B9B2-441D-AFFD-FA7967DF33F5}" xr6:coauthVersionLast="37" xr6:coauthVersionMax="37" xr10:uidLastSave="{00000000-0000-0000-0000-000000000000}"/>
  <bookViews>
    <workbookView xWindow="0" yWindow="0" windowWidth="17970" windowHeight="6015" activeTab="1" xr2:uid="{00000000-000D-0000-FFFF-FFFF00000000}"/>
  </bookViews>
  <sheets>
    <sheet name="SNR" sheetId="1" r:id="rId1"/>
    <sheet name="CNR" sheetId="2" r:id="rId2"/>
    <sheet name="Power Receive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C5" i="2"/>
  <c r="C17" i="2"/>
  <c r="K3" i="2"/>
  <c r="J3" i="2"/>
  <c r="B3" i="2"/>
  <c r="D14" i="2"/>
  <c r="E14" i="2" s="1"/>
  <c r="D18" i="2"/>
  <c r="C11" i="2"/>
  <c r="C1" i="2"/>
  <c r="G12" i="3" l="1"/>
  <c r="D8" i="3"/>
  <c r="G10" i="3"/>
  <c r="G9" i="3"/>
  <c r="F8" i="3"/>
  <c r="F7" i="3"/>
  <c r="F6" i="3"/>
  <c r="F5" i="3"/>
  <c r="F4" i="3"/>
  <c r="F12" i="3" s="1"/>
  <c r="F14" i="3" s="1"/>
  <c r="D10" i="3" l="1"/>
  <c r="D9" i="3"/>
  <c r="C7" i="3"/>
  <c r="C6" i="3"/>
  <c r="C5" i="3"/>
  <c r="C4" i="3"/>
  <c r="D12" i="3" l="1"/>
  <c r="C12" i="3"/>
  <c r="C14" i="3" s="1"/>
  <c r="C13" i="2" l="1"/>
  <c r="C12" i="2"/>
  <c r="B2" i="2"/>
  <c r="B4" i="2" s="1"/>
  <c r="D24" i="2"/>
  <c r="G22" i="2"/>
  <c r="D23" i="2" s="1"/>
  <c r="D21" i="2"/>
  <c r="D19" i="2"/>
  <c r="D15" i="2"/>
  <c r="C5" i="1"/>
  <c r="C6" i="1"/>
  <c r="D17" i="1"/>
  <c r="G15" i="1"/>
  <c r="D14" i="1"/>
  <c r="D12" i="1"/>
  <c r="D11" i="1"/>
  <c r="C10" i="1"/>
  <c r="D8" i="1"/>
  <c r="D7" i="1"/>
  <c r="C4" i="1"/>
  <c r="D26" i="2" l="1"/>
  <c r="D19" i="1"/>
  <c r="C19" i="1"/>
  <c r="B17" i="2" l="1"/>
  <c r="C21" i="1"/>
  <c r="C26" i="2" l="1"/>
  <c r="C28" i="2" s="1"/>
  <c r="C10" i="2"/>
</calcChain>
</file>

<file path=xl/sharedStrings.xml><?xml version="1.0" encoding="utf-8"?>
<sst xmlns="http://schemas.openxmlformats.org/spreadsheetml/2006/main" count="84" uniqueCount="45">
  <si>
    <t>SNR CALCULATIONS</t>
  </si>
  <si>
    <t>VALUE</t>
  </si>
  <si>
    <t>GAIN</t>
  </si>
  <si>
    <t>LOSS</t>
  </si>
  <si>
    <t>Power (W)</t>
  </si>
  <si>
    <t>Transmit Gain</t>
  </si>
  <si>
    <t>Receive Gain</t>
  </si>
  <si>
    <t>Duty Factor (pw * PRF)</t>
  </si>
  <si>
    <t>Processing Time, ms</t>
  </si>
  <si>
    <t>RCS m2</t>
  </si>
  <si>
    <r>
      <t xml:space="preserve">Freq (MHz) for </t>
    </r>
    <r>
      <rPr>
        <sz val="18"/>
        <color indexed="12"/>
        <rFont val="Symbol"/>
        <family val="1"/>
        <charset val="2"/>
      </rPr>
      <t>l</t>
    </r>
    <r>
      <rPr>
        <vertAlign val="superscript"/>
        <sz val="18"/>
        <color indexed="12"/>
        <rFont val="Arial"/>
        <family val="2"/>
      </rPr>
      <t>2</t>
    </r>
  </si>
  <si>
    <t>LOSSES:</t>
  </si>
  <si>
    <r>
      <t xml:space="preserve">(4 </t>
    </r>
    <r>
      <rPr>
        <sz val="18"/>
        <color indexed="12"/>
        <rFont val="Symbol"/>
        <family val="1"/>
        <charset val="2"/>
      </rPr>
      <t>p</t>
    </r>
    <r>
      <rPr>
        <sz val="18"/>
        <color indexed="12"/>
        <rFont val="Arial"/>
        <family val="2"/>
      </rPr>
      <t xml:space="preserve">) </t>
    </r>
    <r>
      <rPr>
        <vertAlign val="superscript"/>
        <sz val="18"/>
        <color indexed="12"/>
        <rFont val="Arial"/>
        <family val="2"/>
      </rPr>
      <t>3</t>
    </r>
  </si>
  <si>
    <t>- Xmit</t>
  </si>
  <si>
    <t>k - Boltzman</t>
  </si>
  <si>
    <t/>
  </si>
  <si>
    <t>- Rec</t>
  </si>
  <si>
    <r>
      <t>T</t>
    </r>
    <r>
      <rPr>
        <vertAlign val="subscript"/>
        <sz val="18"/>
        <color indexed="12"/>
        <rFont val="Calibri"/>
        <family val="2"/>
        <scheme val="minor"/>
      </rPr>
      <t>0</t>
    </r>
    <r>
      <rPr>
        <sz val="18"/>
        <color indexed="12"/>
        <rFont val="Arial"/>
        <family val="2"/>
      </rPr>
      <t xml:space="preserve"> (deg K)</t>
    </r>
  </si>
  <si>
    <t>- SigProc</t>
  </si>
  <si>
    <t>Noise figure</t>
  </si>
  <si>
    <t>- Atmos</t>
  </si>
  <si>
    <r>
      <rPr>
        <sz val="18"/>
        <color indexed="12"/>
        <rFont val="Symbol"/>
        <family val="1"/>
        <charset val="2"/>
      </rPr>
      <t>S</t>
    </r>
    <r>
      <rPr>
        <sz val="18"/>
        <color indexed="12"/>
        <rFont val="Arial"/>
        <family val="2"/>
      </rPr>
      <t xml:space="preserve">  LOSSES</t>
    </r>
  </si>
  <si>
    <t>Range (km)</t>
  </si>
  <si>
    <t>TOTALS</t>
  </si>
  <si>
    <t>PRF</t>
  </si>
  <si>
    <t>SNR at 5 km =</t>
  </si>
  <si>
    <t>CNR CALCULATIONS</t>
  </si>
  <si>
    <t>Eq. 2.7</t>
  </si>
  <si>
    <t>Beamwidth (radians and degrees)</t>
  </si>
  <si>
    <t>Width of clutter cell, m</t>
  </si>
  <si>
    <t>Range of clutter cell, m</t>
  </si>
  <si>
    <t>Note - the duty factor x the processing time tells you the amount of time that you are transmitting</t>
  </si>
  <si>
    <t>=range x beamwidth in radians</t>
  </si>
  <si>
    <t>=pulsewidth x 1.5E8 m/s</t>
  </si>
  <si>
    <t>Clutter Area, m2</t>
  </si>
  <si>
    <t>RCS for clutter, m2</t>
  </si>
  <si>
    <t>Reflectivity dBm2/m2</t>
  </si>
  <si>
    <t>CNR at 5 km =</t>
  </si>
  <si>
    <t>Power Received Calculations</t>
  </si>
  <si>
    <t>GAIN, dB</t>
  </si>
  <si>
    <t>LOSS, dB</t>
  </si>
  <si>
    <t>Transmit Gain, dB</t>
  </si>
  <si>
    <t>Receive Gain, dB</t>
  </si>
  <si>
    <t>Power received, dBW</t>
  </si>
  <si>
    <t>SNR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</si>
</sst>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0.000_)"/>
    <numFmt numFmtId="166" formatCode="0.0000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8"/>
      <color indexed="12"/>
      <name val="Arial"/>
      <family val="2"/>
    </font>
    <font>
      <sz val="18"/>
      <name val="Arial"/>
      <family val="2"/>
    </font>
    <font>
      <u/>
      <sz val="18"/>
      <color indexed="12"/>
      <name val="Arial"/>
      <family val="2"/>
    </font>
    <font>
      <b/>
      <sz val="18"/>
      <color rgb="FFFF0000"/>
      <name val="Arial"/>
      <family val="2"/>
    </font>
    <font>
      <sz val="18"/>
      <color rgb="FF0000FF"/>
      <name val="Arial"/>
      <family val="2"/>
    </font>
    <font>
      <sz val="18"/>
      <color indexed="12"/>
      <name val="Symbol"/>
      <family val="1"/>
      <charset val="2"/>
    </font>
    <font>
      <vertAlign val="superscript"/>
      <sz val="18"/>
      <color indexed="12"/>
      <name val="Arial"/>
      <family val="2"/>
    </font>
    <font>
      <vertAlign val="subscript"/>
      <sz val="18"/>
      <color indexed="12"/>
      <name val="Calibri"/>
      <family val="2"/>
      <scheme val="minor"/>
    </font>
    <font>
      <b/>
      <sz val="18"/>
      <name val="Arial"/>
      <family val="2"/>
    </font>
    <font>
      <sz val="18"/>
      <color theme="1"/>
      <name val="Arial"/>
      <family val="2"/>
    </font>
    <font>
      <sz val="12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/>
  </cellStyleXfs>
  <cellXfs count="32">
    <xf numFmtId="0" fontId="0" fillId="0" borderId="0" xfId="0"/>
    <xf numFmtId="164" fontId="3" fillId="0" borderId="0" xfId="2" applyFont="1" applyAlignment="1" applyProtection="1">
      <alignment horizontal="left"/>
      <protection locked="0"/>
    </xf>
    <xf numFmtId="164" fontId="4" fillId="0" borderId="0" xfId="2" applyFont="1"/>
    <xf numFmtId="164" fontId="5" fillId="0" borderId="0" xfId="2" applyFont="1" applyAlignment="1" applyProtection="1">
      <alignment horizontal="center"/>
      <protection locked="0"/>
    </xf>
    <xf numFmtId="164" fontId="5" fillId="0" borderId="0" xfId="2" applyNumberFormat="1" applyFont="1" applyAlignment="1" applyProtection="1">
      <alignment horizontal="center"/>
      <protection locked="0"/>
    </xf>
    <xf numFmtId="164" fontId="4" fillId="0" borderId="0" xfId="2" applyFont="1" applyAlignment="1">
      <alignment horizontal="right"/>
    </xf>
    <xf numFmtId="164" fontId="3" fillId="0" borderId="0" xfId="2" applyFont="1" applyProtection="1">
      <protection locked="0"/>
    </xf>
    <xf numFmtId="2" fontId="3" fillId="0" borderId="0" xfId="2" applyNumberFormat="1" applyFont="1" applyProtection="1">
      <protection locked="0"/>
    </xf>
    <xf numFmtId="2" fontId="4" fillId="0" borderId="0" xfId="2" applyNumberFormat="1" applyFont="1"/>
    <xf numFmtId="164" fontId="3" fillId="0" borderId="0" xfId="2" applyNumberFormat="1" applyFont="1" applyAlignment="1" applyProtection="1">
      <alignment horizontal="right"/>
      <protection locked="0"/>
    </xf>
    <xf numFmtId="164" fontId="6" fillId="0" borderId="0" xfId="2" applyNumberFormat="1" applyFont="1" applyAlignment="1" applyProtection="1">
      <alignment horizontal="right"/>
      <protection locked="0"/>
    </xf>
    <xf numFmtId="10" fontId="3" fillId="0" borderId="0" xfId="1" applyNumberFormat="1" applyFont="1" applyProtection="1">
      <protection locked="0"/>
    </xf>
    <xf numFmtId="164" fontId="3" fillId="0" borderId="0" xfId="2" applyNumberFormat="1" applyFont="1" applyProtection="1">
      <protection locked="0"/>
    </xf>
    <xf numFmtId="2" fontId="7" fillId="0" borderId="0" xfId="2" applyNumberFormat="1" applyFont="1"/>
    <xf numFmtId="164" fontId="3" fillId="0" borderId="0" xfId="2" applyNumberFormat="1" applyFont="1" applyAlignment="1" applyProtection="1">
      <alignment horizontal="left"/>
      <protection locked="0"/>
    </xf>
    <xf numFmtId="2" fontId="3" fillId="0" borderId="0" xfId="2" applyNumberFormat="1" applyFont="1" applyAlignment="1" applyProtection="1">
      <alignment horizontal="left"/>
      <protection locked="0"/>
    </xf>
    <xf numFmtId="164" fontId="3" fillId="0" borderId="0" xfId="2" quotePrefix="1" applyFont="1" applyAlignment="1" applyProtection="1">
      <alignment horizontal="left"/>
      <protection locked="0"/>
    </xf>
    <xf numFmtId="2" fontId="4" fillId="0" borderId="1" xfId="2" applyNumberFormat="1" applyFont="1" applyBorder="1"/>
    <xf numFmtId="164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2" applyFont="1" applyAlignment="1" applyProtection="1">
      <alignment horizontal="left"/>
      <protection locked="0"/>
    </xf>
    <xf numFmtId="2" fontId="6" fillId="0" borderId="0" xfId="2" applyNumberFormat="1" applyFont="1"/>
    <xf numFmtId="2" fontId="6" fillId="0" borderId="0" xfId="2" applyNumberFormat="1" applyFont="1" applyProtection="1">
      <protection locked="0"/>
    </xf>
    <xf numFmtId="165" fontId="11" fillId="0" borderId="0" xfId="2" applyNumberFormat="1" applyFont="1" applyAlignment="1">
      <alignment horizontal="center"/>
    </xf>
    <xf numFmtId="166" fontId="12" fillId="0" borderId="0" xfId="0" applyNumberFormat="1" applyFont="1"/>
    <xf numFmtId="2" fontId="12" fillId="0" borderId="0" xfId="0" applyNumberFormat="1" applyFont="1"/>
    <xf numFmtId="166" fontId="7" fillId="2" borderId="0" xfId="0" applyNumberFormat="1" applyFont="1" applyFill="1"/>
    <xf numFmtId="164" fontId="11" fillId="0" borderId="0" xfId="2" applyFont="1" applyAlignment="1">
      <alignment horizontal="center"/>
    </xf>
    <xf numFmtId="164" fontId="13" fillId="0" borderId="0" xfId="2" quotePrefix="1" applyFont="1" applyProtection="1">
      <protection locked="0"/>
    </xf>
    <xf numFmtId="166" fontId="12" fillId="0" borderId="0" xfId="0" quotePrefix="1" applyNumberFormat="1" applyFont="1"/>
    <xf numFmtId="11" fontId="3" fillId="0" borderId="0" xfId="2" applyNumberFormat="1" applyFont="1" applyProtection="1">
      <protection locked="0"/>
    </xf>
    <xf numFmtId="0" fontId="14" fillId="0" borderId="0" xfId="0" applyFont="1"/>
  </cellXfs>
  <cellStyles count="3">
    <cellStyle name="Normal" xfId="0" builtinId="0"/>
    <cellStyle name="Normal_REFBETA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13" workbookViewId="0">
      <selection activeCell="C22" sqref="C22"/>
    </sheetView>
  </sheetViews>
  <sheetFormatPr defaultRowHeight="15" x14ac:dyDescent="0.25"/>
  <cols>
    <col min="1" max="1" width="38.140625" bestFit="1" customWidth="1"/>
    <col min="2" max="2" width="36.140625" bestFit="1" customWidth="1"/>
    <col min="3" max="3" width="20" customWidth="1"/>
    <col min="4" max="4" width="13" bestFit="1" customWidth="1"/>
    <col min="6" max="6" width="16.42578125" bestFit="1" customWidth="1"/>
    <col min="7" max="7" width="16.5703125" bestFit="1" customWidth="1"/>
  </cols>
  <sheetData>
    <row r="1" spans="1:7" ht="23.25" x14ac:dyDescent="0.35">
      <c r="B1" s="1" t="s">
        <v>0</v>
      </c>
    </row>
    <row r="2" spans="1:7" ht="23.25" x14ac:dyDescent="0.35">
      <c r="A2" s="2"/>
      <c r="B2" s="3" t="s">
        <v>1</v>
      </c>
      <c r="C2" s="4" t="s">
        <v>2</v>
      </c>
      <c r="D2" s="4" t="s">
        <v>3</v>
      </c>
      <c r="E2" s="2"/>
      <c r="F2" s="1"/>
      <c r="G2" s="5"/>
    </row>
    <row r="3" spans="1:7" ht="23.25" x14ac:dyDescent="0.35">
      <c r="A3" s="2"/>
      <c r="B3" s="2"/>
      <c r="C3" s="2"/>
      <c r="D3" s="2"/>
      <c r="E3" s="2"/>
      <c r="F3" s="3"/>
      <c r="G3" s="4"/>
    </row>
    <row r="4" spans="1:7" ht="23.25" x14ac:dyDescent="0.35">
      <c r="A4" s="1" t="s">
        <v>4</v>
      </c>
      <c r="B4" s="6">
        <v>5000</v>
      </c>
      <c r="C4" s="7">
        <f>10*LOG(B4)</f>
        <v>36.989700043360187</v>
      </c>
      <c r="D4" s="8"/>
      <c r="E4" s="2"/>
      <c r="F4" s="6"/>
      <c r="G4" s="9"/>
    </row>
    <row r="5" spans="1:7" ht="23.25" x14ac:dyDescent="0.35">
      <c r="A5" s="1" t="s">
        <v>5</v>
      </c>
      <c r="B5" s="6">
        <v>34.380000000000003</v>
      </c>
      <c r="C5" s="7">
        <f t="shared" ref="C5:C6" si="0">B5</f>
        <v>34.380000000000003</v>
      </c>
      <c r="D5" s="8"/>
      <c r="E5" s="2"/>
      <c r="F5" s="6"/>
      <c r="G5" s="9"/>
    </row>
    <row r="6" spans="1:7" ht="23.25" x14ac:dyDescent="0.35">
      <c r="A6" s="1" t="s">
        <v>6</v>
      </c>
      <c r="B6" s="6">
        <v>34.380000000000003</v>
      </c>
      <c r="C6" s="7">
        <f t="shared" si="0"/>
        <v>34.380000000000003</v>
      </c>
      <c r="D6" s="8"/>
      <c r="E6" s="2"/>
      <c r="F6" s="6"/>
      <c r="G6" s="10"/>
    </row>
    <row r="7" spans="1:7" ht="23.25" x14ac:dyDescent="0.35">
      <c r="A7" s="1" t="s">
        <v>7</v>
      </c>
      <c r="B7" s="11">
        <v>0.05</v>
      </c>
      <c r="C7" s="7"/>
      <c r="D7" s="12">
        <f>-10*LOG(B7)</f>
        <v>13.010299956639813</v>
      </c>
      <c r="E7" s="2"/>
      <c r="F7" s="28" t="s">
        <v>31</v>
      </c>
      <c r="G7" s="9"/>
    </row>
    <row r="8" spans="1:7" ht="23.25" x14ac:dyDescent="0.35">
      <c r="A8" s="1" t="s">
        <v>8</v>
      </c>
      <c r="B8" s="6">
        <v>18.3</v>
      </c>
      <c r="C8" s="7"/>
      <c r="D8" s="12">
        <f>-10*LOG(B8*0.001)</f>
        <v>17.375489102695706</v>
      </c>
      <c r="E8" s="1"/>
      <c r="F8" s="2"/>
      <c r="G8" s="9"/>
    </row>
    <row r="9" spans="1:7" ht="23.25" x14ac:dyDescent="0.35">
      <c r="A9" s="1" t="s">
        <v>24</v>
      </c>
      <c r="B9" s="6">
        <v>2000</v>
      </c>
      <c r="C9" s="8"/>
      <c r="D9" s="12"/>
      <c r="E9" s="2"/>
      <c r="F9" s="2"/>
      <c r="G9" s="5"/>
    </row>
    <row r="10" spans="1:7" ht="23.25" x14ac:dyDescent="0.35">
      <c r="A10" s="1" t="s">
        <v>9</v>
      </c>
      <c r="B10" s="6">
        <v>1</v>
      </c>
      <c r="C10" s="13">
        <f>10*LOG(B10)</f>
        <v>0</v>
      </c>
      <c r="D10" s="12"/>
      <c r="E10" s="2"/>
      <c r="F10" s="2"/>
      <c r="G10" s="5"/>
    </row>
    <row r="11" spans="1:7" ht="27.75" x14ac:dyDescent="0.35">
      <c r="A11" s="1" t="s">
        <v>10</v>
      </c>
      <c r="B11" s="6">
        <v>5000</v>
      </c>
      <c r="C11" s="8"/>
      <c r="D11" s="12">
        <f>-(10*LOG(90000/(B11*B11)))</f>
        <v>24.436974992327126</v>
      </c>
      <c r="E11" s="2"/>
      <c r="F11" s="1" t="s">
        <v>11</v>
      </c>
      <c r="G11" s="5"/>
    </row>
    <row r="12" spans="1:7" ht="27.75" x14ac:dyDescent="0.35">
      <c r="A12" s="1" t="s">
        <v>12</v>
      </c>
      <c r="B12" s="2"/>
      <c r="C12" s="8"/>
      <c r="D12" s="12">
        <f>10*LOG(64*PI()*PI()*PI())</f>
        <v>32.976295920662885</v>
      </c>
      <c r="E12" s="2"/>
      <c r="F12" s="1" t="s">
        <v>13</v>
      </c>
      <c r="G12" s="9">
        <v>3.1</v>
      </c>
    </row>
    <row r="13" spans="1:7" ht="23.25" x14ac:dyDescent="0.35">
      <c r="A13" s="1" t="s">
        <v>14</v>
      </c>
      <c r="B13" s="7">
        <v>228.6</v>
      </c>
      <c r="D13" s="14" t="s">
        <v>15</v>
      </c>
      <c r="E13" s="2"/>
      <c r="F13" s="1" t="s">
        <v>16</v>
      </c>
      <c r="G13" s="9">
        <v>2.4</v>
      </c>
    </row>
    <row r="14" spans="1:7" ht="26.25" x14ac:dyDescent="0.45">
      <c r="A14" s="1" t="s">
        <v>17</v>
      </c>
      <c r="B14" s="6">
        <v>1</v>
      </c>
      <c r="C14" s="8"/>
      <c r="D14" s="12">
        <f>10*LOG(B14)</f>
        <v>0</v>
      </c>
      <c r="E14" s="2"/>
      <c r="F14" s="1" t="s">
        <v>18</v>
      </c>
      <c r="G14" s="9">
        <v>3.2</v>
      </c>
    </row>
    <row r="15" spans="1:7" ht="23.25" x14ac:dyDescent="0.35">
      <c r="A15" s="1" t="s">
        <v>19</v>
      </c>
      <c r="B15" s="1" t="s">
        <v>15</v>
      </c>
      <c r="C15" s="15" t="s">
        <v>15</v>
      </c>
      <c r="D15" s="12">
        <v>2.5</v>
      </c>
      <c r="E15" s="2"/>
      <c r="F15" s="16" t="s">
        <v>20</v>
      </c>
      <c r="G15" s="9">
        <f>0.16*2*B17</f>
        <v>6.4</v>
      </c>
    </row>
    <row r="16" spans="1:7" ht="23.25" x14ac:dyDescent="0.35">
      <c r="A16" s="1" t="s">
        <v>21</v>
      </c>
      <c r="B16" s="2"/>
      <c r="C16" s="8"/>
      <c r="D16" s="12">
        <v>10</v>
      </c>
      <c r="E16" s="2"/>
      <c r="F16" s="1"/>
      <c r="G16" s="9"/>
    </row>
    <row r="17" spans="1:7" ht="23.25" x14ac:dyDescent="0.35">
      <c r="A17" s="1" t="s">
        <v>22</v>
      </c>
      <c r="B17" s="6">
        <v>20</v>
      </c>
      <c r="C17" s="8"/>
      <c r="D17" s="12">
        <f>40*LOG(B17*1000)</f>
        <v>172.04119982655925</v>
      </c>
      <c r="E17" s="2"/>
      <c r="F17" s="1"/>
      <c r="G17" s="9"/>
    </row>
    <row r="18" spans="1:7" ht="23.25" x14ac:dyDescent="0.35">
      <c r="A18" s="1"/>
      <c r="B18" s="8"/>
      <c r="C18" s="17"/>
      <c r="D18" s="17"/>
      <c r="E18" s="2"/>
      <c r="F18" s="2"/>
      <c r="G18" s="18"/>
    </row>
    <row r="19" spans="1:7" ht="23.25" x14ac:dyDescent="0.35">
      <c r="A19" s="1" t="s">
        <v>23</v>
      </c>
      <c r="B19" s="8"/>
      <c r="C19" s="7">
        <f>SUM(C4:C15)</f>
        <v>105.74970004336018</v>
      </c>
      <c r="D19" s="7">
        <f>SUM(D7:D17)</f>
        <v>272.34025979888474</v>
      </c>
      <c r="E19" s="2"/>
      <c r="F19" s="2"/>
      <c r="G19" s="18"/>
    </row>
    <row r="20" spans="1:7" ht="23.25" x14ac:dyDescent="0.35">
      <c r="A20" s="2"/>
      <c r="B20" s="8"/>
      <c r="C20" s="8"/>
      <c r="D20" s="8"/>
      <c r="E20" s="2"/>
      <c r="F20" s="2"/>
      <c r="G20" s="19"/>
    </row>
    <row r="21" spans="1:7" ht="23.25" x14ac:dyDescent="0.35">
      <c r="A21" s="20" t="s">
        <v>25</v>
      </c>
      <c r="B21" s="21"/>
      <c r="C21" s="22">
        <f>C19-D19</f>
        <v>-166.59055975552457</v>
      </c>
      <c r="D21" s="8"/>
      <c r="E21" s="2"/>
      <c r="F21" s="2"/>
      <c r="G21" s="23"/>
    </row>
    <row r="22" spans="1:7" x14ac:dyDescent="0.25">
      <c r="C22" s="31">
        <v>7.2724029999999997</v>
      </c>
    </row>
    <row r="25" spans="1:7" x14ac:dyDescent="0.25">
      <c r="A25" t="s">
        <v>44</v>
      </c>
      <c r="C25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abSelected="1" topLeftCell="A17" workbookViewId="0">
      <selection activeCell="C28" sqref="C28"/>
    </sheetView>
  </sheetViews>
  <sheetFormatPr defaultRowHeight="15" x14ac:dyDescent="0.25"/>
  <cols>
    <col min="1" max="1" width="54.85546875" bestFit="1" customWidth="1"/>
    <col min="2" max="2" width="22.7109375" bestFit="1" customWidth="1"/>
    <col min="3" max="3" width="15" bestFit="1" customWidth="1"/>
    <col min="4" max="4" width="13" bestFit="1" customWidth="1"/>
    <col min="5" max="5" width="15" bestFit="1" customWidth="1"/>
    <col min="6" max="6" width="16.42578125" bestFit="1" customWidth="1"/>
    <col min="7" max="7" width="9.28515625" bestFit="1" customWidth="1"/>
  </cols>
  <sheetData>
    <row r="1" spans="1:11" ht="23.25" x14ac:dyDescent="0.35">
      <c r="A1" s="1" t="s">
        <v>28</v>
      </c>
      <c r="B1" s="24">
        <v>0.06</v>
      </c>
      <c r="C1" s="25">
        <f>B1*(180/3.1415)</f>
        <v>3.4378481617061909</v>
      </c>
    </row>
    <row r="2" spans="1:11" ht="23.25" x14ac:dyDescent="0.35">
      <c r="A2" s="1" t="s">
        <v>29</v>
      </c>
      <c r="B2" s="24">
        <f>B1*1000*B24</f>
        <v>1200</v>
      </c>
      <c r="C2" s="29" t="s">
        <v>32</v>
      </c>
    </row>
    <row r="3" spans="1:11" ht="23.25" x14ac:dyDescent="0.35">
      <c r="A3" s="1" t="s">
        <v>30</v>
      </c>
      <c r="B3" s="24">
        <f>0.000001*150000000</f>
        <v>150</v>
      </c>
      <c r="C3" s="29" t="s">
        <v>33</v>
      </c>
      <c r="J3">
        <f>15 -J4</f>
        <v>7.7275970000000003</v>
      </c>
      <c r="K3">
        <f>7.728</f>
        <v>7.7279999999999998</v>
      </c>
    </row>
    <row r="4" spans="1:11" ht="23.25" x14ac:dyDescent="0.35">
      <c r="A4" s="1" t="s">
        <v>34</v>
      </c>
      <c r="B4" s="24">
        <f>B2*B3</f>
        <v>180000</v>
      </c>
      <c r="F4">
        <v>-90.931254999999993</v>
      </c>
      <c r="J4" s="31">
        <v>7.2724029999999997</v>
      </c>
    </row>
    <row r="5" spans="1:11" ht="23.25" x14ac:dyDescent="0.35">
      <c r="A5" s="1" t="s">
        <v>36</v>
      </c>
      <c r="B5">
        <v>-90.931254999999993</v>
      </c>
      <c r="C5">
        <f>F5-F5</f>
        <v>0</v>
      </c>
    </row>
    <row r="6" spans="1:11" ht="23.25" x14ac:dyDescent="0.35">
      <c r="A6" s="1" t="s">
        <v>35</v>
      </c>
      <c r="B6" s="24">
        <f>B4*10^(B5/10)</f>
        <v>1.4526032286025644E-4</v>
      </c>
      <c r="E6">
        <v>2.2210000000000001E-2</v>
      </c>
    </row>
    <row r="8" spans="1:11" ht="23.25" x14ac:dyDescent="0.35">
      <c r="A8" s="1" t="s">
        <v>26</v>
      </c>
      <c r="H8">
        <v>0.11849999999999999</v>
      </c>
    </row>
    <row r="9" spans="1:11" ht="23.25" x14ac:dyDescent="0.35">
      <c r="A9" s="2"/>
      <c r="B9" s="3" t="s">
        <v>1</v>
      </c>
      <c r="C9" s="4" t="s">
        <v>2</v>
      </c>
      <c r="D9" s="4" t="s">
        <v>3</v>
      </c>
      <c r="E9" s="2"/>
      <c r="F9" s="1"/>
      <c r="G9" s="5"/>
    </row>
    <row r="10" spans="1:11" ht="23.25" x14ac:dyDescent="0.35">
      <c r="A10" s="2"/>
      <c r="B10" s="2"/>
      <c r="C10" s="2">
        <f>SUM(C11,C17)</f>
        <v>20.455185628844927</v>
      </c>
      <c r="D10" s="2"/>
      <c r="E10" s="2"/>
      <c r="F10" s="3"/>
      <c r="G10" s="4"/>
    </row>
    <row r="11" spans="1:11" ht="23.25" x14ac:dyDescent="0.35">
      <c r="A11" s="1" t="s">
        <v>4</v>
      </c>
      <c r="B11" s="6">
        <v>5000</v>
      </c>
      <c r="C11" s="7">
        <f>10*LOG(B11)</f>
        <v>36.989700043360187</v>
      </c>
      <c r="D11" s="8"/>
      <c r="E11" s="2"/>
      <c r="F11" s="6"/>
      <c r="G11" s="9"/>
    </row>
    <row r="12" spans="1:11" ht="23.25" x14ac:dyDescent="0.35">
      <c r="A12" s="1" t="s">
        <v>5</v>
      </c>
      <c r="B12" s="6">
        <v>34.380000000000003</v>
      </c>
      <c r="C12" s="7">
        <f>B12</f>
        <v>34.380000000000003</v>
      </c>
      <c r="D12" s="8"/>
      <c r="E12" s="2" t="s">
        <v>27</v>
      </c>
      <c r="F12" s="6"/>
      <c r="G12" s="9"/>
    </row>
    <row r="13" spans="1:11" ht="23.25" x14ac:dyDescent="0.35">
      <c r="A13" s="1" t="s">
        <v>6</v>
      </c>
      <c r="B13" s="6">
        <v>34.380000000000003</v>
      </c>
      <c r="C13" s="7">
        <f>B13</f>
        <v>34.380000000000003</v>
      </c>
      <c r="D13" s="8"/>
      <c r="E13" s="2"/>
      <c r="F13" s="6"/>
      <c r="G13" s="10"/>
    </row>
    <row r="14" spans="1:11" ht="23.25" x14ac:dyDescent="0.35">
      <c r="A14" s="1" t="s">
        <v>7</v>
      </c>
      <c r="B14" s="11">
        <v>0.05</v>
      </c>
      <c r="C14" s="7"/>
      <c r="D14" s="12">
        <f>-10*LOG(B14)</f>
        <v>13.010299956639813</v>
      </c>
      <c r="E14" s="2">
        <f>SUM(D14:D24)</f>
        <v>310.08875067517863</v>
      </c>
      <c r="F14" s="6"/>
      <c r="G14" s="9"/>
    </row>
    <row r="15" spans="1:11" ht="23.25" x14ac:dyDescent="0.35">
      <c r="A15" s="1" t="s">
        <v>8</v>
      </c>
      <c r="B15" s="6">
        <v>1</v>
      </c>
      <c r="C15" s="7"/>
      <c r="D15" s="12">
        <f>-10*LOG(B15*0.001)</f>
        <v>30</v>
      </c>
      <c r="E15" s="1"/>
      <c r="F15" s="2"/>
      <c r="G15" s="9"/>
    </row>
    <row r="16" spans="1:11" ht="23.25" x14ac:dyDescent="0.35">
      <c r="A16" s="1" t="s">
        <v>24</v>
      </c>
      <c r="B16" s="6">
        <v>2000</v>
      </c>
      <c r="C16" s="8"/>
      <c r="D16" s="12"/>
      <c r="E16" s="2"/>
      <c r="F16" s="2"/>
      <c r="G16" s="5"/>
    </row>
    <row r="17" spans="1:7" ht="23.25" x14ac:dyDescent="0.35">
      <c r="A17" s="1" t="s">
        <v>9</v>
      </c>
      <c r="B17" s="26">
        <f>B6</f>
        <v>1.4526032286025644E-4</v>
      </c>
      <c r="C17" s="13">
        <f>10*LOG(F17)</f>
        <v>-16.534514414515261</v>
      </c>
      <c r="D17" s="12"/>
      <c r="E17" s="2"/>
      <c r="F17" s="2">
        <v>2.2210000000000001E-2</v>
      </c>
      <c r="G17" s="5"/>
    </row>
    <row r="18" spans="1:7" ht="27.75" x14ac:dyDescent="0.35">
      <c r="A18" s="1" t="s">
        <v>10</v>
      </c>
      <c r="B18" s="6">
        <v>5000</v>
      </c>
      <c r="C18" s="8"/>
      <c r="D18" s="12">
        <f>-(10*LOG(90000/(B18*B18)))</f>
        <v>24.436974992327126</v>
      </c>
      <c r="E18" s="2"/>
      <c r="F18" s="1" t="s">
        <v>11</v>
      </c>
      <c r="G18" s="5"/>
    </row>
    <row r="19" spans="1:7" ht="27.75" x14ac:dyDescent="0.35">
      <c r="A19" s="1" t="s">
        <v>12</v>
      </c>
      <c r="B19" s="2"/>
      <c r="C19" s="8"/>
      <c r="D19" s="12">
        <f>10*LOG(64*PI()*PI()*PI())</f>
        <v>32.976295920662885</v>
      </c>
      <c r="E19" s="2"/>
      <c r="F19" s="1" t="s">
        <v>13</v>
      </c>
      <c r="G19" s="9">
        <v>0</v>
      </c>
    </row>
    <row r="20" spans="1:7" ht="23.25" x14ac:dyDescent="0.35">
      <c r="A20" s="1" t="s">
        <v>14</v>
      </c>
      <c r="B20" s="1" t="s">
        <v>15</v>
      </c>
      <c r="C20" s="7">
        <v>228.6</v>
      </c>
      <c r="D20" s="14" t="s">
        <v>15</v>
      </c>
      <c r="E20" s="2"/>
      <c r="F20" s="1" t="s">
        <v>16</v>
      </c>
      <c r="G20" s="9">
        <v>0</v>
      </c>
    </row>
    <row r="21" spans="1:7" ht="26.25" x14ac:dyDescent="0.45">
      <c r="A21" s="1" t="s">
        <v>17</v>
      </c>
      <c r="B21" s="6">
        <v>290</v>
      </c>
      <c r="C21" s="8"/>
      <c r="D21" s="12">
        <f>10*LOG(B21)</f>
        <v>24.62397997898956</v>
      </c>
      <c r="E21" s="2"/>
      <c r="F21" s="1" t="s">
        <v>18</v>
      </c>
      <c r="G21" s="9">
        <v>3.6</v>
      </c>
    </row>
    <row r="22" spans="1:7" ht="23.25" x14ac:dyDescent="0.35">
      <c r="A22" s="1" t="s">
        <v>19</v>
      </c>
      <c r="B22" s="1" t="s">
        <v>15</v>
      </c>
      <c r="C22" s="15" t="s">
        <v>15</v>
      </c>
      <c r="D22" s="12">
        <v>3</v>
      </c>
      <c r="E22" s="2"/>
      <c r="F22" s="16" t="s">
        <v>20</v>
      </c>
      <c r="G22" s="9">
        <f>0.16*2*B24</f>
        <v>6.4</v>
      </c>
    </row>
    <row r="23" spans="1:7" ht="23.25" x14ac:dyDescent="0.35">
      <c r="A23" s="1" t="s">
        <v>21</v>
      </c>
      <c r="B23" s="2"/>
      <c r="C23" s="8"/>
      <c r="D23" s="12">
        <f>SUM(G19:G22)</f>
        <v>10</v>
      </c>
      <c r="E23" s="2"/>
      <c r="F23" s="1"/>
      <c r="G23" s="9"/>
    </row>
    <row r="24" spans="1:7" ht="23.25" x14ac:dyDescent="0.35">
      <c r="A24" s="1" t="s">
        <v>22</v>
      </c>
      <c r="B24" s="6">
        <v>20</v>
      </c>
      <c r="C24" s="8"/>
      <c r="D24" s="12">
        <f>40*LOG(B24*1000)</f>
        <v>172.04119982655925</v>
      </c>
      <c r="E24" s="2"/>
      <c r="F24" s="1"/>
      <c r="G24" s="9"/>
    </row>
    <row r="25" spans="1:7" ht="23.25" x14ac:dyDescent="0.35">
      <c r="A25" s="1"/>
      <c r="B25" s="8"/>
      <c r="C25" s="17"/>
      <c r="D25" s="17"/>
      <c r="E25" s="2"/>
      <c r="F25" s="2"/>
      <c r="G25" s="18"/>
    </row>
    <row r="26" spans="1:7" ht="23.25" x14ac:dyDescent="0.35">
      <c r="A26" s="1" t="s">
        <v>23</v>
      </c>
      <c r="B26" s="8"/>
      <c r="C26" s="7">
        <f>SUM(C11:C22)</f>
        <v>317.81518562884492</v>
      </c>
      <c r="D26" s="7">
        <f>SUM(D14:D24)</f>
        <v>310.08875067517863</v>
      </c>
      <c r="E26" s="2"/>
      <c r="F26" s="2"/>
      <c r="G26" s="18"/>
    </row>
    <row r="27" spans="1:7" ht="23.25" x14ac:dyDescent="0.35">
      <c r="A27" s="2"/>
      <c r="B27" s="8"/>
      <c r="C27" s="8"/>
      <c r="D27" s="8"/>
      <c r="E27" s="2"/>
      <c r="F27" s="2"/>
      <c r="G27" s="19"/>
    </row>
    <row r="28" spans="1:7" ht="23.25" x14ac:dyDescent="0.35">
      <c r="A28" s="20" t="s">
        <v>37</v>
      </c>
      <c r="B28" s="21"/>
      <c r="C28" s="22">
        <f>C26-D26</f>
        <v>7.7264349536662849</v>
      </c>
      <c r="D28" s="8"/>
      <c r="E28" s="2"/>
      <c r="F28" s="2"/>
      <c r="G2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/>
  </sheetViews>
  <sheetFormatPr defaultRowHeight="15" x14ac:dyDescent="0.25"/>
  <cols>
    <col min="1" max="1" width="40.42578125" customWidth="1"/>
    <col min="2" max="2" width="24.42578125" customWidth="1"/>
    <col min="3" max="4" width="17.7109375" customWidth="1"/>
    <col min="6" max="7" width="20.7109375" customWidth="1"/>
  </cols>
  <sheetData>
    <row r="1" spans="1:7" ht="23.25" x14ac:dyDescent="0.35">
      <c r="B1" s="1" t="s">
        <v>38</v>
      </c>
    </row>
    <row r="2" spans="1:7" ht="23.25" x14ac:dyDescent="0.35">
      <c r="A2" s="2"/>
      <c r="B2" s="3" t="s">
        <v>1</v>
      </c>
      <c r="C2" s="4" t="s">
        <v>39</v>
      </c>
      <c r="D2" s="4" t="s">
        <v>40</v>
      </c>
      <c r="E2" s="2"/>
      <c r="F2" s="4" t="s">
        <v>2</v>
      </c>
      <c r="G2" s="4" t="s">
        <v>3</v>
      </c>
    </row>
    <row r="3" spans="1:7" ht="23.25" x14ac:dyDescent="0.35">
      <c r="A3" s="2"/>
      <c r="B3" s="2"/>
      <c r="C3" s="2"/>
      <c r="D3" s="2"/>
      <c r="E3" s="2"/>
      <c r="F3" s="2"/>
      <c r="G3" s="2"/>
    </row>
    <row r="4" spans="1:7" ht="23.25" x14ac:dyDescent="0.35">
      <c r="A4" s="1" t="s">
        <v>4</v>
      </c>
      <c r="B4" s="6">
        <v>25000</v>
      </c>
      <c r="C4" s="7">
        <f>10*LOG(B4)</f>
        <v>43.979400086720375</v>
      </c>
      <c r="D4" s="8"/>
      <c r="E4" s="2"/>
      <c r="F4" s="7">
        <f>B4</f>
        <v>25000</v>
      </c>
      <c r="G4" s="8"/>
    </row>
    <row r="5" spans="1:7" ht="23.25" x14ac:dyDescent="0.35">
      <c r="A5" s="1" t="s">
        <v>41</v>
      </c>
      <c r="B5" s="6">
        <v>36</v>
      </c>
      <c r="C5" s="7">
        <f t="shared" ref="C5:C6" si="0">B5</f>
        <v>36</v>
      </c>
      <c r="D5" s="8"/>
      <c r="E5" s="2"/>
      <c r="F5" s="7">
        <f>10^(B5/10)</f>
        <v>3981.0717055349769</v>
      </c>
      <c r="G5" s="8"/>
    </row>
    <row r="6" spans="1:7" ht="23.25" x14ac:dyDescent="0.35">
      <c r="A6" s="1" t="s">
        <v>42</v>
      </c>
      <c r="B6" s="6">
        <v>36</v>
      </c>
      <c r="C6" s="7">
        <f t="shared" si="0"/>
        <v>36</v>
      </c>
      <c r="D6" s="8"/>
      <c r="E6" s="2"/>
      <c r="F6" s="7">
        <f>10^(B6/10)</f>
        <v>3981.0717055349769</v>
      </c>
      <c r="G6" s="8"/>
    </row>
    <row r="7" spans="1:7" ht="23.25" x14ac:dyDescent="0.35">
      <c r="A7" s="1" t="s">
        <v>9</v>
      </c>
      <c r="B7" s="6">
        <v>1</v>
      </c>
      <c r="C7" s="13">
        <f>10*LOG(B7)</f>
        <v>0</v>
      </c>
      <c r="D7" s="12"/>
      <c r="E7" s="2"/>
      <c r="F7" s="7">
        <f>B7</f>
        <v>1</v>
      </c>
      <c r="G7" s="12"/>
    </row>
    <row r="8" spans="1:7" ht="27.75" x14ac:dyDescent="0.35">
      <c r="A8" s="1" t="s">
        <v>10</v>
      </c>
      <c r="B8" s="6">
        <v>9400</v>
      </c>
      <c r="C8" s="8"/>
      <c r="D8" s="12">
        <f>-(10*LOG(90000/(B8*B8)))</f>
        <v>29.920131977600725</v>
      </c>
      <c r="E8" s="2"/>
      <c r="F8" s="30">
        <f>(300/B8)^2</f>
        <v>1.0185604345857853E-3</v>
      </c>
    </row>
    <row r="9" spans="1:7" ht="27.75" x14ac:dyDescent="0.35">
      <c r="A9" s="1" t="s">
        <v>12</v>
      </c>
      <c r="B9" s="2"/>
      <c r="C9" s="8"/>
      <c r="D9" s="12">
        <f>10*LOG(64*PI()*PI()*PI())</f>
        <v>32.976295920662885</v>
      </c>
      <c r="E9" s="2"/>
      <c r="F9" s="8"/>
      <c r="G9" s="12">
        <f>(4*PI())^3</f>
        <v>1984.4017075391882</v>
      </c>
    </row>
    <row r="10" spans="1:7" ht="23.25" x14ac:dyDescent="0.35">
      <c r="A10" s="1" t="s">
        <v>22</v>
      </c>
      <c r="B10" s="6">
        <v>36</v>
      </c>
      <c r="C10" s="8"/>
      <c r="D10" s="12">
        <f>40*LOG(B10*1000)</f>
        <v>182.25210003069148</v>
      </c>
      <c r="E10" s="2"/>
      <c r="F10" s="8"/>
      <c r="G10" s="30">
        <f>(1000*B10)^4</f>
        <v>1.679616E+18</v>
      </c>
    </row>
    <row r="11" spans="1:7" ht="23.25" x14ac:dyDescent="0.35">
      <c r="A11" s="1"/>
      <c r="B11" s="8"/>
      <c r="C11" s="17"/>
      <c r="D11" s="17"/>
      <c r="E11" s="2"/>
      <c r="F11" s="17"/>
      <c r="G11" s="17"/>
    </row>
    <row r="12" spans="1:7" ht="23.25" x14ac:dyDescent="0.35">
      <c r="A12" s="1" t="s">
        <v>23</v>
      </c>
      <c r="B12" s="8"/>
      <c r="C12" s="7">
        <f>SUM(C4:C9)</f>
        <v>115.97940008672037</v>
      </c>
      <c r="D12" s="7">
        <f>SUM(D7:D10)</f>
        <v>245.1485279289551</v>
      </c>
      <c r="E12" s="2"/>
      <c r="F12" s="30">
        <f>PRODUCT(F4:F9)</f>
        <v>403577374.72131199</v>
      </c>
      <c r="G12" s="30">
        <f>PRODUCT(G7:G10)</f>
        <v>3.3330328584101414E+21</v>
      </c>
    </row>
    <row r="13" spans="1:7" ht="23.25" x14ac:dyDescent="0.35">
      <c r="A13" s="2"/>
      <c r="B13" s="8"/>
      <c r="C13" s="8"/>
      <c r="D13" s="8"/>
      <c r="E13" s="2"/>
      <c r="F13" s="8"/>
      <c r="G13" s="8"/>
    </row>
    <row r="14" spans="1:7" ht="23.25" x14ac:dyDescent="0.35">
      <c r="A14" s="20" t="s">
        <v>43</v>
      </c>
      <c r="B14" s="21"/>
      <c r="C14" s="22">
        <f>C12-D12</f>
        <v>-129.16912784223473</v>
      </c>
      <c r="D14" s="8"/>
      <c r="E14" s="2"/>
      <c r="F14" s="30">
        <f>F12/G12</f>
        <v>1.2108412723954323E-13</v>
      </c>
      <c r="G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SNR</vt:lpstr>
      <vt:lpstr>CNR</vt:lpstr>
      <vt:lpstr>Power Received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Blosfelds, Ingar T</dc:creator>
  <cp:lastModifiedBy>J Gould</cp:lastModifiedBy>
  <dcterms:created xsi:type="dcterms:W3CDTF">2016-09-14T21:43:51Z</dcterms:created>
  <dcterms:modified xsi:type="dcterms:W3CDTF">2018-10-29T14:48:32Z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ACCT04\iblosfel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  <property fmtid="{D5CDD505-2E9C-101B-9397-08002B2CF9AE}" pid="12" name="ExpCountry">
    <vt:lpwstr/>
  </property>
</Properties>
</file>