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rmj4546_ads_northwestern_edu/Documents/Documents/NU/Projects/sprayableHydrogel_GT/sprayable-hydrogels/data/"/>
    </mc:Choice>
  </mc:AlternateContent>
  <xr:revisionPtr revIDLastSave="526" documentId="13_ncr:1_{86A97CFE-042D-E84B-9B3A-A2422876EAA1}" xr6:coauthVersionLast="47" xr6:coauthVersionMax="47" xr10:uidLastSave="{6009579B-3C90-400C-9A74-6B8A275FB02F}"/>
  <bookViews>
    <workbookView xWindow="-120" yWindow="-120" windowWidth="29040" windowHeight="15840" activeTab="4" xr2:uid="{2E69A4AB-BA25-3440-870D-57BCBE9E2EF8}"/>
  </bookViews>
  <sheets>
    <sheet name="Initial Design (OLHS)" sheetId="1" r:id="rId1"/>
    <sheet name="data" sheetId="2" r:id="rId2"/>
    <sheet name="objectives" sheetId="3" r:id="rId3"/>
    <sheet name="feasibility" sheetId="4" r:id="rId4"/>
    <sheet name="bo_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5" l="1"/>
  <c r="C21" i="5"/>
  <c r="C19" i="5"/>
  <c r="D17" i="5"/>
  <c r="C12" i="5"/>
  <c r="D11" i="5"/>
  <c r="C11" i="5"/>
  <c r="C10" i="5"/>
  <c r="C9" i="5"/>
  <c r="C6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C22" i="3"/>
  <c r="C21" i="3"/>
  <c r="C19" i="3"/>
  <c r="D17" i="3"/>
  <c r="C12" i="3"/>
  <c r="D11" i="3"/>
  <c r="C11" i="3"/>
  <c r="C10" i="3"/>
  <c r="C9" i="3"/>
  <c r="C6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H17" i="2"/>
  <c r="H11" i="2"/>
  <c r="G22" i="2"/>
  <c r="G21" i="2"/>
  <c r="G19" i="2"/>
  <c r="G12" i="2"/>
  <c r="G11" i="2"/>
  <c r="G10" i="2"/>
  <c r="G9" i="2"/>
  <c r="G6" i="2"/>
</calcChain>
</file>

<file path=xl/sharedStrings.xml><?xml version="1.0" encoding="utf-8"?>
<sst xmlns="http://schemas.openxmlformats.org/spreadsheetml/2006/main" count="100" uniqueCount="33">
  <si>
    <t>Block Size</t>
  </si>
  <si>
    <t>LA:SA Ratio (%LA)</t>
  </si>
  <si>
    <t>[Am]:[SA+LA] Ratio (%[AM])</t>
  </si>
  <si>
    <t>Am:IonM Ratio (%Am)</t>
  </si>
  <si>
    <t>[Am+IonM]:[SA+LA] Ratio (%[AM+IonM])</t>
  </si>
  <si>
    <t>IPA:DI</t>
  </si>
  <si>
    <t>Block 1 (Hydrophobic) [End Segment]</t>
  </si>
  <si>
    <t>Block 2 (Hydrophilic) [Middle Segment]</t>
  </si>
  <si>
    <t>Binary Spray Solvent</t>
  </si>
  <si>
    <t>Group ID</t>
  </si>
  <si>
    <t>#</t>
  </si>
  <si>
    <t>Output</t>
  </si>
  <si>
    <t>Yield T</t>
  </si>
  <si>
    <t>Yield A</t>
  </si>
  <si>
    <t>Condition</t>
  </si>
  <si>
    <t>Manufacturability</t>
  </si>
  <si>
    <t>Polymer Solubility</t>
  </si>
  <si>
    <t>Gelation Enthalpy</t>
  </si>
  <si>
    <t>Shear Modulus</t>
  </si>
  <si>
    <t>Ion Conductivity</t>
  </si>
  <si>
    <t>mg</t>
  </si>
  <si>
    <t>--</t>
  </si>
  <si>
    <t>mg/mL</t>
  </si>
  <si>
    <t>J/g</t>
  </si>
  <si>
    <t>Kpa</t>
  </si>
  <si>
    <t>Kohm/cm</t>
  </si>
  <si>
    <t>HO</t>
  </si>
  <si>
    <t>v</t>
  </si>
  <si>
    <t>PS</t>
  </si>
  <si>
    <t>XX</t>
  </si>
  <si>
    <t>x</t>
  </si>
  <si>
    <t>Poor manufacturability</t>
  </si>
  <si>
    <t>Good or acceptable manufacturability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</si>
</sst>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quotePrefix="1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2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2" fontId="0" fillId="0" borderId="3" xfId="0" applyNumberFormat="1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736B-ACE5-A24B-9B52-9F135F2A7A80}">
  <sheetPr>
    <pageSetUpPr fitToPage="1"/>
  </sheetPr>
  <dimension ref="A1:I22"/>
  <sheetViews>
    <sheetView workbookViewId="0">
      <selection activeCell="D28" sqref="D28"/>
    </sheetView>
  </sheetViews>
  <sheetFormatPr defaultColWidth="11" defaultRowHeight="15.75" x14ac:dyDescent="0.25"/>
  <cols>
    <col min="2" max="2" width="10.875" bestFit="1" customWidth="1"/>
    <col min="3" max="3" width="18.375" bestFit="1" customWidth="1"/>
    <col min="4" max="4" width="29" bestFit="1" customWidth="1"/>
    <col min="5" max="5" width="10.875" bestFit="1" customWidth="1"/>
    <col min="6" max="6" width="23" bestFit="1" customWidth="1"/>
    <col min="7" max="7" width="18.375" bestFit="1" customWidth="1"/>
    <col min="8" max="8" width="42.5" bestFit="1" customWidth="1"/>
    <col min="9" max="9" width="22" bestFit="1" customWidth="1"/>
  </cols>
  <sheetData>
    <row r="1" spans="1:9" ht="18.75" x14ac:dyDescent="0.3">
      <c r="A1" s="2" t="s">
        <v>9</v>
      </c>
      <c r="B1" s="13" t="s">
        <v>6</v>
      </c>
      <c r="C1" s="13"/>
      <c r="D1" s="13"/>
      <c r="E1" s="13" t="s">
        <v>7</v>
      </c>
      <c r="F1" s="13"/>
      <c r="G1" s="13"/>
      <c r="H1" s="13"/>
      <c r="I1" s="2" t="s">
        <v>8</v>
      </c>
    </row>
    <row r="2" spans="1:9" ht="18.75" x14ac:dyDescent="0.3">
      <c r="A2" s="4" t="s">
        <v>10</v>
      </c>
      <c r="B2" s="2" t="s">
        <v>0</v>
      </c>
      <c r="C2" s="2" t="s">
        <v>1</v>
      </c>
      <c r="D2" s="2" t="s">
        <v>2</v>
      </c>
      <c r="E2" s="2" t="s">
        <v>0</v>
      </c>
      <c r="F2" s="2" t="s">
        <v>3</v>
      </c>
      <c r="G2" s="3" t="s">
        <v>1</v>
      </c>
      <c r="H2" s="2" t="s">
        <v>4</v>
      </c>
      <c r="I2" s="2" t="s">
        <v>5</v>
      </c>
    </row>
    <row r="3" spans="1:9" ht="18.75" x14ac:dyDescent="0.25">
      <c r="A3" s="1">
        <v>1</v>
      </c>
      <c r="B3" s="1">
        <v>9157.8947368421104</v>
      </c>
      <c r="C3" s="1">
        <v>63.157894736842103</v>
      </c>
      <c r="D3" s="1">
        <v>40</v>
      </c>
      <c r="E3" s="1">
        <v>12368.4210526316</v>
      </c>
      <c r="F3" s="1">
        <v>97.894736842105303</v>
      </c>
      <c r="G3" s="1">
        <v>31.578947368421101</v>
      </c>
      <c r="H3" s="1">
        <v>87.368421052631604</v>
      </c>
      <c r="I3" s="1">
        <v>79.473684210526301</v>
      </c>
    </row>
    <row r="4" spans="1:9" ht="18.75" x14ac:dyDescent="0.25">
      <c r="A4" s="1">
        <v>2</v>
      </c>
      <c r="B4" s="1">
        <v>4105.2631578947403</v>
      </c>
      <c r="C4" s="1">
        <v>31.578947368421101</v>
      </c>
      <c r="D4" s="1">
        <v>31.578947368421101</v>
      </c>
      <c r="E4" s="1">
        <v>15000</v>
      </c>
      <c r="F4" s="1">
        <v>86.315789473684205</v>
      </c>
      <c r="G4" s="1">
        <v>26.315789473684202</v>
      </c>
      <c r="H4" s="1">
        <v>64.210526315789494</v>
      </c>
      <c r="I4" s="1">
        <v>76.315789473684205</v>
      </c>
    </row>
    <row r="5" spans="1:9" ht="18.75" x14ac:dyDescent="0.25">
      <c r="A5" s="1">
        <v>3</v>
      </c>
      <c r="B5" s="1">
        <v>3263.1578947368398</v>
      </c>
      <c r="C5" s="1">
        <v>78.947368421052602</v>
      </c>
      <c r="D5" s="1">
        <v>23.157894736842099</v>
      </c>
      <c r="E5" s="1">
        <v>11842.1052631579</v>
      </c>
      <c r="F5" s="1">
        <v>98.947368421052602</v>
      </c>
      <c r="G5" s="1">
        <v>63.157894736842103</v>
      </c>
      <c r="H5" s="1">
        <v>62.105263157894697</v>
      </c>
      <c r="I5" s="1">
        <v>95.263157894736906</v>
      </c>
    </row>
    <row r="6" spans="1:9" ht="18.75" x14ac:dyDescent="0.25">
      <c r="A6" s="1">
        <v>4</v>
      </c>
      <c r="B6" s="1">
        <v>7894.7368421052597</v>
      </c>
      <c r="C6" s="1">
        <v>36.842105263157897</v>
      </c>
      <c r="D6" s="1">
        <v>16.842105263157901</v>
      </c>
      <c r="E6" s="1">
        <v>5000</v>
      </c>
      <c r="F6" s="1">
        <v>96.842105263157904</v>
      </c>
      <c r="G6" s="1">
        <v>78.947368421052602</v>
      </c>
      <c r="H6" s="1">
        <v>97.894736842105303</v>
      </c>
      <c r="I6" s="1">
        <v>81.052631578947398</v>
      </c>
    </row>
    <row r="7" spans="1:9" ht="18.75" x14ac:dyDescent="0.25">
      <c r="A7" s="1">
        <v>5</v>
      </c>
      <c r="B7" s="1">
        <v>2421.0526315789498</v>
      </c>
      <c r="C7" s="1">
        <v>21.052631578947398</v>
      </c>
      <c r="D7" s="1">
        <v>6.3157894736842097</v>
      </c>
      <c r="E7" s="1">
        <v>9210.5263157894697</v>
      </c>
      <c r="F7" s="1">
        <v>90.526315789473699</v>
      </c>
      <c r="G7" s="1">
        <v>94.736842105263193</v>
      </c>
      <c r="H7" s="1">
        <v>74.736842105263193</v>
      </c>
      <c r="I7" s="1">
        <v>74.736842105263193</v>
      </c>
    </row>
    <row r="8" spans="1:9" ht="18.75" x14ac:dyDescent="0.25">
      <c r="A8" s="1">
        <v>6</v>
      </c>
      <c r="B8" s="1">
        <v>5368.4210526315801</v>
      </c>
      <c r="C8" s="1">
        <v>94.736842105263193</v>
      </c>
      <c r="D8" s="1">
        <v>25.2631578947368</v>
      </c>
      <c r="E8" s="1">
        <v>6578.9473684210498</v>
      </c>
      <c r="F8" s="1">
        <v>93.684210526315795</v>
      </c>
      <c r="G8" s="1">
        <v>47.368421052631597</v>
      </c>
      <c r="H8" s="1">
        <v>66.315789473684205</v>
      </c>
      <c r="I8" s="1">
        <v>70</v>
      </c>
    </row>
    <row r="9" spans="1:9" ht="18.75" x14ac:dyDescent="0.25">
      <c r="A9" s="1">
        <v>7</v>
      </c>
      <c r="B9" s="1">
        <v>4526.3157894736796</v>
      </c>
      <c r="C9" s="1">
        <v>10.526315789473699</v>
      </c>
      <c r="D9" s="1">
        <v>12.6315789473684</v>
      </c>
      <c r="E9" s="1">
        <v>8157.8947368421104</v>
      </c>
      <c r="F9" s="1">
        <v>100</v>
      </c>
      <c r="G9" s="1">
        <v>5.2631578947368398</v>
      </c>
      <c r="H9" s="1">
        <v>72.631578947368396</v>
      </c>
      <c r="I9" s="1">
        <v>85.789473684210506</v>
      </c>
    </row>
    <row r="10" spans="1:9" ht="18.75" x14ac:dyDescent="0.25">
      <c r="A10" s="1">
        <v>8</v>
      </c>
      <c r="B10" s="1">
        <v>8315.78947368421</v>
      </c>
      <c r="C10" s="1">
        <v>15.789473684210501</v>
      </c>
      <c r="D10" s="1">
        <v>35.789473684210499</v>
      </c>
      <c r="E10" s="1">
        <v>7631.5789473684199</v>
      </c>
      <c r="F10" s="1">
        <v>91.578947368421098</v>
      </c>
      <c r="G10" s="1">
        <v>68.421052631579002</v>
      </c>
      <c r="H10" s="1">
        <v>60</v>
      </c>
      <c r="I10" s="1">
        <v>90.526315789473699</v>
      </c>
    </row>
    <row r="11" spans="1:9" ht="18.75" x14ac:dyDescent="0.25">
      <c r="A11" s="1">
        <v>9</v>
      </c>
      <c r="B11" s="1">
        <v>7052.6315789473701</v>
      </c>
      <c r="C11" s="1">
        <v>0</v>
      </c>
      <c r="D11" s="1">
        <v>4.2105263157894699</v>
      </c>
      <c r="E11" s="1">
        <v>8684.21052631579</v>
      </c>
      <c r="F11" s="1">
        <v>82.105263157894697</v>
      </c>
      <c r="G11" s="1">
        <v>52.631578947368403</v>
      </c>
      <c r="H11" s="1">
        <v>85.263157894736906</v>
      </c>
      <c r="I11" s="1">
        <v>96.842105263157904</v>
      </c>
    </row>
    <row r="12" spans="1:9" ht="18.75" x14ac:dyDescent="0.25">
      <c r="A12" s="1">
        <v>10</v>
      </c>
      <c r="B12" s="1">
        <v>4947.3684210526299</v>
      </c>
      <c r="C12" s="1">
        <v>5.2631578947368398</v>
      </c>
      <c r="D12" s="1">
        <v>27.3684210526316</v>
      </c>
      <c r="E12" s="1">
        <v>14473.6842105263</v>
      </c>
      <c r="F12" s="1">
        <v>94.736842105263193</v>
      </c>
      <c r="G12" s="1">
        <v>84.210526315789494</v>
      </c>
      <c r="H12" s="1">
        <v>91.578947368421098</v>
      </c>
      <c r="I12" s="1">
        <v>92.105263157894697</v>
      </c>
    </row>
    <row r="13" spans="1:9" ht="18.75" x14ac:dyDescent="0.25">
      <c r="A13" s="1">
        <v>11</v>
      </c>
      <c r="B13" s="1">
        <v>2842.10526315789</v>
      </c>
      <c r="C13" s="1">
        <v>73.684210526315795</v>
      </c>
      <c r="D13" s="1">
        <v>0</v>
      </c>
      <c r="E13" s="1">
        <v>10263.1578947368</v>
      </c>
      <c r="F13" s="1">
        <v>83.157894736842096</v>
      </c>
      <c r="G13" s="1">
        <v>15.789473684210501</v>
      </c>
      <c r="H13" s="1">
        <v>70.526315789473699</v>
      </c>
      <c r="I13" s="1">
        <v>87.368421052631604</v>
      </c>
    </row>
    <row r="14" spans="1:9" ht="18.75" x14ac:dyDescent="0.25">
      <c r="A14" s="1">
        <v>12</v>
      </c>
      <c r="B14" s="1">
        <v>6210.5263157894697</v>
      </c>
      <c r="C14" s="1">
        <v>89.473684210526301</v>
      </c>
      <c r="D14" s="1">
        <v>14.7368421052632</v>
      </c>
      <c r="E14" s="1">
        <v>6052.6315789473701</v>
      </c>
      <c r="F14" s="1">
        <v>85.263157894736807</v>
      </c>
      <c r="G14" s="1">
        <v>100</v>
      </c>
      <c r="H14" s="1">
        <v>76.842105263157904</v>
      </c>
      <c r="I14" s="1">
        <v>93.684210526315795</v>
      </c>
    </row>
    <row r="15" spans="1:9" ht="18.75" x14ac:dyDescent="0.25">
      <c r="A15" s="1">
        <v>13</v>
      </c>
      <c r="B15" s="1">
        <v>5789.4736842105303</v>
      </c>
      <c r="C15" s="1">
        <v>26.315789473684202</v>
      </c>
      <c r="D15" s="1">
        <v>10.526315789473699</v>
      </c>
      <c r="E15" s="1">
        <v>11315.789473684201</v>
      </c>
      <c r="F15" s="1">
        <v>87.368421052631604</v>
      </c>
      <c r="G15" s="1">
        <v>10.526315789473699</v>
      </c>
      <c r="H15" s="1">
        <v>100</v>
      </c>
      <c r="I15" s="1">
        <v>71.578947368421098</v>
      </c>
    </row>
    <row r="16" spans="1:9" ht="18.75" x14ac:dyDescent="0.25">
      <c r="A16" s="1">
        <v>14</v>
      </c>
      <c r="B16" s="1">
        <v>8736.8421052631602</v>
      </c>
      <c r="C16" s="1">
        <v>42.105263157894697</v>
      </c>
      <c r="D16" s="1">
        <v>29.473684210526301</v>
      </c>
      <c r="E16" s="1">
        <v>10789.473684210499</v>
      </c>
      <c r="F16" s="1">
        <v>80</v>
      </c>
      <c r="G16" s="1">
        <v>89.473684210526301</v>
      </c>
      <c r="H16" s="1">
        <v>83.157894736842096</v>
      </c>
      <c r="I16" s="1">
        <v>73.157894736842096</v>
      </c>
    </row>
    <row r="17" spans="1:9" ht="18.75" x14ac:dyDescent="0.25">
      <c r="A17" s="1">
        <v>15</v>
      </c>
      <c r="B17" s="1">
        <v>9578.9473684210498</v>
      </c>
      <c r="C17" s="1">
        <v>57.894736842105303</v>
      </c>
      <c r="D17" s="1">
        <v>21.052631578947398</v>
      </c>
      <c r="E17" s="1">
        <v>5526.3157894736796</v>
      </c>
      <c r="F17" s="1">
        <v>84.210526315789494</v>
      </c>
      <c r="G17" s="1">
        <v>0</v>
      </c>
      <c r="H17" s="1">
        <v>78.947368421052602</v>
      </c>
      <c r="I17" s="1">
        <v>84.210526315789494</v>
      </c>
    </row>
    <row r="18" spans="1:9" ht="18.75" x14ac:dyDescent="0.25">
      <c r="A18" s="1">
        <v>16</v>
      </c>
      <c r="B18" s="1">
        <v>2000</v>
      </c>
      <c r="C18" s="1">
        <v>47.368421052631597</v>
      </c>
      <c r="D18" s="1">
        <v>37.894736842105303</v>
      </c>
      <c r="E18" s="1">
        <v>7105.2631578947403</v>
      </c>
      <c r="F18" s="1">
        <v>88.421052631579002</v>
      </c>
      <c r="G18" s="1">
        <v>36.842105263157897</v>
      </c>
      <c r="H18" s="1">
        <v>89.473684210526301</v>
      </c>
      <c r="I18" s="1">
        <v>88.947368421052602</v>
      </c>
    </row>
    <row r="19" spans="1:9" ht="18.75" x14ac:dyDescent="0.25">
      <c r="A19" s="1">
        <v>17</v>
      </c>
      <c r="B19" s="1">
        <v>6631.5789473684199</v>
      </c>
      <c r="C19" s="1">
        <v>84.210526315789494</v>
      </c>
      <c r="D19" s="1">
        <v>8.4210526315789505</v>
      </c>
      <c r="E19" s="1">
        <v>9736.8421052631602</v>
      </c>
      <c r="F19" s="1">
        <v>95.789473684210506</v>
      </c>
      <c r="G19" s="1">
        <v>21.052631578947398</v>
      </c>
      <c r="H19" s="1">
        <v>95.789473684210506</v>
      </c>
      <c r="I19" s="1">
        <v>98.421052631579002</v>
      </c>
    </row>
    <row r="20" spans="1:9" ht="18.75" x14ac:dyDescent="0.25">
      <c r="A20" s="1">
        <v>18</v>
      </c>
      <c r="B20" s="1">
        <v>7473.6842105263204</v>
      </c>
      <c r="C20" s="1">
        <v>68.421052631579002</v>
      </c>
      <c r="D20" s="1">
        <v>33.684210526315802</v>
      </c>
      <c r="E20" s="1">
        <v>13421.052631578899</v>
      </c>
      <c r="F20" s="1">
        <v>81.052631578947398</v>
      </c>
      <c r="G20" s="1">
        <v>42.105263157894697</v>
      </c>
      <c r="H20" s="1">
        <v>81.052631578947398</v>
      </c>
      <c r="I20" s="1">
        <v>100</v>
      </c>
    </row>
    <row r="21" spans="1:9" ht="18.75" x14ac:dyDescent="0.25">
      <c r="A21" s="1">
        <v>19</v>
      </c>
      <c r="B21" s="1">
        <v>10000</v>
      </c>
      <c r="C21" s="1">
        <v>52.631578947368403</v>
      </c>
      <c r="D21" s="1">
        <v>2.1052631578947398</v>
      </c>
      <c r="E21" s="1">
        <v>12894.7368421053</v>
      </c>
      <c r="F21" s="1">
        <v>92.631578947368396</v>
      </c>
      <c r="G21" s="1">
        <v>57.894736842105303</v>
      </c>
      <c r="H21" s="1">
        <v>68.421052631579002</v>
      </c>
      <c r="I21" s="1">
        <v>82.631578947368396</v>
      </c>
    </row>
    <row r="22" spans="1:9" ht="18.75" x14ac:dyDescent="0.25">
      <c r="A22" s="1">
        <v>20</v>
      </c>
      <c r="B22" s="1">
        <v>3684.21052631579</v>
      </c>
      <c r="C22" s="1">
        <v>100</v>
      </c>
      <c r="D22" s="1">
        <v>18.947368421052602</v>
      </c>
      <c r="E22" s="1">
        <v>13947.368421052601</v>
      </c>
      <c r="F22" s="1">
        <v>89.473684210526301</v>
      </c>
      <c r="G22" s="1">
        <v>73.684210526315795</v>
      </c>
      <c r="H22" s="1">
        <v>93.684210526315795</v>
      </c>
      <c r="I22" s="1">
        <v>77.894736842105303</v>
      </c>
    </row>
  </sheetData>
  <mergeCells count="2">
    <mergeCell ref="B1:D1"/>
    <mergeCell ref="E1:H1"/>
  </mergeCells>
  <pageMargins left="0.25" right="0.25" top="0.75" bottom="0.75" header="0.3" footer="0.3"/>
  <pageSetup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E830-0D4F-412E-904C-1E80015AB593}">
  <dimension ref="A1:I26"/>
  <sheetViews>
    <sheetView workbookViewId="0">
      <selection activeCell="F30" sqref="F30"/>
    </sheetView>
  </sheetViews>
  <sheetFormatPr defaultRowHeight="15.75" x14ac:dyDescent="0.25"/>
  <cols>
    <col min="2" max="3" width="10.75" bestFit="1" customWidth="1"/>
    <col min="4" max="4" width="9.25" bestFit="1" customWidth="1"/>
    <col min="5" max="5" width="16" bestFit="1" customWidth="1"/>
    <col min="6" max="7" width="16.125" bestFit="1" customWidth="1"/>
    <col min="8" max="8" width="13.625" bestFit="1" customWidth="1"/>
    <col min="9" max="9" width="14.75" bestFit="1" customWidth="1"/>
  </cols>
  <sheetData>
    <row r="1" spans="1:9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</row>
    <row r="2" spans="1:9" x14ac:dyDescent="0.25">
      <c r="A2" s="6" t="s">
        <v>10</v>
      </c>
      <c r="B2" s="6" t="s">
        <v>20</v>
      </c>
      <c r="C2" s="6" t="s">
        <v>20</v>
      </c>
      <c r="D2" s="7" t="s">
        <v>21</v>
      </c>
      <c r="E2" s="7" t="s">
        <v>21</v>
      </c>
      <c r="F2" s="6" t="s">
        <v>22</v>
      </c>
      <c r="G2" s="6" t="s">
        <v>23</v>
      </c>
      <c r="H2" s="6" t="s">
        <v>24</v>
      </c>
      <c r="I2" s="6" t="s">
        <v>25</v>
      </c>
    </row>
    <row r="3" spans="1:9" x14ac:dyDescent="0.25">
      <c r="A3" s="6">
        <v>1</v>
      </c>
      <c r="B3" s="6">
        <v>23318.6</v>
      </c>
      <c r="C3" s="6"/>
      <c r="D3" s="6" t="s">
        <v>26</v>
      </c>
      <c r="E3" s="10" t="s">
        <v>29</v>
      </c>
      <c r="F3" s="9">
        <v>33.368091762252348</v>
      </c>
      <c r="G3" s="9">
        <v>0.34932000000000002</v>
      </c>
      <c r="H3" s="9">
        <v>2.81</v>
      </c>
      <c r="I3" s="9">
        <v>34.770347703477036</v>
      </c>
    </row>
    <row r="4" spans="1:9" x14ac:dyDescent="0.25">
      <c r="A4" s="6">
        <v>2</v>
      </c>
      <c r="B4" s="6">
        <v>22621.4</v>
      </c>
      <c r="C4" s="6"/>
      <c r="D4" s="6" t="s">
        <v>28</v>
      </c>
      <c r="E4" s="8" t="s">
        <v>27</v>
      </c>
      <c r="F4" s="9">
        <v>61.435973353071802</v>
      </c>
      <c r="G4" s="9">
        <v>29.155000000000001</v>
      </c>
      <c r="H4" s="9">
        <v>0.19</v>
      </c>
      <c r="I4" s="9">
        <v>3.3030330303303033</v>
      </c>
    </row>
    <row r="5" spans="1:9" x14ac:dyDescent="0.25">
      <c r="A5" s="6">
        <v>3</v>
      </c>
      <c r="B5" s="6">
        <v>22216.7</v>
      </c>
      <c r="C5" s="6"/>
      <c r="D5" s="6" t="s">
        <v>26</v>
      </c>
      <c r="E5" s="8" t="s">
        <v>27</v>
      </c>
      <c r="F5" s="9">
        <v>211.99999999999997</v>
      </c>
      <c r="G5" s="9">
        <v>2.9769999999999999</v>
      </c>
      <c r="H5" s="9">
        <v>2.98</v>
      </c>
      <c r="I5" s="9">
        <v>357.90357903579036</v>
      </c>
    </row>
    <row r="6" spans="1:9" x14ac:dyDescent="0.25">
      <c r="A6" s="6">
        <v>4</v>
      </c>
      <c r="B6" s="6">
        <v>22154</v>
      </c>
      <c r="C6" s="6"/>
      <c r="D6" s="6" t="s">
        <v>26</v>
      </c>
      <c r="E6" s="8" t="s">
        <v>27</v>
      </c>
      <c r="F6" s="9">
        <v>84.074373484236048</v>
      </c>
      <c r="G6" s="9">
        <f>(17.217+9.2851+10.529)/3</f>
        <v>12.343699999999998</v>
      </c>
      <c r="H6" s="9">
        <v>2.36</v>
      </c>
      <c r="I6" s="9">
        <v>9.9075990759907597</v>
      </c>
    </row>
    <row r="7" spans="1:9" x14ac:dyDescent="0.25">
      <c r="A7" s="6">
        <v>5</v>
      </c>
      <c r="B7" s="6">
        <v>22170.9</v>
      </c>
      <c r="C7" s="6"/>
      <c r="D7" s="6" t="s">
        <v>28</v>
      </c>
      <c r="E7" s="8" t="s">
        <v>27</v>
      </c>
      <c r="F7" s="9">
        <v>152.05724508050091</v>
      </c>
      <c r="G7" s="9">
        <v>2.9740000000000002</v>
      </c>
      <c r="H7" s="9">
        <v>7.92</v>
      </c>
      <c r="I7" s="9">
        <v>2.5665256652566528</v>
      </c>
    </row>
    <row r="8" spans="1:9" x14ac:dyDescent="0.25">
      <c r="A8" s="6">
        <v>6</v>
      </c>
      <c r="B8" s="6">
        <v>22192.9</v>
      </c>
      <c r="C8" s="6"/>
      <c r="D8" s="6" t="s">
        <v>26</v>
      </c>
      <c r="E8" s="8" t="s">
        <v>27</v>
      </c>
      <c r="F8" s="9">
        <v>70.780399274047184</v>
      </c>
      <c r="G8" s="12">
        <v>1.9693000000000001</v>
      </c>
      <c r="H8" s="9">
        <v>1.79</v>
      </c>
      <c r="I8" s="9">
        <v>14.710647106471066</v>
      </c>
    </row>
    <row r="9" spans="1:9" x14ac:dyDescent="0.25">
      <c r="A9" s="6">
        <v>7</v>
      </c>
      <c r="B9" s="6">
        <v>22375.4</v>
      </c>
      <c r="C9" s="6"/>
      <c r="D9" s="6" t="s">
        <v>26</v>
      </c>
      <c r="E9" s="8" t="s">
        <v>27</v>
      </c>
      <c r="F9" s="9">
        <v>50.764951321279547</v>
      </c>
      <c r="G9" s="9">
        <f>(60.108+65.988)/2</f>
        <v>63.048000000000002</v>
      </c>
      <c r="H9" s="9">
        <v>3.38</v>
      </c>
      <c r="I9" s="9">
        <v>12.754627546275463</v>
      </c>
    </row>
    <row r="10" spans="1:9" x14ac:dyDescent="0.25">
      <c r="A10" s="6">
        <v>8</v>
      </c>
      <c r="B10" s="6">
        <v>22156.9</v>
      </c>
      <c r="C10" s="6"/>
      <c r="D10" s="6" t="s">
        <v>26</v>
      </c>
      <c r="E10" s="8" t="s">
        <v>27</v>
      </c>
      <c r="F10" s="9">
        <v>117.003367003367</v>
      </c>
      <c r="G10" s="9">
        <f>(45.237+42.651)/2</f>
        <v>43.944000000000003</v>
      </c>
      <c r="H10" s="9">
        <v>5.26</v>
      </c>
      <c r="I10" s="9">
        <v>12.831128311283113</v>
      </c>
    </row>
    <row r="11" spans="1:9" x14ac:dyDescent="0.25">
      <c r="A11" s="6">
        <v>9</v>
      </c>
      <c r="B11" s="6">
        <v>22857.8</v>
      </c>
      <c r="C11" s="6"/>
      <c r="D11" s="6" t="s">
        <v>28</v>
      </c>
      <c r="E11" s="11" t="s">
        <v>30</v>
      </c>
      <c r="F11" s="9">
        <v>128.71287128712871</v>
      </c>
      <c r="G11" s="9">
        <f>(52.522+34.713)/2</f>
        <v>43.6175</v>
      </c>
      <c r="H11" s="9">
        <f>(78.2+47.2)/2</f>
        <v>62.7</v>
      </c>
      <c r="I11" s="9">
        <v>41.490414904149041</v>
      </c>
    </row>
    <row r="12" spans="1:9" x14ac:dyDescent="0.25">
      <c r="A12" s="6">
        <v>10</v>
      </c>
      <c r="B12" s="6">
        <v>21210.7</v>
      </c>
      <c r="C12" s="6"/>
      <c r="D12" s="6" t="s">
        <v>28</v>
      </c>
      <c r="E12" s="11" t="s">
        <v>30</v>
      </c>
      <c r="F12" s="9">
        <v>753.34821428571433</v>
      </c>
      <c r="G12" s="9">
        <f>(29.197+21.859)/2</f>
        <v>25.527999999999999</v>
      </c>
      <c r="H12" s="9">
        <v>1.02</v>
      </c>
      <c r="I12" s="9">
        <v>5.21</v>
      </c>
    </row>
    <row r="13" spans="1:9" x14ac:dyDescent="0.25">
      <c r="A13" s="6">
        <v>11</v>
      </c>
      <c r="B13" s="6">
        <v>22315.599999999999</v>
      </c>
      <c r="C13" s="6"/>
      <c r="D13" s="6" t="s">
        <v>26</v>
      </c>
      <c r="E13" s="8" t="s">
        <v>27</v>
      </c>
      <c r="F13" s="9">
        <v>142.85714285714286</v>
      </c>
      <c r="G13" s="9">
        <v>4.4029999999999996</v>
      </c>
      <c r="H13" s="9">
        <v>92.1</v>
      </c>
      <c r="I13" s="9">
        <v>5.5605556055560559</v>
      </c>
    </row>
    <row r="14" spans="1:9" x14ac:dyDescent="0.25">
      <c r="A14" s="6">
        <v>12</v>
      </c>
      <c r="B14" s="6">
        <v>22274.7</v>
      </c>
      <c r="C14" s="6"/>
      <c r="D14" s="6" t="s">
        <v>26</v>
      </c>
      <c r="E14" s="8" t="s">
        <v>27</v>
      </c>
      <c r="F14" s="9">
        <v>241.91461836998707</v>
      </c>
      <c r="G14" s="9">
        <v>0.94903000000000004</v>
      </c>
      <c r="H14" s="9">
        <v>0.17</v>
      </c>
      <c r="I14" s="9">
        <v>3.1320313203132035</v>
      </c>
    </row>
    <row r="15" spans="1:9" x14ac:dyDescent="0.25">
      <c r="A15" s="6">
        <v>13</v>
      </c>
      <c r="B15" s="6">
        <v>21748.5</v>
      </c>
      <c r="C15" s="6"/>
      <c r="D15" s="6" t="s">
        <v>26</v>
      </c>
      <c r="E15" s="11" t="s">
        <v>30</v>
      </c>
      <c r="F15" s="9">
        <v>388.10992708917553</v>
      </c>
      <c r="G15" s="9">
        <v>2.9409999999999998</v>
      </c>
      <c r="H15" s="12">
        <v>10.5</v>
      </c>
      <c r="I15" s="9">
        <v>182.56</v>
      </c>
    </row>
    <row r="16" spans="1:9" x14ac:dyDescent="0.25">
      <c r="A16" s="6">
        <v>14</v>
      </c>
      <c r="B16" s="6">
        <v>21655.1</v>
      </c>
      <c r="C16" s="6"/>
      <c r="D16" s="6" t="s">
        <v>28</v>
      </c>
      <c r="E16" s="10" t="s">
        <v>29</v>
      </c>
      <c r="F16" s="9">
        <v>353.17779565567179</v>
      </c>
      <c r="G16" s="9">
        <v>1.129</v>
      </c>
      <c r="H16" s="9">
        <v>82.8</v>
      </c>
      <c r="I16" s="9">
        <v>0.16200162001620019</v>
      </c>
    </row>
    <row r="17" spans="1:9" x14ac:dyDescent="0.25">
      <c r="A17" s="6">
        <v>15</v>
      </c>
      <c r="B17" s="6">
        <v>22624.2</v>
      </c>
      <c r="C17" s="6"/>
      <c r="D17" s="6" t="s">
        <v>26</v>
      </c>
      <c r="E17" s="8" t="s">
        <v>27</v>
      </c>
      <c r="F17" s="9">
        <v>122.78106508875742</v>
      </c>
      <c r="G17" s="9">
        <v>2.0964999999999998</v>
      </c>
      <c r="H17" s="9">
        <f>(39.5+10.3)/2</f>
        <v>24.9</v>
      </c>
      <c r="I17" s="9">
        <v>0.81780817808178086</v>
      </c>
    </row>
    <row r="18" spans="1:9" x14ac:dyDescent="0.25">
      <c r="A18" s="6">
        <v>16</v>
      </c>
      <c r="B18" s="6">
        <v>22407</v>
      </c>
      <c r="C18" s="6"/>
      <c r="D18" s="6" t="s">
        <v>28</v>
      </c>
      <c r="E18" s="8" t="s">
        <v>27</v>
      </c>
      <c r="F18" s="9">
        <v>181.91161356628982</v>
      </c>
      <c r="G18" s="9">
        <v>1.1874</v>
      </c>
      <c r="H18" s="12">
        <v>2.1</v>
      </c>
      <c r="I18" s="9">
        <v>2.4105241052410524</v>
      </c>
    </row>
    <row r="19" spans="1:9" x14ac:dyDescent="0.25">
      <c r="A19" s="6">
        <v>17</v>
      </c>
      <c r="B19" s="6">
        <v>22328.3</v>
      </c>
      <c r="C19" s="6"/>
      <c r="D19" s="6" t="s">
        <v>28</v>
      </c>
      <c r="E19" s="8" t="s">
        <v>27</v>
      </c>
      <c r="F19" s="9">
        <v>273.92120075046904</v>
      </c>
      <c r="G19" s="9">
        <f>(0.45116+0.6476)/2</f>
        <v>0.54937999999999998</v>
      </c>
      <c r="H19" s="9">
        <v>1</v>
      </c>
      <c r="I19" s="9">
        <v>1.3402634026340263</v>
      </c>
    </row>
    <row r="20" spans="1:9" x14ac:dyDescent="0.25">
      <c r="A20" s="6">
        <v>18</v>
      </c>
      <c r="B20" s="6">
        <v>22629.1</v>
      </c>
      <c r="C20" s="6"/>
      <c r="D20" s="6" t="s">
        <v>28</v>
      </c>
      <c r="E20" s="8" t="s">
        <v>27</v>
      </c>
      <c r="F20" s="9">
        <v>325.32188841201713</v>
      </c>
      <c r="G20" s="9">
        <v>7.4095000000000004</v>
      </c>
      <c r="H20" s="9">
        <v>10.09</v>
      </c>
      <c r="I20" s="9">
        <v>0.27330273302733027</v>
      </c>
    </row>
    <row r="21" spans="1:9" x14ac:dyDescent="0.25">
      <c r="A21" s="6">
        <v>19</v>
      </c>
      <c r="B21" s="6">
        <v>22504.5</v>
      </c>
      <c r="C21" s="6"/>
      <c r="D21" s="6" t="s">
        <v>26</v>
      </c>
      <c r="E21" s="8" t="s">
        <v>27</v>
      </c>
      <c r="F21" s="9">
        <v>113.85390428211588</v>
      </c>
      <c r="G21" s="9">
        <f>(4.6147+2.593+2.1619)/3</f>
        <v>3.1232000000000002</v>
      </c>
      <c r="H21" s="9">
        <v>62.07</v>
      </c>
      <c r="I21" s="9">
        <v>9.52</v>
      </c>
    </row>
    <row r="22" spans="1:9" x14ac:dyDescent="0.25">
      <c r="A22" s="6">
        <v>20</v>
      </c>
      <c r="B22" s="6">
        <v>21851.1</v>
      </c>
      <c r="C22" s="6"/>
      <c r="D22" s="6" t="s">
        <v>28</v>
      </c>
      <c r="E22" s="8" t="s">
        <v>27</v>
      </c>
      <c r="F22" s="9">
        <v>634.81228668941981</v>
      </c>
      <c r="G22" s="9">
        <f>(0.18151+0.48851)/2</f>
        <v>0.33501000000000003</v>
      </c>
      <c r="H22" s="9">
        <v>20.5</v>
      </c>
      <c r="I22" s="9">
        <v>7.89</v>
      </c>
    </row>
    <row r="24" spans="1:9" x14ac:dyDescent="0.25">
      <c r="A24" s="10" t="s">
        <v>29</v>
      </c>
      <c r="B24" s="14" t="s">
        <v>31</v>
      </c>
      <c r="C24" s="15"/>
    </row>
    <row r="25" spans="1:9" ht="15.75" customHeight="1" x14ac:dyDescent="0.25">
      <c r="A25" s="8" t="s">
        <v>27</v>
      </c>
      <c r="B25" s="16" t="s">
        <v>32</v>
      </c>
      <c r="C25" s="17"/>
    </row>
    <row r="26" spans="1:9" x14ac:dyDescent="0.25">
      <c r="A26" s="11" t="s">
        <v>30</v>
      </c>
      <c r="B26" s="16"/>
      <c r="C26" s="17"/>
    </row>
  </sheetData>
  <mergeCells count="2">
    <mergeCell ref="B24:C24"/>
    <mergeCell ref="B25:C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7A3E-90C9-4088-98B3-4279666210C7}">
  <dimension ref="A1:E22"/>
  <sheetViews>
    <sheetView workbookViewId="0">
      <selection activeCell="K24" sqref="K24:K25"/>
    </sheetView>
  </sheetViews>
  <sheetFormatPr defaultRowHeight="15.75" x14ac:dyDescent="0.25"/>
  <sheetData>
    <row r="1" spans="1:5" ht="18.75" x14ac:dyDescent="0.3">
      <c r="A1" s="4" t="s">
        <v>9</v>
      </c>
      <c r="B1" s="5" t="s">
        <v>16</v>
      </c>
      <c r="C1" s="5" t="s">
        <v>17</v>
      </c>
      <c r="D1" s="5" t="s">
        <v>18</v>
      </c>
      <c r="E1" s="5" t="s">
        <v>19</v>
      </c>
    </row>
    <row r="2" spans="1:5" ht="18.75" x14ac:dyDescent="0.3">
      <c r="A2" s="4" t="s">
        <v>10</v>
      </c>
      <c r="B2" s="6" t="s">
        <v>22</v>
      </c>
      <c r="C2" s="6" t="s">
        <v>23</v>
      </c>
      <c r="D2" s="6" t="s">
        <v>24</v>
      </c>
      <c r="E2" s="6" t="s">
        <v>25</v>
      </c>
    </row>
    <row r="3" spans="1:5" ht="18.75" x14ac:dyDescent="0.25">
      <c r="A3" s="1">
        <v>1</v>
      </c>
      <c r="B3" s="9">
        <v>33.368091762252348</v>
      </c>
      <c r="C3" s="9">
        <v>0.34932000000000002</v>
      </c>
      <c r="D3" s="9">
        <v>2.81</v>
      </c>
      <c r="E3" s="9">
        <v>34.770347703477036</v>
      </c>
    </row>
    <row r="4" spans="1:5" ht="18.75" x14ac:dyDescent="0.25">
      <c r="A4" s="1">
        <f>A3+1</f>
        <v>2</v>
      </c>
      <c r="B4" s="9">
        <v>61.435973353071802</v>
      </c>
      <c r="C4" s="9">
        <v>29.155000000000001</v>
      </c>
      <c r="D4" s="9">
        <v>0.19</v>
      </c>
      <c r="E4" s="9">
        <v>3.3030330303303033</v>
      </c>
    </row>
    <row r="5" spans="1:5" ht="18.75" x14ac:dyDescent="0.25">
      <c r="A5" s="1">
        <f t="shared" ref="A5:A22" si="0">A4+1</f>
        <v>3</v>
      </c>
      <c r="B5" s="9">
        <v>211.99999999999997</v>
      </c>
      <c r="C5" s="9">
        <v>2.9769999999999999</v>
      </c>
      <c r="D5" s="9">
        <v>2.98</v>
      </c>
      <c r="E5" s="9">
        <v>357.90357903579036</v>
      </c>
    </row>
    <row r="6" spans="1:5" ht="18.75" x14ac:dyDescent="0.25">
      <c r="A6" s="1">
        <f t="shared" si="0"/>
        <v>4</v>
      </c>
      <c r="B6" s="9">
        <v>84.074373484236048</v>
      </c>
      <c r="C6" s="9">
        <f>(17.217+9.2851+10.529)/3</f>
        <v>12.343699999999998</v>
      </c>
      <c r="D6" s="9">
        <v>2.36</v>
      </c>
      <c r="E6" s="9">
        <v>9.9075990759907597</v>
      </c>
    </row>
    <row r="7" spans="1:5" ht="18.75" x14ac:dyDescent="0.25">
      <c r="A7" s="1">
        <f t="shared" si="0"/>
        <v>5</v>
      </c>
      <c r="B7" s="9">
        <v>152.05724508050091</v>
      </c>
      <c r="C7" s="9">
        <v>2.9740000000000002</v>
      </c>
      <c r="D7" s="9">
        <v>7.92</v>
      </c>
      <c r="E7" s="9">
        <v>2.5665256652566528</v>
      </c>
    </row>
    <row r="8" spans="1:5" ht="18.75" x14ac:dyDescent="0.25">
      <c r="A8" s="1">
        <f t="shared" si="0"/>
        <v>6</v>
      </c>
      <c r="B8" s="9">
        <v>70.780399274047184</v>
      </c>
      <c r="C8" s="12">
        <v>1.9693000000000001</v>
      </c>
      <c r="D8" s="9">
        <v>1.79</v>
      </c>
      <c r="E8" s="9">
        <v>14.710647106471066</v>
      </c>
    </row>
    <row r="9" spans="1:5" ht="18.75" x14ac:dyDescent="0.25">
      <c r="A9" s="1">
        <f t="shared" si="0"/>
        <v>7</v>
      </c>
      <c r="B9" s="9">
        <v>50.764951321279547</v>
      </c>
      <c r="C9" s="9">
        <f>(60.108+65.988)/2</f>
        <v>63.048000000000002</v>
      </c>
      <c r="D9" s="9">
        <v>3.38</v>
      </c>
      <c r="E9" s="9">
        <v>12.754627546275463</v>
      </c>
    </row>
    <row r="10" spans="1:5" ht="18.75" x14ac:dyDescent="0.25">
      <c r="A10" s="1">
        <f t="shared" si="0"/>
        <v>8</v>
      </c>
      <c r="B10" s="9">
        <v>117.003367003367</v>
      </c>
      <c r="C10" s="9">
        <f>(45.237+42.651)/2</f>
        <v>43.944000000000003</v>
      </c>
      <c r="D10" s="9">
        <v>5.26</v>
      </c>
      <c r="E10" s="9">
        <v>12.831128311283113</v>
      </c>
    </row>
    <row r="11" spans="1:5" ht="18.75" x14ac:dyDescent="0.25">
      <c r="A11" s="1">
        <f t="shared" si="0"/>
        <v>9</v>
      </c>
      <c r="B11" s="9">
        <v>128.71287128712871</v>
      </c>
      <c r="C11" s="9">
        <f>(52.522+34.713)/2</f>
        <v>43.6175</v>
      </c>
      <c r="D11" s="9">
        <f>(78.2+47.2)/2</f>
        <v>62.7</v>
      </c>
      <c r="E11" s="9">
        <v>41.490414904149041</v>
      </c>
    </row>
    <row r="12" spans="1:5" ht="18.75" x14ac:dyDescent="0.25">
      <c r="A12" s="1">
        <f t="shared" si="0"/>
        <v>10</v>
      </c>
      <c r="B12" s="9">
        <v>753.34821428571433</v>
      </c>
      <c r="C12" s="9">
        <f>(29.197+21.859)/2</f>
        <v>25.527999999999999</v>
      </c>
      <c r="D12" s="9">
        <v>1.02</v>
      </c>
      <c r="E12" s="9">
        <v>5.21</v>
      </c>
    </row>
    <row r="13" spans="1:5" ht="18.75" x14ac:dyDescent="0.25">
      <c r="A13" s="1">
        <f t="shared" si="0"/>
        <v>11</v>
      </c>
      <c r="B13" s="9">
        <v>142.85714285714286</v>
      </c>
      <c r="C13" s="9">
        <v>4.4029999999999996</v>
      </c>
      <c r="D13" s="9">
        <v>92.1</v>
      </c>
      <c r="E13" s="9">
        <v>5.5605556055560559</v>
      </c>
    </row>
    <row r="14" spans="1:5" ht="18.75" x14ac:dyDescent="0.25">
      <c r="A14" s="1">
        <f t="shared" si="0"/>
        <v>12</v>
      </c>
      <c r="B14" s="9">
        <v>241.91461836998707</v>
      </c>
      <c r="C14" s="9">
        <v>0.94903000000000004</v>
      </c>
      <c r="D14" s="9">
        <v>0.17</v>
      </c>
      <c r="E14" s="9">
        <v>3.1320313203132035</v>
      </c>
    </row>
    <row r="15" spans="1:5" ht="18.75" x14ac:dyDescent="0.25">
      <c r="A15" s="1">
        <f t="shared" si="0"/>
        <v>13</v>
      </c>
      <c r="B15" s="9">
        <v>388.10992708917553</v>
      </c>
      <c r="C15" s="9">
        <v>2.9409999999999998</v>
      </c>
      <c r="D15" s="12">
        <v>10.5</v>
      </c>
      <c r="E15" s="9">
        <v>182.56</v>
      </c>
    </row>
    <row r="16" spans="1:5" ht="18.75" x14ac:dyDescent="0.25">
      <c r="A16" s="1">
        <f t="shared" si="0"/>
        <v>14</v>
      </c>
      <c r="B16" s="9">
        <v>353.17779565567179</v>
      </c>
      <c r="C16" s="9">
        <v>1.129</v>
      </c>
      <c r="D16" s="9">
        <v>82.8</v>
      </c>
      <c r="E16" s="9">
        <v>0.16200162001620019</v>
      </c>
    </row>
    <row r="17" spans="1:5" ht="18.75" x14ac:dyDescent="0.25">
      <c r="A17" s="1">
        <f t="shared" si="0"/>
        <v>15</v>
      </c>
      <c r="B17" s="9">
        <v>122.78106508875742</v>
      </c>
      <c r="C17" s="9">
        <v>2.0964999999999998</v>
      </c>
      <c r="D17" s="9">
        <f>(39.5+10.3)/2</f>
        <v>24.9</v>
      </c>
      <c r="E17" s="9">
        <v>0.81780817808178086</v>
      </c>
    </row>
    <row r="18" spans="1:5" ht="18.75" x14ac:dyDescent="0.25">
      <c r="A18" s="1">
        <f t="shared" si="0"/>
        <v>16</v>
      </c>
      <c r="B18" s="9">
        <v>181.91161356628982</v>
      </c>
      <c r="C18" s="9">
        <v>1.1874</v>
      </c>
      <c r="D18" s="12">
        <v>2.1</v>
      </c>
      <c r="E18" s="9">
        <v>2.4105241052410524</v>
      </c>
    </row>
    <row r="19" spans="1:5" ht="18.75" x14ac:dyDescent="0.25">
      <c r="A19" s="1">
        <f t="shared" si="0"/>
        <v>17</v>
      </c>
      <c r="B19" s="9">
        <v>273.92120075046904</v>
      </c>
      <c r="C19" s="9">
        <f>(0.45116+0.6476)/2</f>
        <v>0.54937999999999998</v>
      </c>
      <c r="D19" s="9">
        <v>1</v>
      </c>
      <c r="E19" s="9">
        <v>1.3402634026340263</v>
      </c>
    </row>
    <row r="20" spans="1:5" ht="18.75" x14ac:dyDescent="0.25">
      <c r="A20" s="1">
        <f t="shared" si="0"/>
        <v>18</v>
      </c>
      <c r="B20" s="9">
        <v>325.32188841201713</v>
      </c>
      <c r="C20" s="9">
        <v>7.4095000000000004</v>
      </c>
      <c r="D20" s="9">
        <v>10.09</v>
      </c>
      <c r="E20" s="9">
        <v>0.27330273302733027</v>
      </c>
    </row>
    <row r="21" spans="1:5" ht="18.75" x14ac:dyDescent="0.25">
      <c r="A21" s="1">
        <f t="shared" si="0"/>
        <v>19</v>
      </c>
      <c r="B21" s="9">
        <v>113.85390428211588</v>
      </c>
      <c r="C21" s="9">
        <f>(4.6147+2.593+2.1619)/3</f>
        <v>3.1232000000000002</v>
      </c>
      <c r="D21" s="9">
        <v>62.07</v>
      </c>
      <c r="E21" s="9">
        <v>9.52</v>
      </c>
    </row>
    <row r="22" spans="1:5" ht="18.75" x14ac:dyDescent="0.25">
      <c r="A22" s="1">
        <f t="shared" si="0"/>
        <v>20</v>
      </c>
      <c r="B22" s="9">
        <v>634.81228668941981</v>
      </c>
      <c r="C22" s="9">
        <f>(0.18151+0.48851)/2</f>
        <v>0.33501000000000003</v>
      </c>
      <c r="D22" s="9">
        <v>20.5</v>
      </c>
      <c r="E22" s="9">
        <v>7.89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E3A18-23B0-418F-826F-BC395FA0C440}">
  <dimension ref="A1:B22"/>
  <sheetViews>
    <sheetView workbookViewId="0">
      <selection activeCell="B1" sqref="B1:B1048576"/>
    </sheetView>
  </sheetViews>
  <sheetFormatPr defaultRowHeight="15.75" x14ac:dyDescent="0.25"/>
  <cols>
    <col min="1" max="1" width="11"/>
    <col min="2" max="2" width="16" bestFit="1" customWidth="1"/>
  </cols>
  <sheetData>
    <row r="1" spans="1:2" ht="18.75" x14ac:dyDescent="0.3">
      <c r="A1" s="4" t="s">
        <v>9</v>
      </c>
      <c r="B1" s="5" t="s">
        <v>15</v>
      </c>
    </row>
    <row r="2" spans="1:2" ht="18.75" x14ac:dyDescent="0.3">
      <c r="A2" s="4" t="s">
        <v>10</v>
      </c>
      <c r="B2" s="7" t="s">
        <v>21</v>
      </c>
    </row>
    <row r="3" spans="1:2" ht="18.75" x14ac:dyDescent="0.25">
      <c r="A3" s="1">
        <v>1</v>
      </c>
      <c r="B3" s="10">
        <v>0</v>
      </c>
    </row>
    <row r="4" spans="1:2" ht="18.75" x14ac:dyDescent="0.25">
      <c r="A4" s="1">
        <f>A3+1</f>
        <v>2</v>
      </c>
      <c r="B4" s="8">
        <v>1</v>
      </c>
    </row>
    <row r="5" spans="1:2" ht="18.75" x14ac:dyDescent="0.25">
      <c r="A5" s="1">
        <f t="shared" ref="A5:A22" si="0">A4+1</f>
        <v>3</v>
      </c>
      <c r="B5" s="8">
        <v>1</v>
      </c>
    </row>
    <row r="6" spans="1:2" ht="18.75" x14ac:dyDescent="0.25">
      <c r="A6" s="1">
        <f t="shared" si="0"/>
        <v>4</v>
      </c>
      <c r="B6" s="8">
        <v>1</v>
      </c>
    </row>
    <row r="7" spans="1:2" ht="18.75" x14ac:dyDescent="0.25">
      <c r="A7" s="1">
        <f t="shared" si="0"/>
        <v>5</v>
      </c>
      <c r="B7" s="8">
        <v>1</v>
      </c>
    </row>
    <row r="8" spans="1:2" ht="18.75" x14ac:dyDescent="0.25">
      <c r="A8" s="1">
        <f t="shared" si="0"/>
        <v>6</v>
      </c>
      <c r="B8" s="8">
        <v>1</v>
      </c>
    </row>
    <row r="9" spans="1:2" ht="18.75" x14ac:dyDescent="0.25">
      <c r="A9" s="1">
        <f t="shared" si="0"/>
        <v>7</v>
      </c>
      <c r="B9" s="8">
        <v>1</v>
      </c>
    </row>
    <row r="10" spans="1:2" ht="18.75" x14ac:dyDescent="0.25">
      <c r="A10" s="1">
        <f t="shared" si="0"/>
        <v>8</v>
      </c>
      <c r="B10" s="8">
        <v>1</v>
      </c>
    </row>
    <row r="11" spans="1:2" ht="18.75" x14ac:dyDescent="0.25">
      <c r="A11" s="1">
        <f t="shared" si="0"/>
        <v>9</v>
      </c>
      <c r="B11" s="11">
        <v>1</v>
      </c>
    </row>
    <row r="12" spans="1:2" ht="18.75" x14ac:dyDescent="0.25">
      <c r="A12" s="1">
        <f t="shared" si="0"/>
        <v>10</v>
      </c>
      <c r="B12" s="11">
        <v>1</v>
      </c>
    </row>
    <row r="13" spans="1:2" ht="18.75" x14ac:dyDescent="0.25">
      <c r="A13" s="1">
        <f t="shared" si="0"/>
        <v>11</v>
      </c>
      <c r="B13" s="8">
        <v>1</v>
      </c>
    </row>
    <row r="14" spans="1:2" ht="18.75" x14ac:dyDescent="0.25">
      <c r="A14" s="1">
        <f t="shared" si="0"/>
        <v>12</v>
      </c>
      <c r="B14" s="8">
        <v>1</v>
      </c>
    </row>
    <row r="15" spans="1:2" ht="18.75" x14ac:dyDescent="0.25">
      <c r="A15" s="1">
        <f t="shared" si="0"/>
        <v>13</v>
      </c>
      <c r="B15" s="11">
        <v>1</v>
      </c>
    </row>
    <row r="16" spans="1:2" ht="18.75" x14ac:dyDescent="0.25">
      <c r="A16" s="1">
        <f t="shared" si="0"/>
        <v>14</v>
      </c>
      <c r="B16" s="10">
        <v>0</v>
      </c>
    </row>
    <row r="17" spans="1:2" ht="18.75" x14ac:dyDescent="0.25">
      <c r="A17" s="1">
        <f t="shared" si="0"/>
        <v>15</v>
      </c>
      <c r="B17" s="8">
        <v>1</v>
      </c>
    </row>
    <row r="18" spans="1:2" ht="18.75" x14ac:dyDescent="0.25">
      <c r="A18" s="1">
        <f t="shared" si="0"/>
        <v>16</v>
      </c>
      <c r="B18" s="8">
        <v>1</v>
      </c>
    </row>
    <row r="19" spans="1:2" ht="18.75" x14ac:dyDescent="0.25">
      <c r="A19" s="1">
        <f t="shared" si="0"/>
        <v>17</v>
      </c>
      <c r="B19" s="8">
        <v>1</v>
      </c>
    </row>
    <row r="20" spans="1:2" ht="18.75" x14ac:dyDescent="0.25">
      <c r="A20" s="1">
        <f t="shared" si="0"/>
        <v>18</v>
      </c>
      <c r="B20" s="8">
        <v>1</v>
      </c>
    </row>
    <row r="21" spans="1:2" ht="18.75" x14ac:dyDescent="0.25">
      <c r="A21" s="1">
        <f t="shared" si="0"/>
        <v>19</v>
      </c>
      <c r="B21" s="8">
        <v>1</v>
      </c>
    </row>
    <row r="22" spans="1:2" ht="18.75" x14ac:dyDescent="0.25">
      <c r="A22" s="1">
        <f t="shared" si="0"/>
        <v>20</v>
      </c>
      <c r="B22" s="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47AC-47A4-49E4-90B1-7AABBA904A08}">
  <dimension ref="A1:E22"/>
  <sheetViews>
    <sheetView tabSelected="1" workbookViewId="0">
      <selection activeCell="I6" sqref="I6"/>
    </sheetView>
  </sheetViews>
  <sheetFormatPr defaultRowHeight="15.75" x14ac:dyDescent="0.25"/>
  <cols>
    <col min="5" max="5" width="16" bestFit="1" customWidth="1"/>
  </cols>
  <sheetData>
    <row r="1" spans="1:5" ht="18.75" x14ac:dyDescent="0.3">
      <c r="A1" s="4" t="s">
        <v>9</v>
      </c>
      <c r="B1" s="5" t="s">
        <v>16</v>
      </c>
      <c r="C1" s="5" t="s">
        <v>17</v>
      </c>
      <c r="D1" s="5" t="s">
        <v>18</v>
      </c>
      <c r="E1" s="5" t="s">
        <v>15</v>
      </c>
    </row>
    <row r="2" spans="1:5" ht="18.75" x14ac:dyDescent="0.3">
      <c r="A2" s="4" t="s">
        <v>10</v>
      </c>
      <c r="B2" s="6" t="s">
        <v>22</v>
      </c>
      <c r="C2" s="6" t="s">
        <v>23</v>
      </c>
      <c r="D2" s="6" t="s">
        <v>24</v>
      </c>
      <c r="E2" s="7" t="s">
        <v>21</v>
      </c>
    </row>
    <row r="3" spans="1:5" ht="18.75" x14ac:dyDescent="0.25">
      <c r="A3" s="1">
        <v>1</v>
      </c>
      <c r="B3" s="9">
        <v>33.368091762252348</v>
      </c>
      <c r="C3" s="9">
        <v>0.34932000000000002</v>
      </c>
      <c r="D3" s="9">
        <v>2.81</v>
      </c>
      <c r="E3" s="10">
        <v>0</v>
      </c>
    </row>
    <row r="4" spans="1:5" ht="18.75" x14ac:dyDescent="0.25">
      <c r="A4" s="1">
        <f>A3+1</f>
        <v>2</v>
      </c>
      <c r="B4" s="9">
        <v>61.435973353071802</v>
      </c>
      <c r="C4" s="9">
        <v>29.155000000000001</v>
      </c>
      <c r="D4" s="9">
        <v>0.19</v>
      </c>
      <c r="E4" s="8">
        <v>1</v>
      </c>
    </row>
    <row r="5" spans="1:5" ht="18.75" x14ac:dyDescent="0.25">
      <c r="A5" s="1">
        <f t="shared" ref="A5:A22" si="0">A4+1</f>
        <v>3</v>
      </c>
      <c r="B5" s="9">
        <v>211.99999999999997</v>
      </c>
      <c r="C5" s="9">
        <v>2.9769999999999999</v>
      </c>
      <c r="D5" s="9">
        <v>2.98</v>
      </c>
      <c r="E5" s="8">
        <v>1</v>
      </c>
    </row>
    <row r="6" spans="1:5" ht="18.75" x14ac:dyDescent="0.25">
      <c r="A6" s="1">
        <f t="shared" si="0"/>
        <v>4</v>
      </c>
      <c r="B6" s="9">
        <v>84.074373484236048</v>
      </c>
      <c r="C6" s="9">
        <f>(17.217+9.2851+10.529)/3</f>
        <v>12.343699999999998</v>
      </c>
      <c r="D6" s="9">
        <v>2.36</v>
      </c>
      <c r="E6" s="8">
        <v>1</v>
      </c>
    </row>
    <row r="7" spans="1:5" ht="18.75" x14ac:dyDescent="0.25">
      <c r="A7" s="1">
        <f t="shared" si="0"/>
        <v>5</v>
      </c>
      <c r="B7" s="9">
        <v>152.05724508050091</v>
      </c>
      <c r="C7" s="9">
        <v>2.9740000000000002</v>
      </c>
      <c r="D7" s="9">
        <v>7.92</v>
      </c>
      <c r="E7" s="8">
        <v>1</v>
      </c>
    </row>
    <row r="8" spans="1:5" ht="18.75" x14ac:dyDescent="0.25">
      <c r="A8" s="1">
        <f t="shared" si="0"/>
        <v>6</v>
      </c>
      <c r="B8" s="9">
        <v>70.780399274047184</v>
      </c>
      <c r="C8" s="12">
        <v>1.9693000000000001</v>
      </c>
      <c r="D8" s="9">
        <v>1.79</v>
      </c>
      <c r="E8" s="8">
        <v>1</v>
      </c>
    </row>
    <row r="9" spans="1:5" ht="18.75" x14ac:dyDescent="0.25">
      <c r="A9" s="1">
        <f t="shared" si="0"/>
        <v>7</v>
      </c>
      <c r="B9" s="9">
        <v>50.764951321279547</v>
      </c>
      <c r="C9" s="9">
        <f>(60.108+65.988)/2</f>
        <v>63.048000000000002</v>
      </c>
      <c r="D9" s="9">
        <v>3.38</v>
      </c>
      <c r="E9" s="8">
        <v>1</v>
      </c>
    </row>
    <row r="10" spans="1:5" ht="18.75" x14ac:dyDescent="0.25">
      <c r="A10" s="1">
        <f t="shared" si="0"/>
        <v>8</v>
      </c>
      <c r="B10" s="9">
        <v>117.003367003367</v>
      </c>
      <c r="C10" s="9">
        <f>(45.237+42.651)/2</f>
        <v>43.944000000000003</v>
      </c>
      <c r="D10" s="9">
        <v>5.26</v>
      </c>
      <c r="E10" s="8">
        <v>1</v>
      </c>
    </row>
    <row r="11" spans="1:5" ht="18.75" x14ac:dyDescent="0.25">
      <c r="A11" s="1">
        <f t="shared" si="0"/>
        <v>9</v>
      </c>
      <c r="B11" s="9">
        <v>128.71287128712871</v>
      </c>
      <c r="C11" s="9">
        <f>(52.522+34.713)/2</f>
        <v>43.6175</v>
      </c>
      <c r="D11" s="9">
        <f>(78.2+47.2)/2</f>
        <v>62.7</v>
      </c>
      <c r="E11" s="11">
        <v>1</v>
      </c>
    </row>
    <row r="12" spans="1:5" ht="18.75" x14ac:dyDescent="0.25">
      <c r="A12" s="1">
        <f t="shared" si="0"/>
        <v>10</v>
      </c>
      <c r="B12" s="9">
        <v>753.34821428571433</v>
      </c>
      <c r="C12" s="9">
        <f>(29.197+21.859)/2</f>
        <v>25.527999999999999</v>
      </c>
      <c r="D12" s="9">
        <v>1.02</v>
      </c>
      <c r="E12" s="11">
        <v>1</v>
      </c>
    </row>
    <row r="13" spans="1:5" ht="18.75" x14ac:dyDescent="0.25">
      <c r="A13" s="1">
        <f t="shared" si="0"/>
        <v>11</v>
      </c>
      <c r="B13" s="9">
        <v>142.85714285714286</v>
      </c>
      <c r="C13" s="9">
        <v>4.4029999999999996</v>
      </c>
      <c r="D13" s="9">
        <v>92.1</v>
      </c>
      <c r="E13" s="8">
        <v>1</v>
      </c>
    </row>
    <row r="14" spans="1:5" ht="18.75" x14ac:dyDescent="0.25">
      <c r="A14" s="1">
        <f t="shared" si="0"/>
        <v>12</v>
      </c>
      <c r="B14" s="9">
        <v>241.91461836998707</v>
      </c>
      <c r="C14" s="9">
        <v>0.94903000000000004</v>
      </c>
      <c r="D14" s="9">
        <v>0.17</v>
      </c>
      <c r="E14" s="8">
        <v>1</v>
      </c>
    </row>
    <row r="15" spans="1:5" ht="18.75" x14ac:dyDescent="0.25">
      <c r="A15" s="1">
        <f t="shared" si="0"/>
        <v>13</v>
      </c>
      <c r="B15" s="9">
        <v>388.10992708917553</v>
      </c>
      <c r="C15" s="9">
        <v>2.9409999999999998</v>
      </c>
      <c r="D15" s="12">
        <v>10.5</v>
      </c>
      <c r="E15" s="11">
        <v>1</v>
      </c>
    </row>
    <row r="16" spans="1:5" ht="18.75" x14ac:dyDescent="0.25">
      <c r="A16" s="1">
        <f t="shared" si="0"/>
        <v>14</v>
      </c>
      <c r="B16" s="9">
        <v>353.17779565567179</v>
      </c>
      <c r="C16" s="9">
        <v>1.129</v>
      </c>
      <c r="D16" s="9">
        <v>82.8</v>
      </c>
      <c r="E16" s="10">
        <v>0</v>
      </c>
    </row>
    <row r="17" spans="1:5" ht="18.75" x14ac:dyDescent="0.25">
      <c r="A17" s="1">
        <f t="shared" si="0"/>
        <v>15</v>
      </c>
      <c r="B17" s="9">
        <v>122.78106508875742</v>
      </c>
      <c r="C17" s="9">
        <v>2.0964999999999998</v>
      </c>
      <c r="D17" s="9">
        <f>(39.5+10.3)/2</f>
        <v>24.9</v>
      </c>
      <c r="E17" s="8">
        <v>1</v>
      </c>
    </row>
    <row r="18" spans="1:5" ht="18.75" x14ac:dyDescent="0.25">
      <c r="A18" s="1">
        <f t="shared" si="0"/>
        <v>16</v>
      </c>
      <c r="B18" s="9">
        <v>181.91161356628982</v>
      </c>
      <c r="C18" s="9">
        <v>1.1874</v>
      </c>
      <c r="D18" s="12">
        <v>2.1</v>
      </c>
      <c r="E18" s="8">
        <v>1</v>
      </c>
    </row>
    <row r="19" spans="1:5" ht="18.75" x14ac:dyDescent="0.25">
      <c r="A19" s="1">
        <f t="shared" si="0"/>
        <v>17</v>
      </c>
      <c r="B19" s="9">
        <v>273.92120075046904</v>
      </c>
      <c r="C19" s="9">
        <f>(0.45116+0.6476)/2</f>
        <v>0.54937999999999998</v>
      </c>
      <c r="D19" s="9">
        <v>1</v>
      </c>
      <c r="E19" s="8">
        <v>1</v>
      </c>
    </row>
    <row r="20" spans="1:5" ht="18.75" x14ac:dyDescent="0.25">
      <c r="A20" s="1">
        <f t="shared" si="0"/>
        <v>18</v>
      </c>
      <c r="B20" s="9">
        <v>325.32188841201713</v>
      </c>
      <c r="C20" s="9">
        <v>7.4095000000000004</v>
      </c>
      <c r="D20" s="9">
        <v>10.09</v>
      </c>
      <c r="E20" s="8">
        <v>1</v>
      </c>
    </row>
    <row r="21" spans="1:5" ht="18.75" x14ac:dyDescent="0.25">
      <c r="A21" s="1">
        <f t="shared" si="0"/>
        <v>19</v>
      </c>
      <c r="B21" s="9">
        <v>113.85390428211588</v>
      </c>
      <c r="C21" s="9">
        <f>(4.6147+2.593+2.1619)/3</f>
        <v>3.1232000000000002</v>
      </c>
      <c r="D21" s="9">
        <v>62.07</v>
      </c>
      <c r="E21" s="8">
        <v>1</v>
      </c>
    </row>
    <row r="22" spans="1:5" ht="18.75" x14ac:dyDescent="0.25">
      <c r="A22" s="1">
        <f t="shared" si="0"/>
        <v>20</v>
      </c>
      <c r="B22" s="9">
        <v>634.81228668941981</v>
      </c>
      <c r="C22" s="9">
        <f>(0.18151+0.48851)/2</f>
        <v>0.33501000000000003</v>
      </c>
      <c r="D22" s="9">
        <v>20.5</v>
      </c>
      <c r="E22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 Design (OLHS)</vt:lpstr>
      <vt:lpstr>data</vt:lpstr>
      <vt:lpstr>objectives</vt:lpstr>
      <vt:lpstr>feasibility</vt:lpstr>
      <vt:lpstr>bo_data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Pravin Kumbhojkar</dc:creator>
  <cp:lastModifiedBy>Gourav Pravin Kumbhojkar</cp:lastModifiedBy>
  <cp:lastPrinted>2024-02-15T17:58:58Z</cp:lastPrinted>
  <dcterms:created xsi:type="dcterms:W3CDTF">2024-01-08T22:37:33Z</dcterms:created>
  <dcterms:modified xsi:type="dcterms:W3CDTF">2024-06-26T22:28:37Z</dcterms:modified>
</cp:coreProperties>
</file>