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ouravverma122gmail.com/Downloads/"/>
    </mc:Choice>
  </mc:AlternateContent>
  <xr:revisionPtr revIDLastSave="0" documentId="8_{BE1ACB7C-F3AD-714F-BAEB-1358A45E7754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F11" i="3"/>
  <c r="F9" i="3"/>
  <c r="F10" i="3"/>
  <c r="E11" i="3"/>
  <c r="E10" i="3"/>
  <c r="E9" i="3"/>
  <c r="D9" i="3"/>
  <c r="D11" i="3"/>
  <c r="D10" i="3"/>
  <c r="C11" i="3"/>
  <c r="C10" i="3"/>
  <c r="C9" i="3"/>
  <c r="B11" i="3"/>
  <c r="B10" i="3"/>
  <c r="B9" i="3"/>
  <c r="B2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1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<sst xmlns="http://schemas.openxmlformats.org/spreadsheetml/2006/main" count="1531" uniqueCount="76">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</sst>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zoomScale="205" zoomScaleNormal="205" workbookViewId="0">
      <selection activeCell="I6" sqref="I6"/>
    </sheetView>
  </sheetViews>
  <sheetFormatPr baseColWidth="10" defaultColWidth="8.83203125" defaultRowHeight="15"/>
  <cols>
    <col min="2" max="2" width="10.33203125" bestFit="1" customWidth="1"/>
    <col min="3" max="4" width="17.5" customWidth="1"/>
    <col min="7" max="7" width="13.33203125" customWidth="1"/>
  </cols>
  <sheetData>
    <row r="1" spans="1:7" ht="32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ht="16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>
      <c r="F28" s="3" t="s">
        <v>23</v>
      </c>
    </row>
    <row r="29" spans="1:7">
      <c r="E29" s="4" t="s">
        <v>35</v>
      </c>
      <c r="F29">
        <f>COUNTIF(G2:G25,"Boston")</f>
        <v>4</v>
      </c>
    </row>
    <row r="30" spans="1:7">
      <c r="E30" s="4" t="s">
        <v>36</v>
      </c>
      <c r="F30">
        <f>COUNTIF(D2:D25,"microwave")</f>
        <v>5</v>
      </c>
    </row>
    <row r="31" spans="1:7">
      <c r="E31" s="4" t="s">
        <v>37</v>
      </c>
      <c r="F31">
        <f>COUNTIF(F2:F25,"truck 3")</f>
        <v>8</v>
      </c>
    </row>
    <row r="32" spans="1:7">
      <c r="E32" s="4" t="s">
        <v>38</v>
      </c>
      <c r="F32">
        <f>COUNTIF(C2:C25, "Peter White")</f>
        <v>6</v>
      </c>
    </row>
    <row r="33" spans="5:6">
      <c r="E33" s="4" t="s">
        <v>30</v>
      </c>
      <c r="F33">
        <f>COUNTIF(E2:E25,"&lt;20")</f>
        <v>9</v>
      </c>
    </row>
    <row r="35" spans="5:6">
      <c r="F35" s="3" t="s">
        <v>24</v>
      </c>
    </row>
    <row r="36" spans="5:6">
      <c r="E36" s="4" t="s">
        <v>27</v>
      </c>
      <c r="F36">
        <f>SUMIF(D2:D25,"refrigerator",E2:E25)</f>
        <v>105</v>
      </c>
    </row>
    <row r="37" spans="5:6">
      <c r="E37" s="4" t="s">
        <v>28</v>
      </c>
      <c r="F37">
        <f>SUMIF(D2:D25,"washing machine",E2:E25)</f>
        <v>164</v>
      </c>
    </row>
    <row r="38" spans="5:6">
      <c r="E38" s="4" t="s">
        <v>34</v>
      </c>
      <c r="F38">
        <f>SUMIF(F2:F25,"truck 4",E2:E25)</f>
        <v>156</v>
      </c>
    </row>
    <row r="39" spans="5:6">
      <c r="E39" s="4" t="s">
        <v>44</v>
      </c>
      <c r="F39">
        <f>SUM(E2:E25)-SUMIF(F2:F25,"airplane",E2:E25)</f>
        <v>511</v>
      </c>
    </row>
    <row r="41" spans="5:6">
      <c r="E41" s="4"/>
      <c r="F41" s="3" t="s">
        <v>25</v>
      </c>
    </row>
    <row r="42" spans="5:6">
      <c r="E42" s="4" t="s">
        <v>39</v>
      </c>
      <c r="F42">
        <f>COUNTIFS(D2:D25,"microwave",G2:G25,"Boston")</f>
        <v>2</v>
      </c>
    </row>
    <row r="43" spans="5:6">
      <c r="E43" s="4" t="s">
        <v>40</v>
      </c>
      <c r="F43">
        <f>COUNTIFS(C2:C25,"Peter White",F2:F25,"truck 1")</f>
        <v>2</v>
      </c>
    </row>
    <row r="44" spans="5:6">
      <c r="E44" s="4" t="s">
        <v>41</v>
      </c>
      <c r="F44">
        <f>COUNTIFS(B2:B25,"&gt;2/2/2013", G2:G25,"Boston")</f>
        <v>3</v>
      </c>
    </row>
    <row r="45" spans="5:6">
      <c r="E45" s="4" t="s">
        <v>42</v>
      </c>
      <c r="F45">
        <f>COUNTIFS(B2:B25,"&gt;3/2/2013",B2:B25,"&lt;6/2/2013")</f>
        <v>9</v>
      </c>
    </row>
    <row r="46" spans="5:6">
      <c r="F46" s="3" t="s">
        <v>26</v>
      </c>
    </row>
    <row r="47" spans="5:6">
      <c r="E47" s="4" t="s">
        <v>31</v>
      </c>
      <c r="F47">
        <f>SUMIFS(E2:E25,D2:D25,"microwave",G2:G25,"NY")</f>
        <v>25</v>
      </c>
    </row>
    <row r="48" spans="5:6">
      <c r="E48" s="4" t="s">
        <v>33</v>
      </c>
      <c r="F48">
        <f>SUMIFS(E2:E25,G2:G25,"pittsburgh", F2:F25,"truck 1")</f>
        <v>75</v>
      </c>
    </row>
    <row r="49" spans="5:6">
      <c r="E49" s="4" t="s">
        <v>43</v>
      </c>
      <c r="F49">
        <f>SUMIFS(E2:E25,B2:B25,"&gt;=3/2/2013",B2:B25,"&lt;=6/2/2013")</f>
        <v>309</v>
      </c>
    </row>
    <row r="52" spans="5:6">
      <c r="E52" s="4" t="s">
        <v>32</v>
      </c>
      <c r="F52">
        <f>SUMIFS(E2:E25,G2:G25,"NY")+SUMIFS(E2:E25,G2:G25,"Baltimore")+SUMIFS(E2:E25,G2:G25,"Philadelphia")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zoomScale="194" zoomScaleNormal="194" workbookViewId="0">
      <selection activeCell="F14" sqref="F14"/>
    </sheetView>
  </sheetViews>
  <sheetFormatPr baseColWidth="10" defaultColWidth="8.83203125" defaultRowHeight="15"/>
  <cols>
    <col min="1" max="1" width="21.5" customWidth="1"/>
    <col min="2" max="2" width="21.83203125" customWidth="1"/>
    <col min="3" max="3" width="12" bestFit="1" customWidth="1"/>
    <col min="4" max="4" width="13.5" customWidth="1"/>
    <col min="5" max="5" width="14" customWidth="1"/>
    <col min="6" max="6" width="26" customWidth="1"/>
    <col min="7" max="7" width="17.83203125" customWidth="1"/>
  </cols>
  <sheetData>
    <row r="1" spans="1:6" ht="48" customHeight="1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>
      <c r="A2" s="2" t="s">
        <v>49</v>
      </c>
      <c r="B2" s="2">
        <f>COUNTIF(B16:B241,"Shaving")</f>
        <v>71</v>
      </c>
      <c r="C2" s="2">
        <f>SUMIFS(E16:E241,B16:B241,"Shaving")</f>
        <v>717</v>
      </c>
      <c r="D2" s="2">
        <f>COUNTIFS(B16:B241,"shaving",D16:D241,"cash")</f>
        <v>42</v>
      </c>
      <c r="E2" s="2">
        <f>COUNTIFS(B16:B241,"shaving",D16:D241,"credit card")</f>
        <v>29</v>
      </c>
      <c r="F2" s="2">
        <f>SUMIFS(E16:E241,B16:B241,"Shaving",D16:D241,"cash")</f>
        <v>414</v>
      </c>
    </row>
    <row r="3" spans="1:6">
      <c r="A3" s="9" t="s">
        <v>47</v>
      </c>
      <c r="B3" s="2">
        <f>COUNTIF(B16:B241,"Washing and combing")</f>
        <v>46</v>
      </c>
      <c r="C3" s="2">
        <f>SUMIFS(E16:E241,B16:B241,"Washing and combing")</f>
        <v>1934</v>
      </c>
      <c r="D3" s="2">
        <f>COUNTIFS(B16:B241,"Washing and combing",D16:D241,"cash")</f>
        <v>31</v>
      </c>
      <c r="E3" s="2">
        <f>COUNTIFS(B16:B241,"Washing and combing",D16:D241,"credit card")</f>
        <v>15</v>
      </c>
      <c r="F3" s="2">
        <f>SUMIFS(E16:E241,B16:B241,"Washing and combing",D16:D241,"cash")</f>
        <v>1350</v>
      </c>
    </row>
    <row r="4" spans="1:6">
      <c r="A4" s="10" t="s">
        <v>48</v>
      </c>
      <c r="B4" s="2">
        <f>COUNTIF(B16:B241,"Dyeing")</f>
        <v>50</v>
      </c>
      <c r="C4" s="2">
        <f>SUMIFS(E16:E241,B16:B241,"Dyeing")</f>
        <v>1650</v>
      </c>
      <c r="D4" s="2">
        <f>COUNTIFS(B16:B241,"Dyeing",D16:D241,"cash")</f>
        <v>35</v>
      </c>
      <c r="E4" s="2">
        <f>COUNTIFS(B16:B241,"Dyeing",D16:D241,"credit card")</f>
        <v>15</v>
      </c>
      <c r="F4" s="2">
        <f>SUMIFS(E16:E241,B16:B241,"Dyeing",D16:D241,"cash")</f>
        <v>1155</v>
      </c>
    </row>
    <row r="5" spans="1:6">
      <c r="A5" s="2" t="s">
        <v>52</v>
      </c>
      <c r="B5" s="2">
        <f>COUNTIF(B16:B241,"Meeting hairstyles")</f>
        <v>32</v>
      </c>
      <c r="C5" s="2">
        <f>SUMIFS(E16:E241,B16:B241,"Meeting hairstyles")</f>
        <v>1119</v>
      </c>
      <c r="D5" s="2">
        <f>COUNTIFS(B16:B241,"Meeting hairstyles",D16:D241,"cash")</f>
        <v>21</v>
      </c>
      <c r="E5" s="2">
        <f>COUNTIFS(B16:B241,"Meeting hairstyles",D16:D241,"credit card")</f>
        <v>11</v>
      </c>
      <c r="F5" s="2">
        <f>SUMIFS(E16:E241,B16:B241,"Meeting hairstyles",D16:D241,"cash")</f>
        <v>735</v>
      </c>
    </row>
    <row r="6" spans="1:6">
      <c r="A6" s="17"/>
      <c r="B6" s="17"/>
      <c r="C6" s="17"/>
      <c r="D6" s="17"/>
      <c r="E6" s="17"/>
      <c r="F6" s="17"/>
    </row>
    <row r="8" spans="1:6" ht="47.25" customHeight="1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>
      <c r="A9" s="9" t="s">
        <v>53</v>
      </c>
      <c r="B9" s="2">
        <f>COUNTIF(C16:C241,"Jane")</f>
        <v>25</v>
      </c>
      <c r="C9" s="2">
        <f>SUMIF(C16:C241,"Jane",E16:E241)</f>
        <v>688</v>
      </c>
      <c r="D9" s="2">
        <f>COUNTIFS(B16:B241,"Shaving",C16:C241,"Jane")</f>
        <v>7</v>
      </c>
      <c r="E9" s="2">
        <f>COUNTIFS(B16:B241,"kids",C16:C241,"Jane")</f>
        <v>1</v>
      </c>
      <c r="F9" s="2">
        <f>SUMIFS(E16:E241,B16:B241,"shaving",C16:C241,"jane",A16:A241,"&gt;=10/05/2013",A16:A241,"&lt;=20/05/2013")</f>
        <v>31</v>
      </c>
    </row>
    <row r="10" spans="1:6">
      <c r="A10" s="9" t="s">
        <v>54</v>
      </c>
      <c r="B10" s="2">
        <f>COUNTIF(C16:C241,"Martha")</f>
        <v>31</v>
      </c>
      <c r="C10" s="2">
        <f>SUMIF(C16:C241,"Martha",E16:E241)</f>
        <v>965</v>
      </c>
      <c r="D10" s="2">
        <f>COUNTIFS(B16:B241,"Shaving",C16:C241,"martha")</f>
        <v>8</v>
      </c>
      <c r="E10" s="2">
        <f>COUNTIFS(B16:B241,"kids",C16:C241,"martha")</f>
        <v>1</v>
      </c>
      <c r="F10" s="2">
        <f>SUMIFS(E16:E241,B16:B241,"shaving",C16:C241,"Martha",A16:A241,"&gt;=10/05/2013",A16:A241,"&lt;=20/05/2013")</f>
        <v>24</v>
      </c>
    </row>
    <row r="11" spans="1:6">
      <c r="A11" s="9" t="s">
        <v>56</v>
      </c>
      <c r="B11" s="2">
        <f>COUNTIF(C16:C241,"Alex")</f>
        <v>23</v>
      </c>
      <c r="C11" s="2">
        <f>SUMIF(C16:C241,"Alex",E16:E241)</f>
        <v>701</v>
      </c>
      <c r="D11" s="2">
        <f>COUNTIFS(B16:B241,"Shaving",C16:C241,"alex")</f>
        <v>5</v>
      </c>
      <c r="E11" s="2">
        <f>COUNTIFS(B16:B241,"kids",C16:C241,"alex")</f>
        <v>1</v>
      </c>
      <c r="F11" s="2">
        <f>SUMIFS(E16:E241,B16:B241,"shaving",C16:C241,"alex",A16:A241,"&gt;=10/05/2013",A16:A241,"&lt;=20/05/2013")</f>
        <v>38</v>
      </c>
    </row>
    <row r="12" spans="1:6">
      <c r="B12" s="16"/>
    </row>
    <row r="13" spans="1:6">
      <c r="B13" s="16"/>
    </row>
    <row r="14" spans="1:6">
      <c r="A14" s="19" t="s">
        <v>65</v>
      </c>
      <c r="B14" s="19"/>
      <c r="C14" s="19"/>
      <c r="D14" s="19"/>
      <c r="E14" s="19"/>
    </row>
    <row r="15" spans="1:6" ht="16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B9" sqref="B9"/>
    </sheetView>
  </sheetViews>
  <sheetFormatPr baseColWidth="10" defaultColWidth="8.83203125" defaultRowHeight="15"/>
  <cols>
    <col min="1" max="1" width="21.5" customWidth="1"/>
    <col min="2" max="2" width="21.83203125" customWidth="1"/>
    <col min="3" max="3" width="12" bestFit="1" customWidth="1"/>
    <col min="4" max="4" width="13.5" customWidth="1"/>
    <col min="5" max="5" width="14" customWidth="1"/>
    <col min="6" max="6" width="26" customWidth="1"/>
    <col min="7" max="7" width="17.83203125" customWidth="1"/>
  </cols>
  <sheetData>
    <row r="1" spans="1:6" ht="44.25" customHeight="1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>
      <c r="A6" s="17"/>
      <c r="B6" s="17"/>
      <c r="C6" s="17"/>
      <c r="D6" s="17"/>
      <c r="E6" s="17"/>
      <c r="F6" s="17"/>
    </row>
    <row r="8" spans="1:6" ht="48.75" customHeight="1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>SUMIFS($E$16:$E$241,$C$16:$C$241,A10,$B$16:$B$241,"Shaving",$A$16:$A$241,"&gt;=5/10/2013",$A$16:$A$241,"&lt;=5/20/2013")</f>
        <v>0</v>
      </c>
    </row>
    <row r="11" spans="1:6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ref="F10:F11" si="9">SUMIFS($E$16:$E$241,$C$16:$C$241,A11,$B$16:$B$241,"Shaving",$A$16:$A$241,"&gt;=5/10/2013",$A$16:$A$241,"&lt;=5/20/2013")</f>
        <v>0</v>
      </c>
    </row>
    <row r="12" spans="1:6">
      <c r="B12" s="16"/>
    </row>
    <row r="13" spans="1:6">
      <c r="B13" s="16"/>
    </row>
    <row r="14" spans="1:6">
      <c r="A14" s="19" t="s">
        <v>65</v>
      </c>
      <c r="B14" s="19"/>
      <c r="C14" s="19"/>
      <c r="D14" s="19"/>
      <c r="E14" s="19"/>
    </row>
    <row r="15" spans="1:6" ht="16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B8" sqref="B8"/>
    </sheetView>
  </sheetViews>
  <sheetFormatPr baseColWidth="10" defaultColWidth="8.83203125" defaultRowHeight="15"/>
  <sheetData>
    <row r="8" spans="2:2" ht="31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Microsoft Office User</cp:lastModifiedBy>
  <dcterms:created xsi:type="dcterms:W3CDTF">2013-06-05T17:23:06Z</dcterms:created>
  <dcterms:modified xsi:type="dcterms:W3CDTF">2022-03-16T12:17:14Z</dcterms:modified>
</cp:coreProperties>
</file>