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mi\UTA\Fall 2019\Adv SE\DMAIC and Root Cause Analysis\final\"/>
    </mc:Choice>
  </mc:AlternateContent>
  <xr:revisionPtr revIDLastSave="0" documentId="13_ncr:1_{683DD7DD-B996-4E6D-BFDC-AE4D047BC3C2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Product Data" sheetId="1" r:id="rId1"/>
    <sheet name="Variables" sheetId="2" r:id="rId2"/>
    <sheet name="work and graphs" sheetId="3" r:id="rId3"/>
  </sheets>
  <definedNames>
    <definedName name="_xlnm._FilterDatabase" localSheetId="2" hidden="1">'work and graphs'!$CX$1:$DF$31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T34" i="3" l="1"/>
  <c r="DT33" i="3"/>
  <c r="CN35" i="3" l="1"/>
  <c r="CL35" i="3"/>
  <c r="GN4" i="3" l="1"/>
  <c r="GN5" i="3"/>
  <c r="GN6" i="3"/>
  <c r="GN7" i="3"/>
  <c r="GN8" i="3"/>
  <c r="GN9" i="3"/>
  <c r="GN10" i="3"/>
  <c r="GN11" i="3"/>
  <c r="GN12" i="3"/>
  <c r="GN13" i="3"/>
  <c r="GN14" i="3"/>
  <c r="GN15" i="3"/>
  <c r="GN16" i="3"/>
  <c r="GN17" i="3"/>
  <c r="GN18" i="3"/>
  <c r="GN19" i="3"/>
  <c r="GN20" i="3"/>
  <c r="GN21" i="3"/>
  <c r="GN22" i="3"/>
  <c r="GN23" i="3"/>
  <c r="GN24" i="3"/>
  <c r="GN25" i="3"/>
  <c r="GN26" i="3"/>
  <c r="GN27" i="3"/>
  <c r="GN28" i="3"/>
  <c r="GN29" i="3"/>
  <c r="GN30" i="3"/>
  <c r="GN31" i="3"/>
  <c r="GN32" i="3"/>
  <c r="GN3" i="3"/>
  <c r="IE5" i="3"/>
  <c r="GN33" i="3" l="1"/>
  <c r="IC4" i="3"/>
  <c r="IC5" i="3"/>
  <c r="IC6" i="3"/>
  <c r="IC7" i="3"/>
  <c r="IC8" i="3"/>
  <c r="IC9" i="3"/>
  <c r="IC10" i="3"/>
  <c r="IC11" i="3"/>
  <c r="IC12" i="3"/>
  <c r="IC13" i="3"/>
  <c r="IC14" i="3"/>
  <c r="IC15" i="3"/>
  <c r="IC16" i="3"/>
  <c r="IC17" i="3"/>
  <c r="IC18" i="3"/>
  <c r="IC19" i="3"/>
  <c r="IC20" i="3"/>
  <c r="IC21" i="3"/>
  <c r="IC22" i="3"/>
  <c r="IC23" i="3"/>
  <c r="IC24" i="3"/>
  <c r="IC25" i="3"/>
  <c r="IC26" i="3"/>
  <c r="IC27" i="3"/>
  <c r="IC28" i="3"/>
  <c r="IC29" i="3"/>
  <c r="IC30" i="3"/>
  <c r="IC31" i="3"/>
  <c r="IC32" i="3"/>
  <c r="IC3" i="3"/>
  <c r="IC33" i="3" s="1"/>
  <c r="IG2" i="3"/>
  <c r="IG1" i="3"/>
  <c r="IE2" i="3"/>
  <c r="IE1" i="3"/>
  <c r="HK4" i="3"/>
  <c r="HK5" i="3"/>
  <c r="HK6" i="3"/>
  <c r="HK7" i="3"/>
  <c r="HK8" i="3"/>
  <c r="HK9" i="3"/>
  <c r="HK10" i="3"/>
  <c r="HK11" i="3"/>
  <c r="HK12" i="3"/>
  <c r="HK13" i="3"/>
  <c r="HK14" i="3"/>
  <c r="HK15" i="3"/>
  <c r="HK16" i="3"/>
  <c r="HK17" i="3"/>
  <c r="HK18" i="3"/>
  <c r="HK19" i="3"/>
  <c r="HK20" i="3"/>
  <c r="HK21" i="3"/>
  <c r="HK22" i="3"/>
  <c r="HK23" i="3"/>
  <c r="HK24" i="3"/>
  <c r="HK25" i="3"/>
  <c r="HK26" i="3"/>
  <c r="HK27" i="3"/>
  <c r="HK28" i="3"/>
  <c r="HK29" i="3"/>
  <c r="HK30" i="3"/>
  <c r="HK31" i="3"/>
  <c r="HK32" i="3"/>
  <c r="HK3" i="3"/>
  <c r="HO2" i="3"/>
  <c r="HM2" i="3"/>
  <c r="HO1" i="3"/>
  <c r="HM1" i="3"/>
  <c r="GR2" i="3"/>
  <c r="GR1" i="3"/>
  <c r="GP2" i="3"/>
  <c r="GP1" i="3"/>
  <c r="II1" i="3" l="1"/>
  <c r="HK33" i="3"/>
  <c r="GT1" i="3"/>
  <c r="HQ1" i="3"/>
  <c r="EV54" i="3"/>
  <c r="FT24" i="3"/>
  <c r="EX33" i="3"/>
  <c r="FQ4" i="3"/>
  <c r="FN3" i="3"/>
  <c r="FN4" i="3"/>
  <c r="FN5" i="3"/>
  <c r="FN6" i="3"/>
  <c r="FN7" i="3"/>
  <c r="FN8" i="3"/>
  <c r="FN9" i="3"/>
  <c r="FN10" i="3"/>
  <c r="FN11" i="3"/>
  <c r="FN12" i="3"/>
  <c r="FN13" i="3"/>
  <c r="FN14" i="3"/>
  <c r="FN15" i="3"/>
  <c r="FN16" i="3"/>
  <c r="FN17" i="3"/>
  <c r="FN18" i="3"/>
  <c r="FN19" i="3"/>
  <c r="FN20" i="3"/>
  <c r="FN21" i="3"/>
  <c r="FN22" i="3"/>
  <c r="FN23" i="3"/>
  <c r="FN24" i="3"/>
  <c r="FN25" i="3"/>
  <c r="FN26" i="3"/>
  <c r="FN27" i="3"/>
  <c r="FN28" i="3"/>
  <c r="FN29" i="3"/>
  <c r="FN30" i="3"/>
  <c r="FN31" i="3"/>
  <c r="FN2" i="3"/>
  <c r="FM3" i="3"/>
  <c r="FM4" i="3"/>
  <c r="FM5" i="3"/>
  <c r="FM6" i="3"/>
  <c r="FM7" i="3"/>
  <c r="FM8" i="3"/>
  <c r="FM9" i="3"/>
  <c r="FM10" i="3"/>
  <c r="FM11" i="3"/>
  <c r="FM12" i="3"/>
  <c r="FM13" i="3"/>
  <c r="FM14" i="3"/>
  <c r="FM15" i="3"/>
  <c r="FM16" i="3"/>
  <c r="FM17" i="3"/>
  <c r="FM18" i="3"/>
  <c r="FM19" i="3"/>
  <c r="FM20" i="3"/>
  <c r="FM21" i="3"/>
  <c r="FM22" i="3"/>
  <c r="FM23" i="3"/>
  <c r="FM24" i="3"/>
  <c r="FM25" i="3"/>
  <c r="FM26" i="3"/>
  <c r="FM27" i="3"/>
  <c r="FM28" i="3"/>
  <c r="FM29" i="3"/>
  <c r="FM30" i="3"/>
  <c r="FM31" i="3"/>
  <c r="FM2" i="3"/>
  <c r="EW33" i="3"/>
  <c r="BM5" i="3"/>
  <c r="BL5" i="3"/>
  <c r="BK5" i="3"/>
  <c r="BJ5" i="3"/>
  <c r="BI5" i="3"/>
  <c r="BH5" i="3"/>
  <c r="BG5" i="3"/>
  <c r="BF5" i="3"/>
  <c r="BI4" i="3"/>
  <c r="BH4" i="3"/>
  <c r="BG4" i="3"/>
  <c r="BF4" i="3"/>
  <c r="BM3" i="3"/>
  <c r="BL3" i="3"/>
  <c r="BK3" i="3"/>
  <c r="BJ3" i="3"/>
  <c r="BI3" i="3"/>
  <c r="BH3" i="3"/>
  <c r="BG3" i="3"/>
  <c r="BF3" i="3"/>
  <c r="AU5" i="3"/>
  <c r="AT5" i="3"/>
  <c r="AS5" i="3"/>
  <c r="AR5" i="3"/>
  <c r="AQ5" i="3"/>
  <c r="AP5" i="3"/>
  <c r="AO5" i="3"/>
  <c r="AN5" i="3"/>
  <c r="AU4" i="3"/>
  <c r="AT4" i="3"/>
  <c r="AS4" i="3"/>
  <c r="AR4" i="3"/>
  <c r="AQ4" i="3"/>
  <c r="AP4" i="3"/>
  <c r="AO4" i="3"/>
  <c r="AN4" i="3"/>
  <c r="AS3" i="3"/>
  <c r="AU3" i="3"/>
  <c r="AT3" i="3"/>
  <c r="AR3" i="3"/>
  <c r="AQ3" i="3"/>
  <c r="AP3" i="3"/>
  <c r="AO3" i="3"/>
  <c r="AN3" i="3"/>
  <c r="Z4" i="3"/>
  <c r="Y4" i="3"/>
  <c r="X4" i="3"/>
  <c r="W4" i="3"/>
  <c r="Z3" i="3"/>
  <c r="Y3" i="3"/>
  <c r="X3" i="3"/>
  <c r="W3" i="3"/>
  <c r="Z2" i="3"/>
  <c r="Y2" i="3"/>
  <c r="X2" i="3"/>
  <c r="W2" i="3"/>
  <c r="FQ3" i="3" l="1"/>
  <c r="Q32" i="1"/>
  <c r="P32" i="1"/>
  <c r="Q33" i="1"/>
  <c r="P33" i="1"/>
  <c r="R12" i="1"/>
  <c r="Q12" i="1"/>
  <c r="P12" i="1"/>
  <c r="Q27" i="1"/>
  <c r="P27" i="1"/>
  <c r="Q19" i="1"/>
  <c r="P19" i="1"/>
  <c r="Q13" i="1"/>
  <c r="P13" i="1"/>
  <c r="Q28" i="1"/>
  <c r="P28" i="1"/>
  <c r="Q14" i="1"/>
  <c r="P14" i="1"/>
  <c r="Q23" i="1"/>
  <c r="P23" i="1"/>
  <c r="Q17" i="1"/>
  <c r="P17" i="1"/>
  <c r="R7" i="1"/>
  <c r="Q7" i="1"/>
  <c r="P7" i="1"/>
  <c r="Q22" i="1"/>
  <c r="P22" i="1"/>
  <c r="Q11" i="1"/>
  <c r="P11" i="1"/>
  <c r="Q9" i="1"/>
  <c r="P9" i="1"/>
  <c r="Q31" i="1"/>
  <c r="P31" i="1"/>
  <c r="Q21" i="1"/>
  <c r="P21" i="1"/>
  <c r="Q8" i="1"/>
  <c r="P8" i="1"/>
  <c r="Q29" i="1"/>
  <c r="P29" i="1"/>
  <c r="R34" i="1"/>
  <c r="Q34" i="1"/>
  <c r="P34" i="1"/>
  <c r="Q10" i="1"/>
  <c r="P10" i="1"/>
  <c r="Q24" i="1"/>
  <c r="P24" i="1"/>
  <c r="Q16" i="1"/>
  <c r="P16" i="1"/>
  <c r="Q20" i="1"/>
  <c r="P20" i="1"/>
  <c r="Q30" i="1"/>
  <c r="P30" i="1"/>
  <c r="Q26" i="1"/>
  <c r="P26" i="1"/>
  <c r="Q18" i="1"/>
  <c r="P18" i="1"/>
  <c r="R6" i="1"/>
  <c r="Q6" i="1"/>
  <c r="P6" i="1"/>
  <c r="Q15" i="1"/>
  <c r="P15" i="1"/>
  <c r="Q25" i="1"/>
  <c r="P25" i="1"/>
  <c r="Q5" i="1"/>
  <c r="P5" i="1"/>
  <c r="R32" i="1"/>
  <c r="R33" i="1"/>
  <c r="R27" i="1"/>
  <c r="R19" i="1"/>
  <c r="R13" i="1"/>
  <c r="R28" i="1"/>
  <c r="R14" i="1"/>
  <c r="R23" i="1"/>
  <c r="R17" i="1"/>
  <c r="R22" i="1"/>
  <c r="R11" i="1"/>
  <c r="R9" i="1"/>
  <c r="R31" i="1"/>
  <c r="R21" i="1"/>
  <c r="R8" i="1"/>
  <c r="R29" i="1"/>
  <c r="R10" i="1"/>
  <c r="R24" i="1"/>
  <c r="R16" i="1"/>
  <c r="R20" i="1"/>
  <c r="R30" i="1"/>
  <c r="R26" i="1"/>
  <c r="R18" i="1"/>
  <c r="R15" i="1"/>
  <c r="R25" i="1"/>
  <c r="R5" i="1"/>
  <c r="O33" i="1" l="1"/>
  <c r="O23" i="1"/>
  <c r="O32" i="1"/>
  <c r="O13" i="1"/>
  <c r="O22" i="1"/>
  <c r="O31" i="1"/>
  <c r="O12" i="1"/>
  <c r="O30" i="1"/>
  <c r="O29" i="1"/>
  <c r="O27" i="1"/>
  <c r="O21" i="1"/>
  <c r="O20" i="1"/>
  <c r="O17" i="1"/>
  <c r="O19" i="1"/>
  <c r="O26" i="1"/>
  <c r="O34" i="1"/>
  <c r="O11" i="1"/>
  <c r="O7" i="1"/>
  <c r="O28" i="1"/>
  <c r="O10" i="1"/>
  <c r="O9" i="1"/>
  <c r="O24" i="1"/>
  <c r="O18" i="1"/>
  <c r="O14" i="1"/>
  <c r="O16" i="1"/>
  <c r="O6" i="1"/>
  <c r="O8" i="1"/>
  <c r="O25" i="1"/>
  <c r="O15" i="1"/>
  <c r="O5" i="1"/>
</calcChain>
</file>

<file path=xl/sharedStrings.xml><?xml version="1.0" encoding="utf-8"?>
<sst xmlns="http://schemas.openxmlformats.org/spreadsheetml/2006/main" count="798" uniqueCount="97">
  <si>
    <t>Rel Date</t>
  </si>
  <si>
    <t>Product</t>
  </si>
  <si>
    <t>Environment</t>
  </si>
  <si>
    <t>Language</t>
  </si>
  <si>
    <t>Development Process</t>
  </si>
  <si>
    <t>Application Domain</t>
  </si>
  <si>
    <t>People (programmer skill level)</t>
  </si>
  <si>
    <t>People (domain knowledge)</t>
  </si>
  <si>
    <t>Development tools</t>
  </si>
  <si>
    <t>Management style</t>
  </si>
  <si>
    <t>Priorities (Pressure to meet deadlines vs quality)</t>
  </si>
  <si>
    <t>Variables that Might Affect Results</t>
  </si>
  <si>
    <t>x</t>
  </si>
  <si>
    <t>Method</t>
  </si>
  <si>
    <t>Extreme</t>
  </si>
  <si>
    <t>SCRUM</t>
  </si>
  <si>
    <t>Manager</t>
  </si>
  <si>
    <t>Escaping Defects</t>
  </si>
  <si>
    <t>Compound Measures</t>
  </si>
  <si>
    <t>Normal Defects</t>
  </si>
  <si>
    <t>Minor Defects</t>
  </si>
  <si>
    <t>Escaping Defects / KLOC</t>
  </si>
  <si>
    <t>Normal Defects / KLOC</t>
  </si>
  <si>
    <t>Minor Defects / KLOC</t>
  </si>
  <si>
    <t>Size (KLOC)</t>
  </si>
  <si>
    <t>Team Size (people)</t>
  </si>
  <si>
    <t>Base Measures</t>
  </si>
  <si>
    <t>Alpha</t>
  </si>
  <si>
    <t>Beta</t>
  </si>
  <si>
    <t>Casper</t>
  </si>
  <si>
    <t>Delta</t>
  </si>
  <si>
    <t>Epsilon</t>
  </si>
  <si>
    <t>Framer</t>
  </si>
  <si>
    <t>Guide</t>
  </si>
  <si>
    <t>Halo</t>
  </si>
  <si>
    <t>Inspect</t>
  </si>
  <si>
    <t>Justify</t>
  </si>
  <si>
    <t>Kappa</t>
  </si>
  <si>
    <t>Lambda</t>
  </si>
  <si>
    <t>Mu</t>
  </si>
  <si>
    <t>Nester</t>
  </si>
  <si>
    <t>Precise</t>
  </si>
  <si>
    <t>Quorum</t>
  </si>
  <si>
    <t>River</t>
  </si>
  <si>
    <t>Storage</t>
  </si>
  <si>
    <t>Time</t>
  </si>
  <si>
    <t>Unpack</t>
  </si>
  <si>
    <t>Value</t>
  </si>
  <si>
    <t>Window</t>
  </si>
  <si>
    <t>Xray</t>
  </si>
  <si>
    <t>Yank</t>
  </si>
  <si>
    <t>Zebra</t>
  </si>
  <si>
    <t>Zap</t>
  </si>
  <si>
    <t>Zillow</t>
  </si>
  <si>
    <t>Zorro</t>
  </si>
  <si>
    <t>Zunder</t>
  </si>
  <si>
    <t>Optimize</t>
  </si>
  <si>
    <t>Critical Defects</t>
  </si>
  <si>
    <t>Critical Defects / KLOC</t>
  </si>
  <si>
    <t>IPC Defect Data</t>
  </si>
  <si>
    <t>Python</t>
  </si>
  <si>
    <t>Ruby</t>
  </si>
  <si>
    <t>Kanappell</t>
  </si>
  <si>
    <t>Gomez</t>
  </si>
  <si>
    <t>Avg Values/Year</t>
  </si>
  <si>
    <t>Scrum</t>
  </si>
  <si>
    <t>Pearson Coefficient</t>
  </si>
  <si>
    <t>Size (rank)</t>
  </si>
  <si>
    <t>Escaping Defects (Rank)</t>
  </si>
  <si>
    <t>Spearman Coefficient</t>
  </si>
  <si>
    <t>y</t>
  </si>
  <si>
    <t>x'</t>
  </si>
  <si>
    <t>x''</t>
  </si>
  <si>
    <t>y'</t>
  </si>
  <si>
    <t>y''</t>
  </si>
  <si>
    <t>x'''</t>
  </si>
  <si>
    <t>y'''</t>
  </si>
  <si>
    <t>spearman</t>
  </si>
  <si>
    <t>n = 30</t>
  </si>
  <si>
    <t>defects</t>
  </si>
  <si>
    <t>rel date</t>
  </si>
  <si>
    <t>pearson</t>
  </si>
  <si>
    <t>Pearson Co-Efficient</t>
  </si>
  <si>
    <t>Final Pearson Coefficient</t>
  </si>
  <si>
    <t>n*stdev x * stdev y =</t>
  </si>
  <si>
    <t xml:space="preserve">stdev x = </t>
  </si>
  <si>
    <t xml:space="preserve">stdev y = </t>
  </si>
  <si>
    <t xml:space="preserve">mean y = </t>
  </si>
  <si>
    <t xml:space="preserve">mean x = </t>
  </si>
  <si>
    <t>Final Spearman Coefficient</t>
  </si>
  <si>
    <t>Spearman Co-Efficient</t>
  </si>
  <si>
    <t xml:space="preserve">mean x''' = </t>
  </si>
  <si>
    <t xml:space="preserve">mean y''' = </t>
  </si>
  <si>
    <t xml:space="preserve">stdev x''' = </t>
  </si>
  <si>
    <t xml:space="preserve">stdev y''' = </t>
  </si>
  <si>
    <t xml:space="preserve">n*stdev x''' * stdev y''' =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</si>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</sst>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\ ;\(&quot;$&quot;#,##0\)"/>
    <numFmt numFmtId="165" formatCode="0.000"/>
    <numFmt numFmtId="166" formatCode="0.0"/>
    <numFmt numFmtId="167" formatCode="[$-409]dd\-mmm\-yy;@"/>
  </numFmts>
  <fonts count="11" x14ac:knownFonts="1">
    <font>
      <sz val="10"/>
      <color indexed="22"/>
      <name val="Arial"/>
    </font>
    <font>
      <b/>
      <sz val="18"/>
      <color indexed="22"/>
      <name val="Arial"/>
    </font>
    <font>
      <b/>
      <sz val="12"/>
      <color indexed="22"/>
      <name val="Arial"/>
    </font>
    <font>
      <sz val="10"/>
      <color indexed="8"/>
      <name val="Arial"/>
    </font>
    <font>
      <sz val="10"/>
      <color indexed="22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8">
    <xf numFmtId="0" fontId="0" fillId="0" borderId="0"/>
    <xf numFmtId="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ont="0" applyFill="0" applyAlignment="0" applyProtection="0"/>
  </cellStyleXfs>
  <cellXfs count="12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  <xf numFmtId="15" fontId="3" fillId="0" borderId="2" xfId="0" applyNumberFormat="1" applyFont="1" applyBorder="1"/>
    <xf numFmtId="0" fontId="3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5" fontId="3" fillId="0" borderId="5" xfId="0" applyNumberFormat="1" applyFont="1" applyBorder="1"/>
    <xf numFmtId="0" fontId="6" fillId="0" borderId="6" xfId="0" applyFont="1" applyBorder="1" applyAlignment="1">
      <alignment horizontal="center"/>
    </xf>
    <xf numFmtId="15" fontId="3" fillId="0" borderId="8" xfId="0" applyNumberFormat="1" applyFont="1" applyBorder="1"/>
    <xf numFmtId="0" fontId="3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5" fontId="3" fillId="2" borderId="11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165" fontId="0" fillId="0" borderId="0" xfId="0" applyNumberFormat="1"/>
    <xf numFmtId="0" fontId="7" fillId="0" borderId="10" xfId="0" applyFont="1" applyBorder="1"/>
    <xf numFmtId="0" fontId="7" fillId="0" borderId="4" xfId="0" applyFont="1" applyBorder="1"/>
    <xf numFmtId="0" fontId="7" fillId="0" borderId="7" xfId="0" applyFont="1" applyBorder="1"/>
    <xf numFmtId="0" fontId="6" fillId="2" borderId="21" xfId="0" applyFont="1" applyFill="1" applyBorder="1" applyAlignment="1">
      <alignment horizontal="center" vertical="center" wrapText="1"/>
    </xf>
    <xf numFmtId="15" fontId="6" fillId="2" borderId="19" xfId="0" applyNumberFormat="1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2" borderId="20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7" fillId="0" borderId="6" xfId="0" applyFont="1" applyBorder="1"/>
    <xf numFmtId="0" fontId="7" fillId="0" borderId="9" xfId="0" applyFont="1" applyBorder="1"/>
    <xf numFmtId="0" fontId="7" fillId="0" borderId="27" xfId="0" applyFont="1" applyBorder="1"/>
    <xf numFmtId="0" fontId="7" fillId="0" borderId="28" xfId="0" applyFont="1" applyBorder="1"/>
    <xf numFmtId="0" fontId="7" fillId="0" borderId="29" xfId="0" applyFont="1" applyBorder="1"/>
    <xf numFmtId="0" fontId="6" fillId="2" borderId="33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5" fontId="7" fillId="5" borderId="30" xfId="0" applyNumberFormat="1" applyFont="1" applyFill="1" applyBorder="1"/>
    <xf numFmtId="165" fontId="7" fillId="5" borderId="31" xfId="0" applyNumberFormat="1" applyFont="1" applyFill="1" applyBorder="1"/>
    <xf numFmtId="165" fontId="7" fillId="5" borderId="32" xfId="0" applyNumberFormat="1" applyFont="1" applyFill="1" applyBorder="1"/>
    <xf numFmtId="165" fontId="7" fillId="5" borderId="2" xfId="0" applyNumberFormat="1" applyFont="1" applyFill="1" applyBorder="1"/>
    <xf numFmtId="165" fontId="7" fillId="5" borderId="3" xfId="0" applyNumberFormat="1" applyFont="1" applyFill="1" applyBorder="1"/>
    <xf numFmtId="165" fontId="7" fillId="5" borderId="4" xfId="0" applyNumberFormat="1" applyFont="1" applyFill="1" applyBorder="1"/>
    <xf numFmtId="165" fontId="7" fillId="5" borderId="5" xfId="0" applyNumberFormat="1" applyFont="1" applyFill="1" applyBorder="1"/>
    <xf numFmtId="165" fontId="7" fillId="5" borderId="6" xfId="0" applyNumberFormat="1" applyFont="1" applyFill="1" applyBorder="1"/>
    <xf numFmtId="165" fontId="7" fillId="5" borderId="7" xfId="0" applyNumberFormat="1" applyFont="1" applyFill="1" applyBorder="1"/>
    <xf numFmtId="166" fontId="3" fillId="0" borderId="8" xfId="0" applyNumberFormat="1" applyFont="1" applyBorder="1"/>
    <xf numFmtId="166" fontId="3" fillId="0" borderId="2" xfId="0" applyNumberFormat="1" applyFont="1" applyBorder="1"/>
    <xf numFmtId="166" fontId="3" fillId="0" borderId="5" xfId="0" applyNumberFormat="1" applyFont="1" applyBorder="1"/>
    <xf numFmtId="0" fontId="0" fillId="4" borderId="36" xfId="0" applyFill="1" applyBorder="1"/>
    <xf numFmtId="0" fontId="3" fillId="4" borderId="37" xfId="0" applyFont="1" applyFill="1" applyBorder="1"/>
    <xf numFmtId="0" fontId="0" fillId="4" borderId="37" xfId="0" applyFill="1" applyBorder="1"/>
    <xf numFmtId="165" fontId="0" fillId="4" borderId="37" xfId="0" applyNumberFormat="1" applyFill="1" applyBorder="1"/>
    <xf numFmtId="0" fontId="0" fillId="4" borderId="38" xfId="0" applyFill="1" applyBorder="1"/>
    <xf numFmtId="0" fontId="0" fillId="4" borderId="39" xfId="0" applyFill="1" applyBorder="1"/>
    <xf numFmtId="0" fontId="6" fillId="4" borderId="0" xfId="0" applyFont="1" applyFill="1"/>
    <xf numFmtId="165" fontId="0" fillId="4" borderId="0" xfId="0" applyNumberFormat="1" applyFill="1"/>
    <xf numFmtId="0" fontId="0" fillId="4" borderId="40" xfId="0" applyFill="1" applyBorder="1"/>
    <xf numFmtId="0" fontId="0" fillId="4" borderId="39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41" xfId="0" applyFill="1" applyBorder="1"/>
    <xf numFmtId="0" fontId="0" fillId="0" borderId="42" xfId="0" applyBorder="1"/>
    <xf numFmtId="0" fontId="0" fillId="4" borderId="42" xfId="0" applyFill="1" applyBorder="1"/>
    <xf numFmtId="165" fontId="0" fillId="0" borderId="42" xfId="0" applyNumberFormat="1" applyBorder="1"/>
    <xf numFmtId="0" fontId="0" fillId="4" borderId="43" xfId="0" applyFill="1" applyBorder="1"/>
    <xf numFmtId="0" fontId="8" fillId="0" borderId="0" xfId="0" applyFont="1"/>
    <xf numFmtId="0" fontId="8" fillId="0" borderId="3" xfId="0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67" fontId="8" fillId="0" borderId="3" xfId="0" applyNumberFormat="1" applyFont="1" applyBorder="1"/>
    <xf numFmtId="0" fontId="8" fillId="0" borderId="3" xfId="0" applyFont="1" applyBorder="1"/>
    <xf numFmtId="0" fontId="9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6" fontId="10" fillId="0" borderId="3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66" fontId="3" fillId="0" borderId="3" xfId="0" applyNumberFormat="1" applyFont="1" applyBorder="1"/>
    <xf numFmtId="15" fontId="3" fillId="2" borderId="3" xfId="0" applyNumberFormat="1" applyFont="1" applyFill="1" applyBorder="1" applyAlignment="1">
      <alignment horizontal="center" vertical="center" wrapText="1"/>
    </xf>
    <xf numFmtId="15" fontId="3" fillId="0" borderId="3" xfId="0" applyNumberFormat="1" applyFont="1" applyBorder="1"/>
    <xf numFmtId="165" fontId="7" fillId="0" borderId="3" xfId="0" applyNumberFormat="1" applyFont="1" applyBorder="1"/>
    <xf numFmtId="165" fontId="8" fillId="0" borderId="3" xfId="0" applyNumberFormat="1" applyFont="1" applyBorder="1"/>
    <xf numFmtId="0" fontId="9" fillId="0" borderId="0" xfId="0" applyFont="1"/>
    <xf numFmtId="0" fontId="9" fillId="0" borderId="0" xfId="0" applyFont="1" applyAlignment="1"/>
    <xf numFmtId="165" fontId="9" fillId="0" borderId="0" xfId="0" applyNumberFormat="1" applyFont="1"/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/>
    <xf numFmtId="0" fontId="7" fillId="2" borderId="3" xfId="0" applyFont="1" applyFill="1" applyBorder="1" applyAlignment="1">
      <alignment horizontal="center" vertical="center" wrapText="1"/>
    </xf>
    <xf numFmtId="166" fontId="7" fillId="0" borderId="3" xfId="0" applyNumberFormat="1" applyFont="1" applyBorder="1"/>
    <xf numFmtId="0" fontId="7" fillId="0" borderId="3" xfId="0" applyFont="1" applyFill="1" applyBorder="1"/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5" fillId="0" borderId="3" xfId="0" applyFont="1" applyBorder="1"/>
    <xf numFmtId="0" fontId="0" fillId="0" borderId="3" xfId="0" applyBorder="1" applyAlignment="1">
      <alignment horizontal="center"/>
    </xf>
    <xf numFmtId="0" fontId="7" fillId="0" borderId="9" xfId="0" applyFont="1" applyFill="1" applyBorder="1"/>
    <xf numFmtId="0" fontId="5" fillId="6" borderId="0" xfId="0" applyFont="1" applyFill="1" applyAlignment="1">
      <alignment horizontal="center" vertical="center" wrapText="1"/>
    </xf>
    <xf numFmtId="0" fontId="5" fillId="0" borderId="3" xfId="0" applyFont="1" applyFill="1" applyBorder="1" applyAlignment="1">
      <alignment horizontal="center"/>
    </xf>
    <xf numFmtId="165" fontId="7" fillId="3" borderId="17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wrapText="1"/>
    </xf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</a:t>
            </a:r>
            <a:r>
              <a:rPr lang="en-US" b="1" baseline="0"/>
              <a:t> Defect Level Analysis from 2015 - 2017 - Chart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'work and graphs'!$B$1</c:f>
              <c:strCache>
                <c:ptCount val="1"/>
                <c:pt idx="0">
                  <c:v>Escaping Defects / KLOC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'work and graphs'!$A$2:$A$31</c:f>
              <c:numCache>
                <c:formatCode>d\-mmm\-yy</c:formatCode>
                <c:ptCount val="3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42415</c:v>
                </c:pt>
                <c:pt idx="12">
                  <c:v>42430</c:v>
                </c:pt>
                <c:pt idx="13">
                  <c:v>42491</c:v>
                </c:pt>
                <c:pt idx="14">
                  <c:v>42536</c:v>
                </c:pt>
                <c:pt idx="15">
                  <c:v>42552</c:v>
                </c:pt>
                <c:pt idx="16">
                  <c:v>42583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42794</c:v>
                </c:pt>
                <c:pt idx="22">
                  <c:v>42795</c:v>
                </c:pt>
                <c:pt idx="23">
                  <c:v>42856</c:v>
                </c:pt>
                <c:pt idx="24">
                  <c:v>42887</c:v>
                </c:pt>
                <c:pt idx="25">
                  <c:v>42946</c:v>
                </c:pt>
                <c:pt idx="26">
                  <c:v>42948</c:v>
                </c:pt>
                <c:pt idx="27">
                  <c:v>43009</c:v>
                </c:pt>
                <c:pt idx="28">
                  <c:v>43040</c:v>
                </c:pt>
                <c:pt idx="29">
                  <c:v>43070</c:v>
                </c:pt>
              </c:numCache>
            </c:numRef>
          </c:cat>
          <c:val>
            <c:numRef>
              <c:f>'work and graphs'!$B$2:$B$31</c:f>
              <c:numCache>
                <c:formatCode>0.000</c:formatCode>
                <c:ptCount val="30"/>
                <c:pt idx="0">
                  <c:v>1.6428571428571428</c:v>
                </c:pt>
                <c:pt idx="1">
                  <c:v>2.4157303370786516</c:v>
                </c:pt>
                <c:pt idx="2">
                  <c:v>1.545830611800566</c:v>
                </c:pt>
                <c:pt idx="3">
                  <c:v>1.5176151761517616</c:v>
                </c:pt>
                <c:pt idx="4">
                  <c:v>1.3863636363636365</c:v>
                </c:pt>
                <c:pt idx="5">
                  <c:v>1.1910112359550562</c:v>
                </c:pt>
                <c:pt idx="6">
                  <c:v>1.2588832487309645</c:v>
                </c:pt>
                <c:pt idx="7">
                  <c:v>0.94924447888415353</c:v>
                </c:pt>
                <c:pt idx="8">
                  <c:v>0.93317601630376479</c:v>
                </c:pt>
                <c:pt idx="9">
                  <c:v>1.9952743502231556</c:v>
                </c:pt>
                <c:pt idx="10">
                  <c:v>1.103448275862069</c:v>
                </c:pt>
                <c:pt idx="11">
                  <c:v>1.263157894736842</c:v>
                </c:pt>
                <c:pt idx="12">
                  <c:v>1.0117810117810118</c:v>
                </c:pt>
                <c:pt idx="13">
                  <c:v>2.1428571428571428</c:v>
                </c:pt>
                <c:pt idx="14">
                  <c:v>1.803921568627451</c:v>
                </c:pt>
                <c:pt idx="15">
                  <c:v>0.8630393996247655</c:v>
                </c:pt>
                <c:pt idx="16">
                  <c:v>1.0265811182401468</c:v>
                </c:pt>
                <c:pt idx="17">
                  <c:v>1</c:v>
                </c:pt>
                <c:pt idx="18">
                  <c:v>1.028169014084507</c:v>
                </c:pt>
                <c:pt idx="19">
                  <c:v>1.1655566127497621</c:v>
                </c:pt>
                <c:pt idx="20">
                  <c:v>0.9375</c:v>
                </c:pt>
                <c:pt idx="21">
                  <c:v>0.89641434262948205</c:v>
                </c:pt>
                <c:pt idx="22">
                  <c:v>1.6909090909090909</c:v>
                </c:pt>
                <c:pt idx="23">
                  <c:v>1.7555555555555555</c:v>
                </c:pt>
                <c:pt idx="24">
                  <c:v>0.9821428571428571</c:v>
                </c:pt>
                <c:pt idx="25">
                  <c:v>0.8035714285714286</c:v>
                </c:pt>
                <c:pt idx="26">
                  <c:v>0.95081967213114749</c:v>
                </c:pt>
                <c:pt idx="27">
                  <c:v>1.9111111111111112</c:v>
                </c:pt>
                <c:pt idx="28">
                  <c:v>1.3859275053304903</c:v>
                </c:pt>
                <c:pt idx="29">
                  <c:v>1.0948905109489051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B-43BE-ABBB-52E1B8992D9C}"/>
            </c:ext>
          </c:extLst>
        </c:ser>
        <c:ser>
          <c:idx val="1"/>
          <c:order val="1"/>
          <c:tx>
            <c:strRef>
              <c:f>'work and graphs'!$C$1</c:f>
              <c:strCache>
                <c:ptCount val="1"/>
                <c:pt idx="0">
                  <c:v>Critical Defects / KLOC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'work and graphs'!$A$2:$A$31</c:f>
              <c:numCache>
                <c:formatCode>d\-mmm\-yy</c:formatCode>
                <c:ptCount val="3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42415</c:v>
                </c:pt>
                <c:pt idx="12">
                  <c:v>42430</c:v>
                </c:pt>
                <c:pt idx="13">
                  <c:v>42491</c:v>
                </c:pt>
                <c:pt idx="14">
                  <c:v>42536</c:v>
                </c:pt>
                <c:pt idx="15">
                  <c:v>42552</c:v>
                </c:pt>
                <c:pt idx="16">
                  <c:v>42583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42794</c:v>
                </c:pt>
                <c:pt idx="22">
                  <c:v>42795</c:v>
                </c:pt>
                <c:pt idx="23">
                  <c:v>42856</c:v>
                </c:pt>
                <c:pt idx="24">
                  <c:v>42887</c:v>
                </c:pt>
                <c:pt idx="25">
                  <c:v>42946</c:v>
                </c:pt>
                <c:pt idx="26">
                  <c:v>42948</c:v>
                </c:pt>
                <c:pt idx="27">
                  <c:v>43009</c:v>
                </c:pt>
                <c:pt idx="28">
                  <c:v>43040</c:v>
                </c:pt>
                <c:pt idx="29">
                  <c:v>43070</c:v>
                </c:pt>
              </c:numCache>
            </c:numRef>
          </c:cat>
          <c:val>
            <c:numRef>
              <c:f>'work and graphs'!$C$2:$C$31</c:f>
              <c:numCache>
                <c:formatCode>0.000</c:formatCode>
                <c:ptCount val="30"/>
                <c:pt idx="0">
                  <c:v>0.35714285714285715</c:v>
                </c:pt>
                <c:pt idx="1">
                  <c:v>0.449438202247191</c:v>
                </c:pt>
                <c:pt idx="2">
                  <c:v>0.30481166993250597</c:v>
                </c:pt>
                <c:pt idx="3">
                  <c:v>0.32520325203252032</c:v>
                </c:pt>
                <c:pt idx="4">
                  <c:v>0.27272727272727271</c:v>
                </c:pt>
                <c:pt idx="5">
                  <c:v>0.2247191011235955</c:v>
                </c:pt>
                <c:pt idx="6">
                  <c:v>0.2233502538071066</c:v>
                </c:pt>
                <c:pt idx="7">
                  <c:v>0.19372336303758234</c:v>
                </c:pt>
                <c:pt idx="8">
                  <c:v>0.19307089992491686</c:v>
                </c:pt>
                <c:pt idx="9">
                  <c:v>0.42005775794171696</c:v>
                </c:pt>
                <c:pt idx="10">
                  <c:v>0.20689655172413793</c:v>
                </c:pt>
                <c:pt idx="11">
                  <c:v>0.18421052631578946</c:v>
                </c:pt>
                <c:pt idx="12">
                  <c:v>0.19404019404019401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0.16885553470919326</c:v>
                </c:pt>
                <c:pt idx="16">
                  <c:v>0.20164986251145739</c:v>
                </c:pt>
                <c:pt idx="17">
                  <c:v>0.20967741935483872</c:v>
                </c:pt>
                <c:pt idx="18">
                  <c:v>0.21126760563380281</c:v>
                </c:pt>
                <c:pt idx="19">
                  <c:v>0.19029495718363465</c:v>
                </c:pt>
                <c:pt idx="20">
                  <c:v>0.1875</c:v>
                </c:pt>
                <c:pt idx="21">
                  <c:v>0.17928286852589639</c:v>
                </c:pt>
                <c:pt idx="22">
                  <c:v>0.34545454545454546</c:v>
                </c:pt>
                <c:pt idx="23">
                  <c:v>0.33333333333333331</c:v>
                </c:pt>
                <c:pt idx="24">
                  <c:v>0.19642857142857142</c:v>
                </c:pt>
                <c:pt idx="25">
                  <c:v>0.14285714285714285</c:v>
                </c:pt>
                <c:pt idx="26">
                  <c:v>0.22950819672131148</c:v>
                </c:pt>
                <c:pt idx="27">
                  <c:v>0.37037037037037035</c:v>
                </c:pt>
                <c:pt idx="28">
                  <c:v>0.27985074626865669</c:v>
                </c:pt>
                <c:pt idx="29">
                  <c:v>0.22303325223033252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B-43BE-ABBB-52E1B8992D9C}"/>
            </c:ext>
          </c:extLst>
        </c:ser>
        <c:ser>
          <c:idx val="2"/>
          <c:order val="2"/>
          <c:tx>
            <c:strRef>
              <c:f>'work and graphs'!$D$1</c:f>
              <c:strCache>
                <c:ptCount val="1"/>
                <c:pt idx="0">
                  <c:v>Normal Defects / KLOC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'work and graphs'!$A$2:$A$31</c:f>
              <c:numCache>
                <c:formatCode>d\-mmm\-yy</c:formatCode>
                <c:ptCount val="3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42415</c:v>
                </c:pt>
                <c:pt idx="12">
                  <c:v>42430</c:v>
                </c:pt>
                <c:pt idx="13">
                  <c:v>42491</c:v>
                </c:pt>
                <c:pt idx="14">
                  <c:v>42536</c:v>
                </c:pt>
                <c:pt idx="15">
                  <c:v>42552</c:v>
                </c:pt>
                <c:pt idx="16">
                  <c:v>42583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42794</c:v>
                </c:pt>
                <c:pt idx="22">
                  <c:v>42795</c:v>
                </c:pt>
                <c:pt idx="23">
                  <c:v>42856</c:v>
                </c:pt>
                <c:pt idx="24">
                  <c:v>42887</c:v>
                </c:pt>
                <c:pt idx="25">
                  <c:v>42946</c:v>
                </c:pt>
                <c:pt idx="26">
                  <c:v>42948</c:v>
                </c:pt>
                <c:pt idx="27">
                  <c:v>43009</c:v>
                </c:pt>
                <c:pt idx="28">
                  <c:v>43040</c:v>
                </c:pt>
                <c:pt idx="29">
                  <c:v>43070</c:v>
                </c:pt>
              </c:numCache>
            </c:numRef>
          </c:cat>
          <c:val>
            <c:numRef>
              <c:f>'work and graphs'!$D$2:$D$31</c:f>
              <c:numCache>
                <c:formatCode>0.000</c:formatCode>
                <c:ptCount val="30"/>
                <c:pt idx="0">
                  <c:v>0.8571428571428571</c:v>
                </c:pt>
                <c:pt idx="1">
                  <c:v>1.1797752808988764</c:v>
                </c:pt>
                <c:pt idx="2">
                  <c:v>0.76202917483126498</c:v>
                </c:pt>
                <c:pt idx="3">
                  <c:v>0.75880758807588078</c:v>
                </c:pt>
                <c:pt idx="4">
                  <c:v>0.68181818181818177</c:v>
                </c:pt>
                <c:pt idx="5">
                  <c:v>0.6067415730337079</c:v>
                </c:pt>
                <c:pt idx="6">
                  <c:v>0.62944162436548223</c:v>
                </c:pt>
                <c:pt idx="7">
                  <c:v>0.47462223944207677</c:v>
                </c:pt>
                <c:pt idx="8">
                  <c:v>0.46122492759841249</c:v>
                </c:pt>
                <c:pt idx="9">
                  <c:v>0.99763717511157779</c:v>
                </c:pt>
                <c:pt idx="10">
                  <c:v>0.55172413793103448</c:v>
                </c:pt>
                <c:pt idx="11">
                  <c:v>0.68421052631578949</c:v>
                </c:pt>
                <c:pt idx="12">
                  <c:v>0.49896049896049893</c:v>
                </c:pt>
                <c:pt idx="13">
                  <c:v>1.1428571428571428</c:v>
                </c:pt>
                <c:pt idx="14">
                  <c:v>0.88235294117647056</c:v>
                </c:pt>
                <c:pt idx="15">
                  <c:v>0.46904315196998125</c:v>
                </c:pt>
                <c:pt idx="16">
                  <c:v>0.49495875343721357</c:v>
                </c:pt>
                <c:pt idx="17">
                  <c:v>0.4838709677419355</c:v>
                </c:pt>
                <c:pt idx="18">
                  <c:v>0.47887323943661969</c:v>
                </c:pt>
                <c:pt idx="19">
                  <c:v>0.57088487155090395</c:v>
                </c:pt>
                <c:pt idx="20">
                  <c:v>0.46875</c:v>
                </c:pt>
                <c:pt idx="21">
                  <c:v>0.45816733067729082</c:v>
                </c:pt>
                <c:pt idx="22">
                  <c:v>0.83636363636363631</c:v>
                </c:pt>
                <c:pt idx="23">
                  <c:v>0.88888888888888884</c:v>
                </c:pt>
                <c:pt idx="24">
                  <c:v>0.4642857142857143</c:v>
                </c:pt>
                <c:pt idx="25">
                  <c:v>0.39285714285714285</c:v>
                </c:pt>
                <c:pt idx="26">
                  <c:v>0.47540983606557374</c:v>
                </c:pt>
                <c:pt idx="27">
                  <c:v>0.96296296296296291</c:v>
                </c:pt>
                <c:pt idx="28">
                  <c:v>0.67963752665245192</c:v>
                </c:pt>
                <c:pt idx="29">
                  <c:v>0.52716950527169504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B-43BE-ABBB-52E1B8992D9C}"/>
            </c:ext>
          </c:extLst>
        </c:ser>
        <c:ser>
          <c:idx val="3"/>
          <c:order val="3"/>
          <c:tx>
            <c:strRef>
              <c:f>'work and graphs'!$E$1</c:f>
              <c:strCache>
                <c:ptCount val="1"/>
                <c:pt idx="0">
                  <c:v>Minor Defects / KLOC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'work and graphs'!$A$2:$A$31</c:f>
              <c:numCache>
                <c:formatCode>d\-mmm\-yy</c:formatCode>
                <c:ptCount val="3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42415</c:v>
                </c:pt>
                <c:pt idx="12">
                  <c:v>42430</c:v>
                </c:pt>
                <c:pt idx="13">
                  <c:v>42491</c:v>
                </c:pt>
                <c:pt idx="14">
                  <c:v>42536</c:v>
                </c:pt>
                <c:pt idx="15">
                  <c:v>42552</c:v>
                </c:pt>
                <c:pt idx="16">
                  <c:v>42583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42794</c:v>
                </c:pt>
                <c:pt idx="22">
                  <c:v>42795</c:v>
                </c:pt>
                <c:pt idx="23">
                  <c:v>42856</c:v>
                </c:pt>
                <c:pt idx="24">
                  <c:v>42887</c:v>
                </c:pt>
                <c:pt idx="25">
                  <c:v>42946</c:v>
                </c:pt>
                <c:pt idx="26">
                  <c:v>42948</c:v>
                </c:pt>
                <c:pt idx="27">
                  <c:v>43009</c:v>
                </c:pt>
                <c:pt idx="28">
                  <c:v>43040</c:v>
                </c:pt>
                <c:pt idx="29">
                  <c:v>43070</c:v>
                </c:pt>
              </c:numCache>
            </c:numRef>
          </c:cat>
          <c:val>
            <c:numRef>
              <c:f>'work and graphs'!$E$2:$E$31</c:f>
              <c:numCache>
                <c:formatCode>0.000</c:formatCode>
                <c:ptCount val="30"/>
                <c:pt idx="0">
                  <c:v>0.42857142857142855</c:v>
                </c:pt>
                <c:pt idx="1">
                  <c:v>0.78651685393258419</c:v>
                </c:pt>
                <c:pt idx="2">
                  <c:v>0.47898976703679513</c:v>
                </c:pt>
                <c:pt idx="3">
                  <c:v>0.43360433604336046</c:v>
                </c:pt>
                <c:pt idx="4">
                  <c:v>0.43181818181818182</c:v>
                </c:pt>
                <c:pt idx="5">
                  <c:v>0.3595505617977528</c:v>
                </c:pt>
                <c:pt idx="6">
                  <c:v>0.40609137055837563</c:v>
                </c:pt>
                <c:pt idx="7">
                  <c:v>0.2808988764044944</c:v>
                </c:pt>
                <c:pt idx="8">
                  <c:v>0.27888018878043547</c:v>
                </c:pt>
                <c:pt idx="9">
                  <c:v>0.57757941716986083</c:v>
                </c:pt>
                <c:pt idx="10">
                  <c:v>0.34482758620689657</c:v>
                </c:pt>
                <c:pt idx="11">
                  <c:v>0.39473684210526316</c:v>
                </c:pt>
                <c:pt idx="12">
                  <c:v>0.31878031878031876</c:v>
                </c:pt>
                <c:pt idx="13">
                  <c:v>0.66666666666666663</c:v>
                </c:pt>
                <c:pt idx="14">
                  <c:v>0.58823529411764708</c:v>
                </c:pt>
                <c:pt idx="15">
                  <c:v>0.22514071294559101</c:v>
                </c:pt>
                <c:pt idx="16">
                  <c:v>0.32997250229147573</c:v>
                </c:pt>
                <c:pt idx="17">
                  <c:v>0.30645161290322581</c:v>
                </c:pt>
                <c:pt idx="18">
                  <c:v>0.3380281690140845</c:v>
                </c:pt>
                <c:pt idx="19">
                  <c:v>0.40437678401522359</c:v>
                </c:pt>
                <c:pt idx="20">
                  <c:v>0.28125</c:v>
                </c:pt>
                <c:pt idx="21">
                  <c:v>0.25896414342629481</c:v>
                </c:pt>
                <c:pt idx="22">
                  <c:v>0.50909090909090904</c:v>
                </c:pt>
                <c:pt idx="23">
                  <c:v>0.53333333333333333</c:v>
                </c:pt>
                <c:pt idx="24">
                  <c:v>0.32142857142857145</c:v>
                </c:pt>
                <c:pt idx="25">
                  <c:v>0.26785714285714285</c:v>
                </c:pt>
                <c:pt idx="26">
                  <c:v>0.24590163934426229</c:v>
                </c:pt>
                <c:pt idx="27">
                  <c:v>0.57777777777777772</c:v>
                </c:pt>
                <c:pt idx="28">
                  <c:v>0.42643923240938164</c:v>
                </c:pt>
                <c:pt idx="29">
                  <c:v>0.34468775344687752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B-43BE-ABBB-52E1B8992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976824"/>
        <c:axId val="617974200"/>
      </c:lineChart>
      <c:dateAx>
        <c:axId val="6179768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74200"/>
        <c:crosses val="autoZero"/>
        <c:auto val="1"/>
        <c:lblOffset val="100"/>
        <c:baseTimeUnit val="days"/>
      </c:dateAx>
      <c:valAx>
        <c:axId val="61797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7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Size(KLOC) Vs No of Escaping Defects - For Pearson</a:t>
            </a:r>
            <a:r>
              <a:rPr lang="en-US" baseline="0"/>
              <a:t> Coefficient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 and graphs'!$EW$1</c:f>
              <c:strCache>
                <c:ptCount val="1"/>
                <c:pt idx="0">
                  <c:v>Escaping Defects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7930883639545"/>
                  <c:y val="-8.616141732283465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 and graphs'!$EV$2:$EV$31</c:f>
              <c:numCache>
                <c:formatCode>0.0</c:formatCode>
                <c:ptCount val="30"/>
                <c:pt idx="0">
                  <c:v>14</c:v>
                </c:pt>
                <c:pt idx="1">
                  <c:v>17.8</c:v>
                </c:pt>
                <c:pt idx="2">
                  <c:v>45.93</c:v>
                </c:pt>
                <c:pt idx="3">
                  <c:v>36.9</c:v>
                </c:pt>
                <c:pt idx="4">
                  <c:v>44</c:v>
                </c:pt>
                <c:pt idx="5">
                  <c:v>44.5</c:v>
                </c:pt>
                <c:pt idx="6">
                  <c:v>49.25</c:v>
                </c:pt>
                <c:pt idx="7">
                  <c:v>103.24</c:v>
                </c:pt>
                <c:pt idx="8">
                  <c:v>93.23</c:v>
                </c:pt>
                <c:pt idx="9">
                  <c:v>38.090000000000003</c:v>
                </c:pt>
                <c:pt idx="10">
                  <c:v>29</c:v>
                </c:pt>
                <c:pt idx="11">
                  <c:v>38</c:v>
                </c:pt>
                <c:pt idx="12">
                  <c:v>72.150000000000006</c:v>
                </c:pt>
                <c:pt idx="13">
                  <c:v>21</c:v>
                </c:pt>
                <c:pt idx="14">
                  <c:v>51</c:v>
                </c:pt>
                <c:pt idx="15">
                  <c:v>53.3</c:v>
                </c:pt>
                <c:pt idx="16">
                  <c:v>54.55</c:v>
                </c:pt>
                <c:pt idx="17">
                  <c:v>62</c:v>
                </c:pt>
                <c:pt idx="18">
                  <c:v>71</c:v>
                </c:pt>
                <c:pt idx="19">
                  <c:v>42.04</c:v>
                </c:pt>
                <c:pt idx="20">
                  <c:v>32</c:v>
                </c:pt>
                <c:pt idx="21">
                  <c:v>50.2</c:v>
                </c:pt>
                <c:pt idx="22">
                  <c:v>55</c:v>
                </c:pt>
                <c:pt idx="23">
                  <c:v>45</c:v>
                </c:pt>
                <c:pt idx="24">
                  <c:v>56</c:v>
                </c:pt>
                <c:pt idx="25">
                  <c:v>56</c:v>
                </c:pt>
                <c:pt idx="26">
                  <c:v>61</c:v>
                </c:pt>
                <c:pt idx="27">
                  <c:v>67.5</c:v>
                </c:pt>
                <c:pt idx="28">
                  <c:v>75.040000000000006</c:v>
                </c:pt>
                <c:pt idx="29">
                  <c:v>49.32</c:v>
                </c:pt>
              </c:numCache>
            </c:numRef>
          </c:xVal>
          <c:yVal>
            <c:numRef>
              <c:f>'work and graphs'!$EW$2:$EW$31</c:f>
              <c:numCache>
                <c:formatCode>General</c:formatCode>
                <c:ptCount val="30"/>
                <c:pt idx="0">
                  <c:v>23</c:v>
                </c:pt>
                <c:pt idx="1">
                  <c:v>43</c:v>
                </c:pt>
                <c:pt idx="2">
                  <c:v>71</c:v>
                </c:pt>
                <c:pt idx="3">
                  <c:v>56</c:v>
                </c:pt>
                <c:pt idx="4">
                  <c:v>61</c:v>
                </c:pt>
                <c:pt idx="5">
                  <c:v>53</c:v>
                </c:pt>
                <c:pt idx="6">
                  <c:v>62</c:v>
                </c:pt>
                <c:pt idx="7">
                  <c:v>98</c:v>
                </c:pt>
                <c:pt idx="8">
                  <c:v>87</c:v>
                </c:pt>
                <c:pt idx="9">
                  <c:v>76</c:v>
                </c:pt>
                <c:pt idx="10">
                  <c:v>32</c:v>
                </c:pt>
                <c:pt idx="11">
                  <c:v>48</c:v>
                </c:pt>
                <c:pt idx="12">
                  <c:v>73</c:v>
                </c:pt>
                <c:pt idx="13">
                  <c:v>45</c:v>
                </c:pt>
                <c:pt idx="14">
                  <c:v>92</c:v>
                </c:pt>
                <c:pt idx="15">
                  <c:v>46</c:v>
                </c:pt>
                <c:pt idx="16">
                  <c:v>56</c:v>
                </c:pt>
                <c:pt idx="17">
                  <c:v>62</c:v>
                </c:pt>
                <c:pt idx="18">
                  <c:v>73</c:v>
                </c:pt>
                <c:pt idx="19">
                  <c:v>49</c:v>
                </c:pt>
                <c:pt idx="20">
                  <c:v>30</c:v>
                </c:pt>
                <c:pt idx="21">
                  <c:v>45</c:v>
                </c:pt>
                <c:pt idx="22">
                  <c:v>93</c:v>
                </c:pt>
                <c:pt idx="23">
                  <c:v>79</c:v>
                </c:pt>
                <c:pt idx="24">
                  <c:v>55</c:v>
                </c:pt>
                <c:pt idx="25">
                  <c:v>45</c:v>
                </c:pt>
                <c:pt idx="26">
                  <c:v>58</c:v>
                </c:pt>
                <c:pt idx="27">
                  <c:v>129</c:v>
                </c:pt>
                <c:pt idx="28">
                  <c:v>104</c:v>
                </c:pt>
                <c:pt idx="29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F-417E-B00B-C0A7EB50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971680"/>
        <c:axId val="667974304"/>
      </c:scatterChart>
      <c:valAx>
        <c:axId val="66797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Size (KLOC)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74304"/>
        <c:crosses val="autoZero"/>
        <c:crossBetween val="midCat"/>
      </c:valAx>
      <c:valAx>
        <c:axId val="6679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Escaping 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7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Spearman Coefficient Graph</a:t>
            </a:r>
            <a:r>
              <a:rPr lang="en-US" b="1" baseline="0"/>
              <a:t> - Size (KLOC) Vs No Of Escaping Defects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23316552644035"/>
                  <c:y val="-6.548442314275933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 and graphs'!$FM$2:$FM$31</c:f>
              <c:numCache>
                <c:formatCode>General</c:formatCode>
                <c:ptCount val="30"/>
                <c:pt idx="0">
                  <c:v>30</c:v>
                </c:pt>
                <c:pt idx="1">
                  <c:v>29</c:v>
                </c:pt>
                <c:pt idx="2">
                  <c:v>18</c:v>
                </c:pt>
                <c:pt idx="3">
                  <c:v>25</c:v>
                </c:pt>
                <c:pt idx="4">
                  <c:v>21</c:v>
                </c:pt>
                <c:pt idx="5">
                  <c:v>20</c:v>
                </c:pt>
                <c:pt idx="6">
                  <c:v>17</c:v>
                </c:pt>
                <c:pt idx="7">
                  <c:v>1</c:v>
                </c:pt>
                <c:pt idx="8">
                  <c:v>2</c:v>
                </c:pt>
                <c:pt idx="9">
                  <c:v>23</c:v>
                </c:pt>
                <c:pt idx="10">
                  <c:v>27</c:v>
                </c:pt>
                <c:pt idx="11">
                  <c:v>24</c:v>
                </c:pt>
                <c:pt idx="12">
                  <c:v>4</c:v>
                </c:pt>
                <c:pt idx="13">
                  <c:v>28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7</c:v>
                </c:pt>
                <c:pt idx="18">
                  <c:v>5</c:v>
                </c:pt>
                <c:pt idx="19">
                  <c:v>22</c:v>
                </c:pt>
                <c:pt idx="20">
                  <c:v>26</c:v>
                </c:pt>
                <c:pt idx="21">
                  <c:v>15</c:v>
                </c:pt>
                <c:pt idx="22">
                  <c:v>11</c:v>
                </c:pt>
                <c:pt idx="23">
                  <c:v>19</c:v>
                </c:pt>
                <c:pt idx="24">
                  <c:v>9.5</c:v>
                </c:pt>
                <c:pt idx="25">
                  <c:v>9.5</c:v>
                </c:pt>
                <c:pt idx="26">
                  <c:v>8</c:v>
                </c:pt>
                <c:pt idx="27">
                  <c:v>6</c:v>
                </c:pt>
                <c:pt idx="28">
                  <c:v>3</c:v>
                </c:pt>
                <c:pt idx="29">
                  <c:v>16</c:v>
                </c:pt>
              </c:numCache>
            </c:numRef>
          </c:xVal>
          <c:yVal>
            <c:numRef>
              <c:f>'work and graphs'!$FN$2:$FN$31</c:f>
              <c:numCache>
                <c:formatCode>General</c:formatCode>
                <c:ptCount val="30"/>
                <c:pt idx="0">
                  <c:v>30</c:v>
                </c:pt>
                <c:pt idx="1">
                  <c:v>27</c:v>
                </c:pt>
                <c:pt idx="2">
                  <c:v>11</c:v>
                </c:pt>
                <c:pt idx="3">
                  <c:v>16.5</c:v>
                </c:pt>
                <c:pt idx="4">
                  <c:v>14</c:v>
                </c:pt>
                <c:pt idx="5">
                  <c:v>20</c:v>
                </c:pt>
                <c:pt idx="6">
                  <c:v>12.5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0">
                  <c:v>28</c:v>
                </c:pt>
                <c:pt idx="11">
                  <c:v>22</c:v>
                </c:pt>
                <c:pt idx="12">
                  <c:v>9.5</c:v>
                </c:pt>
                <c:pt idx="13">
                  <c:v>25</c:v>
                </c:pt>
                <c:pt idx="14">
                  <c:v>5</c:v>
                </c:pt>
                <c:pt idx="15">
                  <c:v>23</c:v>
                </c:pt>
                <c:pt idx="16">
                  <c:v>16.5</c:v>
                </c:pt>
                <c:pt idx="17">
                  <c:v>12.5</c:v>
                </c:pt>
                <c:pt idx="18">
                  <c:v>9.5</c:v>
                </c:pt>
                <c:pt idx="19">
                  <c:v>21</c:v>
                </c:pt>
                <c:pt idx="20">
                  <c:v>29</c:v>
                </c:pt>
                <c:pt idx="21">
                  <c:v>25</c:v>
                </c:pt>
                <c:pt idx="22">
                  <c:v>4</c:v>
                </c:pt>
                <c:pt idx="23">
                  <c:v>7</c:v>
                </c:pt>
                <c:pt idx="24">
                  <c:v>18</c:v>
                </c:pt>
                <c:pt idx="25">
                  <c:v>25</c:v>
                </c:pt>
                <c:pt idx="26">
                  <c:v>15</c:v>
                </c:pt>
                <c:pt idx="27">
                  <c:v>1</c:v>
                </c:pt>
                <c:pt idx="28">
                  <c:v>2</c:v>
                </c:pt>
                <c:pt idx="2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D-45A2-A839-BE43002E7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972992"/>
        <c:axId val="667971024"/>
      </c:scatterChart>
      <c:valAx>
        <c:axId val="6679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Product Size (KLOC)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71024"/>
        <c:crosses val="autoZero"/>
        <c:crossBetween val="midCat"/>
      </c:valAx>
      <c:valAx>
        <c:axId val="6679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</a:t>
                </a:r>
                <a:r>
                  <a:rPr lang="en-US" b="1" baseline="0"/>
                  <a:t> of Escaping Defects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7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Size(KLOC) Vs No of Escaping Defects - For Pearson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 and graphs'!$IB$2</c:f>
              <c:strCache>
                <c:ptCount val="1"/>
                <c:pt idx="0">
                  <c:v>Escaping Defects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21347331583552E-2"/>
                  <c:y val="-7.27194517351997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 and graphs'!$IA$3:$IA$32</c:f>
              <c:numCache>
                <c:formatCode>0.0</c:formatCode>
                <c:ptCount val="30"/>
                <c:pt idx="0">
                  <c:v>14</c:v>
                </c:pt>
                <c:pt idx="1">
                  <c:v>17.8</c:v>
                </c:pt>
                <c:pt idx="2">
                  <c:v>45.93</c:v>
                </c:pt>
                <c:pt idx="3">
                  <c:v>36.9</c:v>
                </c:pt>
                <c:pt idx="4">
                  <c:v>44</c:v>
                </c:pt>
                <c:pt idx="5">
                  <c:v>44.5</c:v>
                </c:pt>
                <c:pt idx="6">
                  <c:v>49.25</c:v>
                </c:pt>
                <c:pt idx="7">
                  <c:v>103.24</c:v>
                </c:pt>
                <c:pt idx="8">
                  <c:v>93.23</c:v>
                </c:pt>
                <c:pt idx="9">
                  <c:v>38.090000000000003</c:v>
                </c:pt>
                <c:pt idx="10">
                  <c:v>29</c:v>
                </c:pt>
                <c:pt idx="11">
                  <c:v>38</c:v>
                </c:pt>
                <c:pt idx="12">
                  <c:v>72.150000000000006</c:v>
                </c:pt>
                <c:pt idx="13">
                  <c:v>21</c:v>
                </c:pt>
                <c:pt idx="14">
                  <c:v>51</c:v>
                </c:pt>
                <c:pt idx="15">
                  <c:v>53.3</c:v>
                </c:pt>
                <c:pt idx="16">
                  <c:v>54.55</c:v>
                </c:pt>
                <c:pt idx="17">
                  <c:v>62</c:v>
                </c:pt>
                <c:pt idx="18">
                  <c:v>71</c:v>
                </c:pt>
                <c:pt idx="19">
                  <c:v>42.04</c:v>
                </c:pt>
                <c:pt idx="20">
                  <c:v>32</c:v>
                </c:pt>
                <c:pt idx="21">
                  <c:v>50.2</c:v>
                </c:pt>
                <c:pt idx="22">
                  <c:v>55</c:v>
                </c:pt>
                <c:pt idx="23">
                  <c:v>45</c:v>
                </c:pt>
                <c:pt idx="24">
                  <c:v>56</c:v>
                </c:pt>
                <c:pt idx="25">
                  <c:v>56</c:v>
                </c:pt>
                <c:pt idx="26">
                  <c:v>61</c:v>
                </c:pt>
                <c:pt idx="27">
                  <c:v>67.5</c:v>
                </c:pt>
                <c:pt idx="28">
                  <c:v>75.040000000000006</c:v>
                </c:pt>
                <c:pt idx="29">
                  <c:v>49.32</c:v>
                </c:pt>
              </c:numCache>
            </c:numRef>
          </c:xVal>
          <c:yVal>
            <c:numRef>
              <c:f>'work and graphs'!$IB$3:$IB$32</c:f>
              <c:numCache>
                <c:formatCode>General</c:formatCode>
                <c:ptCount val="30"/>
                <c:pt idx="0">
                  <c:v>23</c:v>
                </c:pt>
                <c:pt idx="1">
                  <c:v>43</c:v>
                </c:pt>
                <c:pt idx="2">
                  <c:v>71</c:v>
                </c:pt>
                <c:pt idx="3">
                  <c:v>56</c:v>
                </c:pt>
                <c:pt idx="4">
                  <c:v>61</c:v>
                </c:pt>
                <c:pt idx="5">
                  <c:v>53</c:v>
                </c:pt>
                <c:pt idx="6">
                  <c:v>62</c:v>
                </c:pt>
                <c:pt idx="7">
                  <c:v>98</c:v>
                </c:pt>
                <c:pt idx="8">
                  <c:v>87</c:v>
                </c:pt>
                <c:pt idx="9">
                  <c:v>76</c:v>
                </c:pt>
                <c:pt idx="10">
                  <c:v>32</c:v>
                </c:pt>
                <c:pt idx="11">
                  <c:v>48</c:v>
                </c:pt>
                <c:pt idx="12">
                  <c:v>73</c:v>
                </c:pt>
                <c:pt idx="13">
                  <c:v>45</c:v>
                </c:pt>
                <c:pt idx="14">
                  <c:v>92</c:v>
                </c:pt>
                <c:pt idx="15">
                  <c:v>46</c:v>
                </c:pt>
                <c:pt idx="16">
                  <c:v>56</c:v>
                </c:pt>
                <c:pt idx="17">
                  <c:v>62</c:v>
                </c:pt>
                <c:pt idx="18">
                  <c:v>73</c:v>
                </c:pt>
                <c:pt idx="19">
                  <c:v>49</c:v>
                </c:pt>
                <c:pt idx="20">
                  <c:v>30</c:v>
                </c:pt>
                <c:pt idx="21">
                  <c:v>45</c:v>
                </c:pt>
                <c:pt idx="22">
                  <c:v>93</c:v>
                </c:pt>
                <c:pt idx="23">
                  <c:v>79</c:v>
                </c:pt>
                <c:pt idx="24">
                  <c:v>55</c:v>
                </c:pt>
                <c:pt idx="25">
                  <c:v>45</c:v>
                </c:pt>
                <c:pt idx="26">
                  <c:v>58</c:v>
                </c:pt>
                <c:pt idx="27">
                  <c:v>129</c:v>
                </c:pt>
                <c:pt idx="28">
                  <c:v>104</c:v>
                </c:pt>
                <c:pt idx="29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C-4431-B3B9-291996886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58816"/>
        <c:axId val="418458160"/>
      </c:scatterChart>
      <c:valAx>
        <c:axId val="41845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size (kloc)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58160"/>
        <c:crosses val="autoZero"/>
        <c:crossBetween val="midCat"/>
      </c:valAx>
      <c:valAx>
        <c:axId val="4184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escaping 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5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Spearman Coefficient Graph - Size (KLOC) Vs No Of Escaping Defects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190418099146055E-2"/>
                  <c:y val="0.16477858267716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 and graphs'!$GP$3:$GP$32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14</c:v>
                </c:pt>
                <c:pt idx="7">
                  <c:v>30</c:v>
                </c:pt>
                <c:pt idx="8">
                  <c:v>29</c:v>
                </c:pt>
                <c:pt idx="9">
                  <c:v>8</c:v>
                </c:pt>
                <c:pt idx="10">
                  <c:v>4</c:v>
                </c:pt>
                <c:pt idx="11">
                  <c:v>7</c:v>
                </c:pt>
                <c:pt idx="12">
                  <c:v>27</c:v>
                </c:pt>
                <c:pt idx="13">
                  <c:v>3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24</c:v>
                </c:pt>
                <c:pt idx="18">
                  <c:v>26</c:v>
                </c:pt>
                <c:pt idx="19">
                  <c:v>9</c:v>
                </c:pt>
                <c:pt idx="20">
                  <c:v>5</c:v>
                </c:pt>
                <c:pt idx="21">
                  <c:v>16</c:v>
                </c:pt>
                <c:pt idx="22">
                  <c:v>20</c:v>
                </c:pt>
                <c:pt idx="23">
                  <c:v>12</c:v>
                </c:pt>
                <c:pt idx="24">
                  <c:v>21.5</c:v>
                </c:pt>
                <c:pt idx="25">
                  <c:v>21.5</c:v>
                </c:pt>
                <c:pt idx="26">
                  <c:v>23</c:v>
                </c:pt>
                <c:pt idx="27">
                  <c:v>25</c:v>
                </c:pt>
                <c:pt idx="28">
                  <c:v>28</c:v>
                </c:pt>
                <c:pt idx="29">
                  <c:v>15</c:v>
                </c:pt>
              </c:numCache>
            </c:numRef>
          </c:xVal>
          <c:yVal>
            <c:numRef>
              <c:f>'work and graphs'!$GQ$3:$GQ$32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20</c:v>
                </c:pt>
                <c:pt idx="3">
                  <c:v>14.5</c:v>
                </c:pt>
                <c:pt idx="4">
                  <c:v>17</c:v>
                </c:pt>
                <c:pt idx="5">
                  <c:v>11</c:v>
                </c:pt>
                <c:pt idx="6">
                  <c:v>18.5</c:v>
                </c:pt>
                <c:pt idx="7">
                  <c:v>28</c:v>
                </c:pt>
                <c:pt idx="8">
                  <c:v>25</c:v>
                </c:pt>
                <c:pt idx="9">
                  <c:v>23</c:v>
                </c:pt>
                <c:pt idx="10">
                  <c:v>3</c:v>
                </c:pt>
                <c:pt idx="11">
                  <c:v>9</c:v>
                </c:pt>
                <c:pt idx="12">
                  <c:v>21.5</c:v>
                </c:pt>
                <c:pt idx="13">
                  <c:v>6</c:v>
                </c:pt>
                <c:pt idx="14">
                  <c:v>26</c:v>
                </c:pt>
                <c:pt idx="15">
                  <c:v>8</c:v>
                </c:pt>
                <c:pt idx="16">
                  <c:v>14.5</c:v>
                </c:pt>
                <c:pt idx="17">
                  <c:v>18.5</c:v>
                </c:pt>
                <c:pt idx="18">
                  <c:v>21.5</c:v>
                </c:pt>
                <c:pt idx="19">
                  <c:v>10</c:v>
                </c:pt>
                <c:pt idx="20">
                  <c:v>2</c:v>
                </c:pt>
                <c:pt idx="21">
                  <c:v>6</c:v>
                </c:pt>
                <c:pt idx="22">
                  <c:v>27</c:v>
                </c:pt>
                <c:pt idx="23">
                  <c:v>24</c:v>
                </c:pt>
                <c:pt idx="24">
                  <c:v>13</c:v>
                </c:pt>
                <c:pt idx="25">
                  <c:v>6</c:v>
                </c:pt>
                <c:pt idx="26">
                  <c:v>16</c:v>
                </c:pt>
                <c:pt idx="27">
                  <c:v>30</c:v>
                </c:pt>
                <c:pt idx="28">
                  <c:v>29</c:v>
                </c:pt>
                <c:pt idx="2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4-40DA-8108-ED0409D1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33248"/>
        <c:axId val="411034560"/>
      </c:scatterChart>
      <c:valAx>
        <c:axId val="41103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size (kloc)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34560"/>
        <c:crosses val="autoZero"/>
        <c:crossBetween val="midCat"/>
      </c:valAx>
      <c:valAx>
        <c:axId val="4110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of escaping</a:t>
                </a:r>
                <a:r>
                  <a:rPr lang="en-US" baseline="0"/>
                  <a:t> defects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3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Spearman Coefficient Graph - Release Date (Rank) Vs No Of Escaping Defects (Rank)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66169360408893E-2"/>
          <c:y val="0.29606481481481484"/>
          <c:w val="0.86681102362204721"/>
          <c:h val="0.5909569116360453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680929686420774E-2"/>
                  <c:y val="-0.20469816272965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 and graphs'!$HM$3:$HM$32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'work and graphs'!$HN$3:$HN$32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20</c:v>
                </c:pt>
                <c:pt idx="3">
                  <c:v>14.5</c:v>
                </c:pt>
                <c:pt idx="4">
                  <c:v>17</c:v>
                </c:pt>
                <c:pt idx="5">
                  <c:v>11</c:v>
                </c:pt>
                <c:pt idx="6">
                  <c:v>18.5</c:v>
                </c:pt>
                <c:pt idx="7">
                  <c:v>28</c:v>
                </c:pt>
                <c:pt idx="8">
                  <c:v>25</c:v>
                </c:pt>
                <c:pt idx="9">
                  <c:v>23</c:v>
                </c:pt>
                <c:pt idx="10">
                  <c:v>3</c:v>
                </c:pt>
                <c:pt idx="11">
                  <c:v>9</c:v>
                </c:pt>
                <c:pt idx="12">
                  <c:v>21.5</c:v>
                </c:pt>
                <c:pt idx="13">
                  <c:v>6</c:v>
                </c:pt>
                <c:pt idx="14">
                  <c:v>26</c:v>
                </c:pt>
                <c:pt idx="15">
                  <c:v>8</c:v>
                </c:pt>
                <c:pt idx="16">
                  <c:v>14.5</c:v>
                </c:pt>
                <c:pt idx="17">
                  <c:v>18.5</c:v>
                </c:pt>
                <c:pt idx="18">
                  <c:v>21.5</c:v>
                </c:pt>
                <c:pt idx="19">
                  <c:v>10</c:v>
                </c:pt>
                <c:pt idx="20">
                  <c:v>2</c:v>
                </c:pt>
                <c:pt idx="21">
                  <c:v>6</c:v>
                </c:pt>
                <c:pt idx="22">
                  <c:v>27</c:v>
                </c:pt>
                <c:pt idx="23">
                  <c:v>24</c:v>
                </c:pt>
                <c:pt idx="24">
                  <c:v>13</c:v>
                </c:pt>
                <c:pt idx="25">
                  <c:v>6</c:v>
                </c:pt>
                <c:pt idx="26">
                  <c:v>16</c:v>
                </c:pt>
                <c:pt idx="27">
                  <c:v>30</c:v>
                </c:pt>
                <c:pt idx="28">
                  <c:v>29</c:v>
                </c:pt>
                <c:pt idx="2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6-4E6B-8E00-C92EE7EFD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364864"/>
        <c:axId val="413922936"/>
      </c:scatterChart>
      <c:valAx>
        <c:axId val="5943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Release</a:t>
                </a:r>
                <a:r>
                  <a:rPr lang="en-US" baseline="0"/>
                  <a:t> Date (Rank)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22936"/>
        <c:crosses val="autoZero"/>
        <c:crossBetween val="midCat"/>
      </c:valAx>
      <c:valAx>
        <c:axId val="41392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escaping defects (rank)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 and graphs'!$DT$1</c:f>
              <c:strCache>
                <c:ptCount val="1"/>
                <c:pt idx="0">
                  <c:v>Escaping Defects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 and graphs'!$DS$2:$DS$31</c:f>
              <c:numCache>
                <c:formatCode>d\-mmm\-yy</c:formatCode>
                <c:ptCount val="3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42415</c:v>
                </c:pt>
                <c:pt idx="12">
                  <c:v>42430</c:v>
                </c:pt>
                <c:pt idx="13">
                  <c:v>42491</c:v>
                </c:pt>
                <c:pt idx="14">
                  <c:v>42536</c:v>
                </c:pt>
                <c:pt idx="15">
                  <c:v>42552</c:v>
                </c:pt>
                <c:pt idx="16">
                  <c:v>42583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42794</c:v>
                </c:pt>
                <c:pt idx="22">
                  <c:v>42795</c:v>
                </c:pt>
                <c:pt idx="23">
                  <c:v>42856</c:v>
                </c:pt>
                <c:pt idx="24">
                  <c:v>42887</c:v>
                </c:pt>
                <c:pt idx="25">
                  <c:v>42946</c:v>
                </c:pt>
                <c:pt idx="26">
                  <c:v>42948</c:v>
                </c:pt>
                <c:pt idx="27">
                  <c:v>43009</c:v>
                </c:pt>
                <c:pt idx="28">
                  <c:v>43040</c:v>
                </c:pt>
                <c:pt idx="29">
                  <c:v>43070</c:v>
                </c:pt>
              </c:numCache>
            </c:numRef>
          </c:xVal>
          <c:yVal>
            <c:numRef>
              <c:f>'work and graphs'!$DT$2:$DT$31</c:f>
              <c:numCache>
                <c:formatCode>General</c:formatCode>
                <c:ptCount val="30"/>
                <c:pt idx="0">
                  <c:v>23</c:v>
                </c:pt>
                <c:pt idx="1">
                  <c:v>43</c:v>
                </c:pt>
                <c:pt idx="2">
                  <c:v>71</c:v>
                </c:pt>
                <c:pt idx="3">
                  <c:v>56</c:v>
                </c:pt>
                <c:pt idx="4">
                  <c:v>61</c:v>
                </c:pt>
                <c:pt idx="5">
                  <c:v>53</c:v>
                </c:pt>
                <c:pt idx="6">
                  <c:v>62</c:v>
                </c:pt>
                <c:pt idx="7">
                  <c:v>98</c:v>
                </c:pt>
                <c:pt idx="8">
                  <c:v>87</c:v>
                </c:pt>
                <c:pt idx="9">
                  <c:v>76</c:v>
                </c:pt>
                <c:pt idx="10">
                  <c:v>32</c:v>
                </c:pt>
                <c:pt idx="11">
                  <c:v>48</c:v>
                </c:pt>
                <c:pt idx="12">
                  <c:v>73</c:v>
                </c:pt>
                <c:pt idx="13">
                  <c:v>45</c:v>
                </c:pt>
                <c:pt idx="14">
                  <c:v>92</c:v>
                </c:pt>
                <c:pt idx="15">
                  <c:v>46</c:v>
                </c:pt>
                <c:pt idx="16">
                  <c:v>56</c:v>
                </c:pt>
                <c:pt idx="17">
                  <c:v>62</c:v>
                </c:pt>
                <c:pt idx="18">
                  <c:v>73</c:v>
                </c:pt>
                <c:pt idx="19">
                  <c:v>49</c:v>
                </c:pt>
                <c:pt idx="20">
                  <c:v>30</c:v>
                </c:pt>
                <c:pt idx="21">
                  <c:v>45</c:v>
                </c:pt>
                <c:pt idx="22">
                  <c:v>93</c:v>
                </c:pt>
                <c:pt idx="23">
                  <c:v>79</c:v>
                </c:pt>
                <c:pt idx="24">
                  <c:v>55</c:v>
                </c:pt>
                <c:pt idx="25">
                  <c:v>45</c:v>
                </c:pt>
                <c:pt idx="26">
                  <c:v>58</c:v>
                </c:pt>
                <c:pt idx="27">
                  <c:v>129</c:v>
                </c:pt>
                <c:pt idx="28">
                  <c:v>104</c:v>
                </c:pt>
                <c:pt idx="29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E-4DE9-97D1-DE9901D9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83944"/>
        <c:axId val="574985584"/>
      </c:scatterChart>
      <c:valAx>
        <c:axId val="57498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85584"/>
        <c:crosses val="autoZero"/>
        <c:crossBetween val="midCat"/>
      </c:valAx>
      <c:valAx>
        <c:axId val="5749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escaping 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8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 On Year Variuos Defect Level</a:t>
            </a:r>
            <a:r>
              <a:rPr lang="en-US" b="1" baseline="0"/>
              <a:t> (Average) Analysis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 and graphs'!$V$2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 and graphs'!$W$1:$Z$1</c:f>
              <c:strCache>
                <c:ptCount val="4"/>
                <c:pt idx="0">
                  <c:v>Escaping Defects / KLOC</c:v>
                </c:pt>
                <c:pt idx="1">
                  <c:v>Critical Defects / KLOC</c:v>
                </c:pt>
                <c:pt idx="2">
                  <c:v>Normal Defects / KLOC</c:v>
                </c:pt>
                <c:pt idx="3">
                  <c:v>Minor Defects / KLOC</c:v>
                </c:pt>
              </c:strCache>
            </c:strRef>
          </c:cat>
          <c:val>
            <c:numRef>
              <c:f>'work and graphs'!$W$2:$Z$2</c:f>
              <c:numCache>
                <c:formatCode>0.00</c:formatCode>
                <c:ptCount val="4"/>
                <c:pt idx="0">
                  <c:v>1.4835986234348852</c:v>
                </c:pt>
                <c:pt idx="1">
                  <c:v>0.29642446299172659</c:v>
                </c:pt>
                <c:pt idx="2">
                  <c:v>0.74092406223183194</c:v>
                </c:pt>
                <c:pt idx="3">
                  <c:v>0.44625009821132683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F-4A13-A4D8-D2DF69093D98}"/>
            </c:ext>
          </c:extLst>
        </c:ser>
        <c:ser>
          <c:idx val="1"/>
          <c:order val="1"/>
          <c:tx>
            <c:strRef>
              <c:f>'work and graphs'!$V$3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'work and graphs'!$W$1:$Z$1</c:f>
              <c:strCache>
                <c:ptCount val="4"/>
                <c:pt idx="0">
                  <c:v>Escaping Defects / KLOC</c:v>
                </c:pt>
                <c:pt idx="1">
                  <c:v>Critical Defects / KLOC</c:v>
                </c:pt>
                <c:pt idx="2">
                  <c:v>Normal Defects / KLOC</c:v>
                </c:pt>
                <c:pt idx="3">
                  <c:v>Minor Defects / KLOC</c:v>
                </c:pt>
              </c:strCache>
            </c:strRef>
          </c:cat>
          <c:val>
            <c:numRef>
              <c:f>'work and graphs'!$W$3:$Z$3</c:f>
              <c:numCache>
                <c:formatCode>0.00</c:formatCode>
                <c:ptCount val="4"/>
                <c:pt idx="0">
                  <c:v>1.2408512038563697</c:v>
                </c:pt>
                <c:pt idx="1">
                  <c:v>0.22335593181397151</c:v>
                </c:pt>
                <c:pt idx="2">
                  <c:v>0.62577362313775908</c:v>
                </c:pt>
                <c:pt idx="3">
                  <c:v>0.39172164890463929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F-4A13-A4D8-D2DF69093D98}"/>
            </c:ext>
          </c:extLst>
        </c:ser>
        <c:ser>
          <c:idx val="2"/>
          <c:order val="2"/>
          <c:tx>
            <c:strRef>
              <c:f>'work and graphs'!$V$4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'work and graphs'!$W$1:$Z$1</c:f>
              <c:strCache>
                <c:ptCount val="4"/>
                <c:pt idx="0">
                  <c:v>Escaping Defects / KLOC</c:v>
                </c:pt>
                <c:pt idx="1">
                  <c:v>Critical Defects / KLOC</c:v>
                </c:pt>
                <c:pt idx="2">
                  <c:v>Normal Defects / KLOC</c:v>
                </c:pt>
                <c:pt idx="3">
                  <c:v>Minor Defects / KLOC</c:v>
                </c:pt>
              </c:strCache>
            </c:strRef>
          </c:cat>
          <c:val>
            <c:numRef>
              <c:f>'work and graphs'!$W$4:$Z$4</c:f>
              <c:numCache>
                <c:formatCode>0.00</c:formatCode>
                <c:ptCount val="4"/>
                <c:pt idx="0">
                  <c:v>1.2408842074330069</c:v>
                </c:pt>
                <c:pt idx="1">
                  <c:v>0.24876190271901608</c:v>
                </c:pt>
                <c:pt idx="2">
                  <c:v>0.61544925440253573</c:v>
                </c:pt>
                <c:pt idx="3">
                  <c:v>0.37667305031145509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2F-4A13-A4D8-D2DF69093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259632"/>
        <c:axId val="352263568"/>
      </c:barChart>
      <c:catAx>
        <c:axId val="35225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63568"/>
        <c:crosses val="autoZero"/>
        <c:auto val="1"/>
        <c:lblAlgn val="ctr"/>
        <c:lblOffset val="100"/>
        <c:noMultiLvlLbl val="0"/>
      </c:catAx>
      <c:valAx>
        <c:axId val="3522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5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Product Quality InTerms of Programming Languages - Python/Ruby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 and graphs'!$AM$3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'work and graphs'!$AN$1:$AU$2</c:f>
              <c:multiLvlStrCache>
                <c:ptCount val="8"/>
                <c:lvl>
                  <c:pt idx="0">
                    <c:v>Escaping Defects / KLOC</c:v>
                  </c:pt>
                  <c:pt idx="1">
                    <c:v>Critical Defects / KLOC</c:v>
                  </c:pt>
                  <c:pt idx="2">
                    <c:v>Normal Defects / KLOC</c:v>
                  </c:pt>
                  <c:pt idx="3">
                    <c:v>Minor Defects / KLOC</c:v>
                  </c:pt>
                  <c:pt idx="4">
                    <c:v>Escaping Defects / KLOC</c:v>
                  </c:pt>
                  <c:pt idx="5">
                    <c:v>Critical Defects / KLOC</c:v>
                  </c:pt>
                  <c:pt idx="6">
                    <c:v>Normal Defects / KLOC</c:v>
                  </c:pt>
                  <c:pt idx="7">
                    <c:v>Minor Defects / KLOC</c:v>
                  </c:pt>
                </c:lvl>
                <c:lvl>
                  <c:pt idx="0">
                    <c:v>Python</c:v>
                  </c:pt>
                  <c:pt idx="4">
                    <c:v>Ruby</c:v>
                  </c:pt>
                </c:lvl>
              </c:multiLvlStrCache>
            </c:multiLvlStrRef>
          </c:cat>
          <c:val>
            <c:numRef>
              <c:f>'work and graphs'!$AN$3:$AU$3</c:f>
              <c:numCache>
                <c:formatCode>0.00</c:formatCode>
                <c:ptCount val="8"/>
                <c:pt idx="0">
                  <c:v>1.5446224507805653</c:v>
                </c:pt>
                <c:pt idx="1">
                  <c:v>0.30829525750748032</c:v>
                </c:pt>
                <c:pt idx="2">
                  <c:v>0.77324831498608004</c:v>
                </c:pt>
                <c:pt idx="3">
                  <c:v>0.46307887828700484</c:v>
                </c:pt>
                <c:pt idx="4">
                  <c:v>1.2395033140521654</c:v>
                </c:pt>
                <c:pt idx="5">
                  <c:v>0.24894128492871143</c:v>
                </c:pt>
                <c:pt idx="6">
                  <c:v>0.61162705121483874</c:v>
                </c:pt>
                <c:pt idx="7">
                  <c:v>0.3789349779086153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E-4447-9CDB-CC6D85FAC09A}"/>
            </c:ext>
          </c:extLst>
        </c:ser>
        <c:ser>
          <c:idx val="1"/>
          <c:order val="1"/>
          <c:tx>
            <c:strRef>
              <c:f>'work and graphs'!$AM$4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'work and graphs'!$AN$1:$AU$2</c:f>
              <c:multiLvlStrCache>
                <c:ptCount val="8"/>
                <c:lvl>
                  <c:pt idx="0">
                    <c:v>Escaping Defects / KLOC</c:v>
                  </c:pt>
                  <c:pt idx="1">
                    <c:v>Critical Defects / KLOC</c:v>
                  </c:pt>
                  <c:pt idx="2">
                    <c:v>Normal Defects / KLOC</c:v>
                  </c:pt>
                  <c:pt idx="3">
                    <c:v>Minor Defects / KLOC</c:v>
                  </c:pt>
                  <c:pt idx="4">
                    <c:v>Escaping Defects / KLOC</c:v>
                  </c:pt>
                  <c:pt idx="5">
                    <c:v>Critical Defects / KLOC</c:v>
                  </c:pt>
                  <c:pt idx="6">
                    <c:v>Normal Defects / KLOC</c:v>
                  </c:pt>
                  <c:pt idx="7">
                    <c:v>Minor Defects / KLOC</c:v>
                  </c:pt>
                </c:lvl>
                <c:lvl>
                  <c:pt idx="0">
                    <c:v>Python</c:v>
                  </c:pt>
                  <c:pt idx="4">
                    <c:v>Ruby</c:v>
                  </c:pt>
                </c:lvl>
              </c:multiLvlStrCache>
            </c:multiLvlStrRef>
          </c:cat>
          <c:val>
            <c:numRef>
              <c:f>'work and graphs'!$AN$4:$AU$4</c:f>
              <c:numCache>
                <c:formatCode>0.00</c:formatCode>
                <c:ptCount val="8"/>
                <c:pt idx="0">
                  <c:v>1.2298589688418993</c:v>
                </c:pt>
                <c:pt idx="1">
                  <c:v>0.22287864388813228</c:v>
                </c:pt>
                <c:pt idx="2">
                  <c:v>0.62829163423105538</c:v>
                </c:pt>
                <c:pt idx="3">
                  <c:v>0.3786886907227115</c:v>
                </c:pt>
                <c:pt idx="4">
                  <c:v>1.2518434388708404</c:v>
                </c:pt>
                <c:pt idx="5">
                  <c:v>0.22383321973981074</c:v>
                </c:pt>
                <c:pt idx="6">
                  <c:v>0.62325561204446256</c:v>
                </c:pt>
                <c:pt idx="7">
                  <c:v>0.40475460708656702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E-4447-9CDB-CC6D85FAC09A}"/>
            </c:ext>
          </c:extLst>
        </c:ser>
        <c:ser>
          <c:idx val="2"/>
          <c:order val="2"/>
          <c:tx>
            <c:strRef>
              <c:f>'work and graphs'!$AM$5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'work and graphs'!$AN$1:$AU$2</c:f>
              <c:multiLvlStrCache>
                <c:ptCount val="8"/>
                <c:lvl>
                  <c:pt idx="0">
                    <c:v>Escaping Defects / KLOC</c:v>
                  </c:pt>
                  <c:pt idx="1">
                    <c:v>Critical Defects / KLOC</c:v>
                  </c:pt>
                  <c:pt idx="2">
                    <c:v>Normal Defects / KLOC</c:v>
                  </c:pt>
                  <c:pt idx="3">
                    <c:v>Minor Defects / KLOC</c:v>
                  </c:pt>
                  <c:pt idx="4">
                    <c:v>Escaping Defects / KLOC</c:v>
                  </c:pt>
                  <c:pt idx="5">
                    <c:v>Critical Defects / KLOC</c:v>
                  </c:pt>
                  <c:pt idx="6">
                    <c:v>Normal Defects / KLOC</c:v>
                  </c:pt>
                  <c:pt idx="7">
                    <c:v>Minor Defects / KLOC</c:v>
                  </c:pt>
                </c:lvl>
                <c:lvl>
                  <c:pt idx="0">
                    <c:v>Python</c:v>
                  </c:pt>
                  <c:pt idx="4">
                    <c:v>Ruby</c:v>
                  </c:pt>
                </c:lvl>
              </c:multiLvlStrCache>
            </c:multiLvlStrRef>
          </c:cat>
          <c:val>
            <c:numRef>
              <c:f>'work and graphs'!$AN$5:$AU$5</c:f>
              <c:numCache>
                <c:formatCode>0.00</c:formatCode>
                <c:ptCount val="8"/>
                <c:pt idx="0">
                  <c:v>1.3145005406866721</c:v>
                </c:pt>
                <c:pt idx="1">
                  <c:v>0.26030120753356761</c:v>
                </c:pt>
                <c:pt idx="2">
                  <c:v>0.65296082274488587</c:v>
                </c:pt>
                <c:pt idx="3">
                  <c:v>0.4012385104082184</c:v>
                </c:pt>
                <c:pt idx="4">
                  <c:v>1.2524201300231506</c:v>
                </c:pt>
                <c:pt idx="5">
                  <c:v>0.2462012013113577</c:v>
                </c:pt>
                <c:pt idx="6">
                  <c:v>0.62003337328752084</c:v>
                </c:pt>
                <c:pt idx="7">
                  <c:v>0.38618555542427213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2E-4447-9CDB-CC6D85FAC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949576"/>
        <c:axId val="618946624"/>
      </c:barChart>
      <c:catAx>
        <c:axId val="61894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46624"/>
        <c:crosses val="autoZero"/>
        <c:auto val="1"/>
        <c:lblAlgn val="ctr"/>
        <c:lblOffset val="100"/>
        <c:noMultiLvlLbl val="0"/>
      </c:catAx>
      <c:valAx>
        <c:axId val="6189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4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Product Quality InTerms of Development Method - Extreme/Scrum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 and graphs'!$BE$3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'work and graphs'!$BF$1:$BM$2</c:f>
              <c:multiLvlStrCache>
                <c:ptCount val="8"/>
                <c:lvl>
                  <c:pt idx="0">
                    <c:v>Escaping Defects / KLOC</c:v>
                  </c:pt>
                  <c:pt idx="1">
                    <c:v>Critical Defects / KLOC</c:v>
                  </c:pt>
                  <c:pt idx="2">
                    <c:v>Normal Defects / KLOC</c:v>
                  </c:pt>
                  <c:pt idx="3">
                    <c:v>Minor Defects / KLOC</c:v>
                  </c:pt>
                  <c:pt idx="4">
                    <c:v>Escaping Defects / KLOC</c:v>
                  </c:pt>
                  <c:pt idx="5">
                    <c:v>Critical Defects / KLOC</c:v>
                  </c:pt>
                  <c:pt idx="6">
                    <c:v>Normal Defects / KLOC</c:v>
                  </c:pt>
                  <c:pt idx="7">
                    <c:v>Minor Defects / KLOC</c:v>
                  </c:pt>
                </c:lvl>
                <c:lvl>
                  <c:pt idx="0">
                    <c:v>Extreme</c:v>
                  </c:pt>
                  <c:pt idx="4">
                    <c:v>Scrum</c:v>
                  </c:pt>
                </c:lvl>
              </c:multiLvlStrCache>
            </c:multiLvlStrRef>
          </c:cat>
          <c:val>
            <c:numRef>
              <c:f>'work and graphs'!$BF$3:$BM$3</c:f>
              <c:numCache>
                <c:formatCode>0.00</c:formatCode>
                <c:ptCount val="8"/>
                <c:pt idx="0">
                  <c:v>1.8281862697224787</c:v>
                </c:pt>
                <c:pt idx="1">
                  <c:v>0.36249726778471791</c:v>
                </c:pt>
                <c:pt idx="2">
                  <c:v>0.91599923437969843</c:v>
                </c:pt>
                <c:pt idx="3">
                  <c:v>0.54968976755806231</c:v>
                </c:pt>
                <c:pt idx="4">
                  <c:v>1.253873525909823</c:v>
                </c:pt>
                <c:pt idx="5">
                  <c:v>0.25237592646306561</c:v>
                </c:pt>
                <c:pt idx="6">
                  <c:v>0.62420728079992083</c:v>
                </c:pt>
                <c:pt idx="7">
                  <c:v>0.37729031864683665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3-4320-8920-8FE6310AE0FB}"/>
            </c:ext>
          </c:extLst>
        </c:ser>
        <c:ser>
          <c:idx val="1"/>
          <c:order val="1"/>
          <c:tx>
            <c:strRef>
              <c:f>'work and graphs'!$BE$4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'work and graphs'!$BF$1:$BM$2</c:f>
              <c:multiLvlStrCache>
                <c:ptCount val="8"/>
                <c:lvl>
                  <c:pt idx="0">
                    <c:v>Escaping Defects / KLOC</c:v>
                  </c:pt>
                  <c:pt idx="1">
                    <c:v>Critical Defects / KLOC</c:v>
                  </c:pt>
                  <c:pt idx="2">
                    <c:v>Normal Defects / KLOC</c:v>
                  </c:pt>
                  <c:pt idx="3">
                    <c:v>Minor Defects / KLOC</c:v>
                  </c:pt>
                  <c:pt idx="4">
                    <c:v>Escaping Defects / KLOC</c:v>
                  </c:pt>
                  <c:pt idx="5">
                    <c:v>Critical Defects / KLOC</c:v>
                  </c:pt>
                  <c:pt idx="6">
                    <c:v>Normal Defects / KLOC</c:v>
                  </c:pt>
                  <c:pt idx="7">
                    <c:v>Minor Defects / KLOC</c:v>
                  </c:pt>
                </c:lvl>
                <c:lvl>
                  <c:pt idx="0">
                    <c:v>Extreme</c:v>
                  </c:pt>
                  <c:pt idx="4">
                    <c:v>Scrum</c:v>
                  </c:pt>
                </c:lvl>
              </c:multiLvlStrCache>
            </c:multiLvlStrRef>
          </c:cat>
          <c:val>
            <c:numRef>
              <c:f>'work and graphs'!$BF$4:$BM$4</c:f>
              <c:numCache>
                <c:formatCode>0.00</c:formatCode>
                <c:ptCount val="8"/>
                <c:pt idx="0">
                  <c:v>1.2408512038563697</c:v>
                </c:pt>
                <c:pt idx="1">
                  <c:v>0.22335593181397151</c:v>
                </c:pt>
                <c:pt idx="2">
                  <c:v>0.62577362313775908</c:v>
                </c:pt>
                <c:pt idx="3">
                  <c:v>0.39172164890463929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3-4320-8920-8FE6310AE0FB}"/>
            </c:ext>
          </c:extLst>
        </c:ser>
        <c:ser>
          <c:idx val="2"/>
          <c:order val="2"/>
          <c:tx>
            <c:strRef>
              <c:f>'work and graphs'!$BE$5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'work and graphs'!$BF$1:$BM$2</c:f>
              <c:multiLvlStrCache>
                <c:ptCount val="8"/>
                <c:lvl>
                  <c:pt idx="0">
                    <c:v>Escaping Defects / KLOC</c:v>
                  </c:pt>
                  <c:pt idx="1">
                    <c:v>Critical Defects / KLOC</c:v>
                  </c:pt>
                  <c:pt idx="2">
                    <c:v>Normal Defects / KLOC</c:v>
                  </c:pt>
                  <c:pt idx="3">
                    <c:v>Minor Defects / KLOC</c:v>
                  </c:pt>
                  <c:pt idx="4">
                    <c:v>Escaping Defects / KLOC</c:v>
                  </c:pt>
                  <c:pt idx="5">
                    <c:v>Critical Defects / KLOC</c:v>
                  </c:pt>
                  <c:pt idx="6">
                    <c:v>Normal Defects / KLOC</c:v>
                  </c:pt>
                  <c:pt idx="7">
                    <c:v>Minor Defects / KLOC</c:v>
                  </c:pt>
                </c:lvl>
                <c:lvl>
                  <c:pt idx="0">
                    <c:v>Extreme</c:v>
                  </c:pt>
                  <c:pt idx="4">
                    <c:v>Scrum</c:v>
                  </c:pt>
                </c:lvl>
              </c:multiLvlStrCache>
            </c:multiLvlStrRef>
          </c:cat>
          <c:val>
            <c:numRef>
              <c:f>'work and graphs'!$BF$5:$BM$5</c:f>
              <c:numCache>
                <c:formatCode>0.00</c:formatCode>
                <c:ptCount val="8"/>
                <c:pt idx="0">
                  <c:v>1.6909090909090909</c:v>
                </c:pt>
                <c:pt idx="1">
                  <c:v>0.34545454545454546</c:v>
                </c:pt>
                <c:pt idx="2">
                  <c:v>0.83636363636363631</c:v>
                </c:pt>
                <c:pt idx="3">
                  <c:v>0.50909090909090904</c:v>
                </c:pt>
                <c:pt idx="4">
                  <c:v>1.1908814426023309</c:v>
                </c:pt>
                <c:pt idx="5">
                  <c:v>0.23801827574840168</c:v>
                </c:pt>
                <c:pt idx="6">
                  <c:v>0.59090321196241335</c:v>
                </c:pt>
                <c:pt idx="7">
                  <c:v>0.36195995489151578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3-4320-8920-8FE6310AE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048368"/>
        <c:axId val="652045088"/>
      </c:barChart>
      <c:catAx>
        <c:axId val="65204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45088"/>
        <c:crosses val="autoZero"/>
        <c:auto val="1"/>
        <c:lblAlgn val="ctr"/>
        <c:lblOffset val="100"/>
        <c:noMultiLvlLbl val="0"/>
      </c:catAx>
      <c:valAx>
        <c:axId val="6520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4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Defect Level</a:t>
            </a:r>
            <a:r>
              <a:rPr lang="en-US" b="1" baseline="0"/>
              <a:t> Vs Team Size (People)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 and graphs'!$BW$1</c:f>
              <c:strCache>
                <c:ptCount val="1"/>
                <c:pt idx="0">
                  <c:v>Team Size (people)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'work and graphs'!$BW$2:$BW$31</c:f>
              <c:numCache>
                <c:formatCode>General</c:formatCode>
                <c:ptCount val="30"/>
                <c:pt idx="0">
                  <c:v>30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8</c:v>
                </c:pt>
                <c:pt idx="26">
                  <c:v>8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5-4B07-8660-2301681392DF}"/>
            </c:ext>
          </c:extLst>
        </c:ser>
        <c:ser>
          <c:idx val="1"/>
          <c:order val="1"/>
          <c:tx>
            <c:strRef>
              <c:f>'work and graphs'!$BX$1</c:f>
              <c:strCache>
                <c:ptCount val="1"/>
                <c:pt idx="0">
                  <c:v>Escaping Defects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'work and graphs'!$BX$2:$BX$31</c:f>
              <c:numCache>
                <c:formatCode>General</c:formatCode>
                <c:ptCount val="30"/>
                <c:pt idx="0">
                  <c:v>98</c:v>
                </c:pt>
                <c:pt idx="1">
                  <c:v>87</c:v>
                </c:pt>
                <c:pt idx="2">
                  <c:v>104</c:v>
                </c:pt>
                <c:pt idx="3">
                  <c:v>73</c:v>
                </c:pt>
                <c:pt idx="4">
                  <c:v>129</c:v>
                </c:pt>
                <c:pt idx="5">
                  <c:v>73</c:v>
                </c:pt>
                <c:pt idx="6">
                  <c:v>62</c:v>
                </c:pt>
                <c:pt idx="7">
                  <c:v>58</c:v>
                </c:pt>
                <c:pt idx="8">
                  <c:v>92</c:v>
                </c:pt>
                <c:pt idx="9">
                  <c:v>56</c:v>
                </c:pt>
                <c:pt idx="10">
                  <c:v>93</c:v>
                </c:pt>
                <c:pt idx="11">
                  <c:v>55</c:v>
                </c:pt>
                <c:pt idx="12">
                  <c:v>46</c:v>
                </c:pt>
                <c:pt idx="13">
                  <c:v>45</c:v>
                </c:pt>
                <c:pt idx="14">
                  <c:v>79</c:v>
                </c:pt>
                <c:pt idx="15">
                  <c:v>45</c:v>
                </c:pt>
                <c:pt idx="16">
                  <c:v>54</c:v>
                </c:pt>
                <c:pt idx="17">
                  <c:v>71</c:v>
                </c:pt>
                <c:pt idx="18">
                  <c:v>61</c:v>
                </c:pt>
                <c:pt idx="19">
                  <c:v>53</c:v>
                </c:pt>
                <c:pt idx="20">
                  <c:v>62</c:v>
                </c:pt>
                <c:pt idx="21">
                  <c:v>76</c:v>
                </c:pt>
                <c:pt idx="22">
                  <c:v>56</c:v>
                </c:pt>
                <c:pt idx="23">
                  <c:v>48</c:v>
                </c:pt>
                <c:pt idx="24">
                  <c:v>49</c:v>
                </c:pt>
                <c:pt idx="25">
                  <c:v>32</c:v>
                </c:pt>
                <c:pt idx="26">
                  <c:v>30</c:v>
                </c:pt>
                <c:pt idx="27">
                  <c:v>43</c:v>
                </c:pt>
                <c:pt idx="28">
                  <c:v>45</c:v>
                </c:pt>
                <c:pt idx="2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5-4B07-8660-230168139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181592"/>
        <c:axId val="357180280"/>
      </c:lineChart>
      <c:catAx>
        <c:axId val="35718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80280"/>
        <c:crosses val="autoZero"/>
        <c:auto val="1"/>
        <c:lblAlgn val="ctr"/>
        <c:lblOffset val="100"/>
        <c:noMultiLvlLbl val="0"/>
      </c:catAx>
      <c:valAx>
        <c:axId val="35718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8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Release Date Vs No of Escaping Defects - Monthwise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 and graphs'!$DT$1</c:f>
              <c:strCache>
                <c:ptCount val="1"/>
                <c:pt idx="0">
                  <c:v>Escaping Defects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'work and graphs'!$DS$2:$DS$31</c:f>
              <c:numCache>
                <c:formatCode>d\-mmm\-yy</c:formatCode>
                <c:ptCount val="3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42415</c:v>
                </c:pt>
                <c:pt idx="12">
                  <c:v>42430</c:v>
                </c:pt>
                <c:pt idx="13">
                  <c:v>42491</c:v>
                </c:pt>
                <c:pt idx="14">
                  <c:v>42536</c:v>
                </c:pt>
                <c:pt idx="15">
                  <c:v>42552</c:v>
                </c:pt>
                <c:pt idx="16">
                  <c:v>42583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42794</c:v>
                </c:pt>
                <c:pt idx="22">
                  <c:v>42795</c:v>
                </c:pt>
                <c:pt idx="23">
                  <c:v>42856</c:v>
                </c:pt>
                <c:pt idx="24">
                  <c:v>42887</c:v>
                </c:pt>
                <c:pt idx="25">
                  <c:v>42946</c:v>
                </c:pt>
                <c:pt idx="26">
                  <c:v>42948</c:v>
                </c:pt>
                <c:pt idx="27">
                  <c:v>43009</c:v>
                </c:pt>
                <c:pt idx="28">
                  <c:v>43040</c:v>
                </c:pt>
                <c:pt idx="29">
                  <c:v>43070</c:v>
                </c:pt>
              </c:numCache>
            </c:numRef>
          </c:cat>
          <c:val>
            <c:numRef>
              <c:f>'work and graphs'!$DT$2:$DT$31</c:f>
              <c:numCache>
                <c:formatCode>General</c:formatCode>
                <c:ptCount val="30"/>
                <c:pt idx="0">
                  <c:v>23</c:v>
                </c:pt>
                <c:pt idx="1">
                  <c:v>43</c:v>
                </c:pt>
                <c:pt idx="2">
                  <c:v>71</c:v>
                </c:pt>
                <c:pt idx="3">
                  <c:v>56</c:v>
                </c:pt>
                <c:pt idx="4">
                  <c:v>61</c:v>
                </c:pt>
                <c:pt idx="5">
                  <c:v>53</c:v>
                </c:pt>
                <c:pt idx="6">
                  <c:v>62</c:v>
                </c:pt>
                <c:pt idx="7">
                  <c:v>98</c:v>
                </c:pt>
                <c:pt idx="8">
                  <c:v>87</c:v>
                </c:pt>
                <c:pt idx="9">
                  <c:v>76</c:v>
                </c:pt>
                <c:pt idx="10">
                  <c:v>32</c:v>
                </c:pt>
                <c:pt idx="11">
                  <c:v>48</c:v>
                </c:pt>
                <c:pt idx="12">
                  <c:v>73</c:v>
                </c:pt>
                <c:pt idx="13">
                  <c:v>45</c:v>
                </c:pt>
                <c:pt idx="14">
                  <c:v>92</c:v>
                </c:pt>
                <c:pt idx="15">
                  <c:v>46</c:v>
                </c:pt>
                <c:pt idx="16">
                  <c:v>56</c:v>
                </c:pt>
                <c:pt idx="17">
                  <c:v>62</c:v>
                </c:pt>
                <c:pt idx="18">
                  <c:v>73</c:v>
                </c:pt>
                <c:pt idx="19">
                  <c:v>49</c:v>
                </c:pt>
                <c:pt idx="20">
                  <c:v>30</c:v>
                </c:pt>
                <c:pt idx="21">
                  <c:v>45</c:v>
                </c:pt>
                <c:pt idx="22">
                  <c:v>93</c:v>
                </c:pt>
                <c:pt idx="23">
                  <c:v>79</c:v>
                </c:pt>
                <c:pt idx="24">
                  <c:v>55</c:v>
                </c:pt>
                <c:pt idx="25">
                  <c:v>45</c:v>
                </c:pt>
                <c:pt idx="26">
                  <c:v>58</c:v>
                </c:pt>
                <c:pt idx="27">
                  <c:v>129</c:v>
                </c:pt>
                <c:pt idx="28">
                  <c:v>104</c:v>
                </c:pt>
                <c:pt idx="2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A-48C2-9251-D6746E1220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8559384"/>
        <c:axId val="618557744"/>
      </c:lineChart>
      <c:dateAx>
        <c:axId val="6185593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57744"/>
        <c:crosses val="autoZero"/>
        <c:auto val="1"/>
        <c:lblOffset val="100"/>
        <c:baseTimeUnit val="days"/>
      </c:dateAx>
      <c:valAx>
        <c:axId val="6185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5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Product Release Date Vs No of Escaping Defects Per KLOC - Monthwise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 and graphs'!$EI$1</c:f>
              <c:strCache>
                <c:ptCount val="1"/>
                <c:pt idx="0">
                  <c:v>Escaping Defects / KLOC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'work and graphs'!$EH$2:$EH$31</c:f>
              <c:numCache>
                <c:formatCode>d\-mmm\-yy</c:formatCode>
                <c:ptCount val="3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42415</c:v>
                </c:pt>
                <c:pt idx="12">
                  <c:v>42430</c:v>
                </c:pt>
                <c:pt idx="13">
                  <c:v>42491</c:v>
                </c:pt>
                <c:pt idx="14">
                  <c:v>42536</c:v>
                </c:pt>
                <c:pt idx="15">
                  <c:v>42552</c:v>
                </c:pt>
                <c:pt idx="16">
                  <c:v>42583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42794</c:v>
                </c:pt>
                <c:pt idx="22">
                  <c:v>42795</c:v>
                </c:pt>
                <c:pt idx="23">
                  <c:v>42856</c:v>
                </c:pt>
                <c:pt idx="24">
                  <c:v>42887</c:v>
                </c:pt>
                <c:pt idx="25">
                  <c:v>42946</c:v>
                </c:pt>
                <c:pt idx="26">
                  <c:v>42948</c:v>
                </c:pt>
                <c:pt idx="27">
                  <c:v>43009</c:v>
                </c:pt>
                <c:pt idx="28">
                  <c:v>43040</c:v>
                </c:pt>
                <c:pt idx="29">
                  <c:v>43070</c:v>
                </c:pt>
              </c:numCache>
            </c:numRef>
          </c:cat>
          <c:val>
            <c:numRef>
              <c:f>'work and graphs'!$EI$2:$EI$31</c:f>
              <c:numCache>
                <c:formatCode>0.000</c:formatCode>
                <c:ptCount val="30"/>
                <c:pt idx="0">
                  <c:v>1.6428571428571428</c:v>
                </c:pt>
                <c:pt idx="1">
                  <c:v>2.4157303370786516</c:v>
                </c:pt>
                <c:pt idx="2">
                  <c:v>1.545830611800566</c:v>
                </c:pt>
                <c:pt idx="3">
                  <c:v>1.5176151761517616</c:v>
                </c:pt>
                <c:pt idx="4">
                  <c:v>1.3863636363636365</c:v>
                </c:pt>
                <c:pt idx="5">
                  <c:v>1.1910112359550562</c:v>
                </c:pt>
                <c:pt idx="6">
                  <c:v>1.2588832487309645</c:v>
                </c:pt>
                <c:pt idx="7">
                  <c:v>0.94924447888415353</c:v>
                </c:pt>
                <c:pt idx="8">
                  <c:v>0.93317601630376479</c:v>
                </c:pt>
                <c:pt idx="9">
                  <c:v>1.9952743502231556</c:v>
                </c:pt>
                <c:pt idx="10">
                  <c:v>1.103448275862069</c:v>
                </c:pt>
                <c:pt idx="11">
                  <c:v>1.263157894736842</c:v>
                </c:pt>
                <c:pt idx="12">
                  <c:v>1.0117810117810118</c:v>
                </c:pt>
                <c:pt idx="13">
                  <c:v>2.1428571428571428</c:v>
                </c:pt>
                <c:pt idx="14">
                  <c:v>1.803921568627451</c:v>
                </c:pt>
                <c:pt idx="15">
                  <c:v>0.8630393996247655</c:v>
                </c:pt>
                <c:pt idx="16">
                  <c:v>1.0265811182401468</c:v>
                </c:pt>
                <c:pt idx="17">
                  <c:v>1</c:v>
                </c:pt>
                <c:pt idx="18">
                  <c:v>1.028169014084507</c:v>
                </c:pt>
                <c:pt idx="19">
                  <c:v>1.1655566127497621</c:v>
                </c:pt>
                <c:pt idx="20">
                  <c:v>0.9375</c:v>
                </c:pt>
                <c:pt idx="21">
                  <c:v>0.89641434262948205</c:v>
                </c:pt>
                <c:pt idx="22">
                  <c:v>1.6909090909090909</c:v>
                </c:pt>
                <c:pt idx="23">
                  <c:v>1.7555555555555555</c:v>
                </c:pt>
                <c:pt idx="24">
                  <c:v>0.9821428571428571</c:v>
                </c:pt>
                <c:pt idx="25">
                  <c:v>0.8035714285714286</c:v>
                </c:pt>
                <c:pt idx="26">
                  <c:v>0.95081967213114749</c:v>
                </c:pt>
                <c:pt idx="27">
                  <c:v>1.9111111111111112</c:v>
                </c:pt>
                <c:pt idx="28">
                  <c:v>1.3859275053304903</c:v>
                </c:pt>
                <c:pt idx="29">
                  <c:v>1.0948905109489051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A-4CB4-92C6-15A74FC7F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653760"/>
        <c:axId val="732649824"/>
      </c:lineChart>
      <c:dateAx>
        <c:axId val="7326537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49824"/>
        <c:crosses val="autoZero"/>
        <c:auto val="1"/>
        <c:lblOffset val="100"/>
        <c:baseTimeUnit val="days"/>
      </c:dateAx>
      <c:valAx>
        <c:axId val="7326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5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Product Size(KLOC) Vs No of Escaping Defects - Monthwise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'work and graphs'!$EV$1</c:f>
              <c:strCache>
                <c:ptCount val="1"/>
                <c:pt idx="0">
                  <c:v>Size (KLOC)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'work and graphs'!$EV$2:$EV$31</c:f>
              <c:numCache>
                <c:formatCode>0.0</c:formatCode>
                <c:ptCount val="30"/>
                <c:pt idx="0">
                  <c:v>14</c:v>
                </c:pt>
                <c:pt idx="1">
                  <c:v>17.8</c:v>
                </c:pt>
                <c:pt idx="2">
                  <c:v>45.93</c:v>
                </c:pt>
                <c:pt idx="3">
                  <c:v>36.9</c:v>
                </c:pt>
                <c:pt idx="4">
                  <c:v>44</c:v>
                </c:pt>
                <c:pt idx="5">
                  <c:v>44.5</c:v>
                </c:pt>
                <c:pt idx="6">
                  <c:v>49.25</c:v>
                </c:pt>
                <c:pt idx="7">
                  <c:v>103.24</c:v>
                </c:pt>
                <c:pt idx="8">
                  <c:v>93.23</c:v>
                </c:pt>
                <c:pt idx="9">
                  <c:v>38.090000000000003</c:v>
                </c:pt>
                <c:pt idx="10">
                  <c:v>29</c:v>
                </c:pt>
                <c:pt idx="11">
                  <c:v>38</c:v>
                </c:pt>
                <c:pt idx="12">
                  <c:v>72.150000000000006</c:v>
                </c:pt>
                <c:pt idx="13">
                  <c:v>21</c:v>
                </c:pt>
                <c:pt idx="14">
                  <c:v>51</c:v>
                </c:pt>
                <c:pt idx="15">
                  <c:v>53.3</c:v>
                </c:pt>
                <c:pt idx="16">
                  <c:v>54.55</c:v>
                </c:pt>
                <c:pt idx="17">
                  <c:v>62</c:v>
                </c:pt>
                <c:pt idx="18">
                  <c:v>71</c:v>
                </c:pt>
                <c:pt idx="19">
                  <c:v>42.04</c:v>
                </c:pt>
                <c:pt idx="20">
                  <c:v>32</c:v>
                </c:pt>
                <c:pt idx="21">
                  <c:v>50.2</c:v>
                </c:pt>
                <c:pt idx="22">
                  <c:v>55</c:v>
                </c:pt>
                <c:pt idx="23">
                  <c:v>45</c:v>
                </c:pt>
                <c:pt idx="24">
                  <c:v>56</c:v>
                </c:pt>
                <c:pt idx="25">
                  <c:v>56</c:v>
                </c:pt>
                <c:pt idx="26">
                  <c:v>61</c:v>
                </c:pt>
                <c:pt idx="27">
                  <c:v>67.5</c:v>
                </c:pt>
                <c:pt idx="28">
                  <c:v>75.040000000000006</c:v>
                </c:pt>
                <c:pt idx="29">
                  <c:v>49.32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3-4932-82F7-AD2861C69F20}"/>
            </c:ext>
          </c:extLst>
        </c:ser>
        <c:ser>
          <c:idx val="1"/>
          <c:order val="1"/>
          <c:tx>
            <c:strRef>
              <c:f>'work and graphs'!$EW$1</c:f>
              <c:strCache>
                <c:ptCount val="1"/>
                <c:pt idx="0">
                  <c:v>Escaping Defects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'work and graphs'!$EW$2:$EW$31</c:f>
              <c:numCache>
                <c:formatCode>General</c:formatCode>
                <c:ptCount val="30"/>
                <c:pt idx="0">
                  <c:v>23</c:v>
                </c:pt>
                <c:pt idx="1">
                  <c:v>43</c:v>
                </c:pt>
                <c:pt idx="2">
                  <c:v>71</c:v>
                </c:pt>
                <c:pt idx="3">
                  <c:v>56</c:v>
                </c:pt>
                <c:pt idx="4">
                  <c:v>61</c:v>
                </c:pt>
                <c:pt idx="5">
                  <c:v>53</c:v>
                </c:pt>
                <c:pt idx="6">
                  <c:v>62</c:v>
                </c:pt>
                <c:pt idx="7">
                  <c:v>98</c:v>
                </c:pt>
                <c:pt idx="8">
                  <c:v>87</c:v>
                </c:pt>
                <c:pt idx="9">
                  <c:v>76</c:v>
                </c:pt>
                <c:pt idx="10">
                  <c:v>32</c:v>
                </c:pt>
                <c:pt idx="11">
                  <c:v>48</c:v>
                </c:pt>
                <c:pt idx="12">
                  <c:v>73</c:v>
                </c:pt>
                <c:pt idx="13">
                  <c:v>45</c:v>
                </c:pt>
                <c:pt idx="14">
                  <c:v>92</c:v>
                </c:pt>
                <c:pt idx="15">
                  <c:v>46</c:v>
                </c:pt>
                <c:pt idx="16">
                  <c:v>56</c:v>
                </c:pt>
                <c:pt idx="17">
                  <c:v>62</c:v>
                </c:pt>
                <c:pt idx="18">
                  <c:v>73</c:v>
                </c:pt>
                <c:pt idx="19">
                  <c:v>49</c:v>
                </c:pt>
                <c:pt idx="20">
                  <c:v>30</c:v>
                </c:pt>
                <c:pt idx="21">
                  <c:v>45</c:v>
                </c:pt>
                <c:pt idx="22">
                  <c:v>93</c:v>
                </c:pt>
                <c:pt idx="23">
                  <c:v>79</c:v>
                </c:pt>
                <c:pt idx="24">
                  <c:v>55</c:v>
                </c:pt>
                <c:pt idx="25">
                  <c:v>45</c:v>
                </c:pt>
                <c:pt idx="26">
                  <c:v>58</c:v>
                </c:pt>
                <c:pt idx="27">
                  <c:v>129</c:v>
                </c:pt>
                <c:pt idx="28">
                  <c:v>104</c:v>
                </c:pt>
                <c:pt idx="2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3-4932-82F7-AD2861C69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648184"/>
        <c:axId val="732640968"/>
      </c:lineChart>
      <c:catAx>
        <c:axId val="732648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40968"/>
        <c:crosses val="autoZero"/>
        <c:auto val="1"/>
        <c:lblAlgn val="ctr"/>
        <c:lblOffset val="100"/>
        <c:noMultiLvlLbl val="0"/>
      </c:catAx>
      <c:valAx>
        <c:axId val="7326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4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Product Size(KLOC) Vs No of Escaping Defects Per KLOC - Monthwise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'work and graphs'!$EV$1</c:f>
              <c:strCache>
                <c:ptCount val="1"/>
                <c:pt idx="0">
                  <c:v>Size (KLOC)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'work and graphs'!$EV$2:$EV$31</c:f>
              <c:numCache>
                <c:formatCode>0.0</c:formatCode>
                <c:ptCount val="30"/>
                <c:pt idx="0">
                  <c:v>14</c:v>
                </c:pt>
                <c:pt idx="1">
                  <c:v>17.8</c:v>
                </c:pt>
                <c:pt idx="2">
                  <c:v>45.93</c:v>
                </c:pt>
                <c:pt idx="3">
                  <c:v>36.9</c:v>
                </c:pt>
                <c:pt idx="4">
                  <c:v>44</c:v>
                </c:pt>
                <c:pt idx="5">
                  <c:v>44.5</c:v>
                </c:pt>
                <c:pt idx="6">
                  <c:v>49.25</c:v>
                </c:pt>
                <c:pt idx="7">
                  <c:v>103.24</c:v>
                </c:pt>
                <c:pt idx="8">
                  <c:v>93.23</c:v>
                </c:pt>
                <c:pt idx="9">
                  <c:v>38.090000000000003</c:v>
                </c:pt>
                <c:pt idx="10">
                  <c:v>29</c:v>
                </c:pt>
                <c:pt idx="11">
                  <c:v>38</c:v>
                </c:pt>
                <c:pt idx="12">
                  <c:v>72.150000000000006</c:v>
                </c:pt>
                <c:pt idx="13">
                  <c:v>21</c:v>
                </c:pt>
                <c:pt idx="14">
                  <c:v>51</c:v>
                </c:pt>
                <c:pt idx="15">
                  <c:v>53.3</c:v>
                </c:pt>
                <c:pt idx="16">
                  <c:v>54.55</c:v>
                </c:pt>
                <c:pt idx="17">
                  <c:v>62</c:v>
                </c:pt>
                <c:pt idx="18">
                  <c:v>71</c:v>
                </c:pt>
                <c:pt idx="19">
                  <c:v>42.04</c:v>
                </c:pt>
                <c:pt idx="20">
                  <c:v>32</c:v>
                </c:pt>
                <c:pt idx="21">
                  <c:v>50.2</c:v>
                </c:pt>
                <c:pt idx="22">
                  <c:v>55</c:v>
                </c:pt>
                <c:pt idx="23">
                  <c:v>45</c:v>
                </c:pt>
                <c:pt idx="24">
                  <c:v>56</c:v>
                </c:pt>
                <c:pt idx="25">
                  <c:v>56</c:v>
                </c:pt>
                <c:pt idx="26">
                  <c:v>61</c:v>
                </c:pt>
                <c:pt idx="27">
                  <c:v>67.5</c:v>
                </c:pt>
                <c:pt idx="28">
                  <c:v>75.040000000000006</c:v>
                </c:pt>
                <c:pt idx="29">
                  <c:v>49.32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A-4D8C-9F26-FA63D36DC325}"/>
            </c:ext>
          </c:extLst>
        </c:ser>
        <c:ser>
          <c:idx val="1"/>
          <c:order val="1"/>
          <c:tx>
            <c:strRef>
              <c:f>'work and graphs'!$EX$1</c:f>
              <c:strCache>
                <c:ptCount val="1"/>
                <c:pt idx="0">
                  <c:v>Escaping Defects / KLOC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'work and graphs'!$EX$2:$EX$33</c:f>
              <c:numCache>
                <c:formatCode>0.000</c:formatCode>
                <c:ptCount val="32"/>
                <c:pt idx="0">
                  <c:v>1.6428571428571428</c:v>
                </c:pt>
                <c:pt idx="1">
                  <c:v>2.4157303370786516</c:v>
                </c:pt>
                <c:pt idx="2">
                  <c:v>1.545830611800566</c:v>
                </c:pt>
                <c:pt idx="3">
                  <c:v>1.5176151761517616</c:v>
                </c:pt>
                <c:pt idx="4">
                  <c:v>1.3863636363636365</c:v>
                </c:pt>
                <c:pt idx="5">
                  <c:v>1.1910112359550562</c:v>
                </c:pt>
                <c:pt idx="6">
                  <c:v>1.2588832487309645</c:v>
                </c:pt>
                <c:pt idx="7">
                  <c:v>0.94924447888415353</c:v>
                </c:pt>
                <c:pt idx="8">
                  <c:v>0.93317601630376479</c:v>
                </c:pt>
                <c:pt idx="9">
                  <c:v>1.9952743502231556</c:v>
                </c:pt>
                <c:pt idx="10">
                  <c:v>1.103448275862069</c:v>
                </c:pt>
                <c:pt idx="11">
                  <c:v>1.263157894736842</c:v>
                </c:pt>
                <c:pt idx="12">
                  <c:v>1.0117810117810118</c:v>
                </c:pt>
                <c:pt idx="13">
                  <c:v>2.1428571428571428</c:v>
                </c:pt>
                <c:pt idx="14">
                  <c:v>1.803921568627451</c:v>
                </c:pt>
                <c:pt idx="15">
                  <c:v>0.8630393996247655</c:v>
                </c:pt>
                <c:pt idx="16">
                  <c:v>1.0265811182401468</c:v>
                </c:pt>
                <c:pt idx="17">
                  <c:v>1</c:v>
                </c:pt>
                <c:pt idx="18">
                  <c:v>1.028169014084507</c:v>
                </c:pt>
                <c:pt idx="19">
                  <c:v>1.1655566127497621</c:v>
                </c:pt>
                <c:pt idx="20">
                  <c:v>0.9375</c:v>
                </c:pt>
                <c:pt idx="21">
                  <c:v>0.89641434262948205</c:v>
                </c:pt>
                <c:pt idx="22">
                  <c:v>1.6909090909090909</c:v>
                </c:pt>
                <c:pt idx="23">
                  <c:v>1.7555555555555555</c:v>
                </c:pt>
                <c:pt idx="24">
                  <c:v>0.9821428571428571</c:v>
                </c:pt>
                <c:pt idx="25">
                  <c:v>0.8035714285714286</c:v>
                </c:pt>
                <c:pt idx="26">
                  <c:v>0.95081967213114749</c:v>
                </c:pt>
                <c:pt idx="27">
                  <c:v>1.9111111111111112</c:v>
                </c:pt>
                <c:pt idx="28">
                  <c:v>1.3859275053304903</c:v>
                </c:pt>
                <c:pt idx="29">
                  <c:v>1.0948905109489051</c:v>
                </c:pt>
                <c:pt idx="31">
                  <c:v>-0.49296152313841574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A-4D8C-9F26-FA63D36DC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199976"/>
        <c:axId val="348200304"/>
      </c:lineChart>
      <c:catAx>
        <c:axId val="348199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00304"/>
        <c:crosses val="autoZero"/>
        <c:auto val="1"/>
        <c:lblAlgn val="ctr"/>
        <c:lblOffset val="100"/>
        <c:noMultiLvlLbl val="0"/>
      </c:catAx>
      <c:valAx>
        <c:axId val="3482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9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9</xdr:row>
      <xdr:rowOff>142875</xdr:rowOff>
    </xdr:from>
    <xdr:to>
      <xdr:col>14</xdr:col>
      <xdr:colOff>476250</xdr:colOff>
      <xdr:row>27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A0349-F8BD-4954-9111-5E6AD2F28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190500</xdr:colOff>
      <xdr:row>5</xdr:row>
      <xdr:rowOff>76200</xdr:rowOff>
    </xdr:from>
    <xdr:to>
      <xdr:col>30</xdr:col>
      <xdr:colOff>552450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3B718A-032B-417C-B118-53BE833C5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571500</xdr:colOff>
      <xdr:row>5</xdr:row>
      <xdr:rowOff>114299</xdr:rowOff>
    </xdr:from>
    <xdr:to>
      <xdr:col>48</xdr:col>
      <xdr:colOff>200025</xdr:colOff>
      <xdr:row>25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6C05B8-D302-44A2-867C-58982CAF0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95249</xdr:colOff>
      <xdr:row>6</xdr:row>
      <xdr:rowOff>28574</xdr:rowOff>
    </xdr:from>
    <xdr:to>
      <xdr:col>64</xdr:col>
      <xdr:colOff>561974</xdr:colOff>
      <xdr:row>24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0E304F-DA57-46AB-87B4-C5438C88C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428625</xdr:colOff>
      <xdr:row>9</xdr:row>
      <xdr:rowOff>133350</xdr:rowOff>
    </xdr:from>
    <xdr:to>
      <xdr:col>84</xdr:col>
      <xdr:colOff>123825</xdr:colOff>
      <xdr:row>26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467256-81C2-41DE-9B98-2EFB7EBCB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124</xdr:col>
      <xdr:colOff>409573</xdr:colOff>
      <xdr:row>1</xdr:row>
      <xdr:rowOff>276224</xdr:rowOff>
    </xdr:from>
    <xdr:to>
      <xdr:col>136</xdr:col>
      <xdr:colOff>257174</xdr:colOff>
      <xdr:row>20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2C55BF-55D8-4C6F-9BFB-705437FB3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139</xdr:col>
      <xdr:colOff>180976</xdr:colOff>
      <xdr:row>1</xdr:row>
      <xdr:rowOff>314324</xdr:rowOff>
    </xdr:from>
    <xdr:to>
      <xdr:col>150</xdr:col>
      <xdr:colOff>114300</xdr:colOff>
      <xdr:row>21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246C56-A3BF-45EB-BB78-C9A7F2466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154</xdr:col>
      <xdr:colOff>342899</xdr:colOff>
      <xdr:row>1</xdr:row>
      <xdr:rowOff>104774</xdr:rowOff>
    </xdr:from>
    <xdr:to>
      <xdr:col>165</xdr:col>
      <xdr:colOff>19050</xdr:colOff>
      <xdr:row>18</xdr:row>
      <xdr:rowOff>142874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700F74A-D874-4435-A036-022C6DFB9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154</xdr:col>
      <xdr:colOff>428626</xdr:colOff>
      <xdr:row>18</xdr:row>
      <xdr:rowOff>161924</xdr:rowOff>
    </xdr:from>
    <xdr:to>
      <xdr:col>165</xdr:col>
      <xdr:colOff>95250</xdr:colOff>
      <xdr:row>36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FBAF4C-F721-431A-BCA8-D6992EC47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146</xdr:col>
      <xdr:colOff>495300</xdr:colOff>
      <xdr:row>34</xdr:row>
      <xdr:rowOff>47625</xdr:rowOff>
    </xdr:from>
    <xdr:to>
      <xdr:col>154</xdr:col>
      <xdr:colOff>190500</xdr:colOff>
      <xdr:row>51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0847D6-495B-49C0-A75F-8E528EEC4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171</xdr:col>
      <xdr:colOff>47625</xdr:colOff>
      <xdr:row>4</xdr:row>
      <xdr:rowOff>57150</xdr:rowOff>
    </xdr:from>
    <xdr:to>
      <xdr:col>179</xdr:col>
      <xdr:colOff>190500</xdr:colOff>
      <xdr:row>20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86F142D-7398-4B23-A71A-917EC0A60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237</xdr:col>
      <xdr:colOff>333375</xdr:colOff>
      <xdr:row>14</xdr:row>
      <xdr:rowOff>47625</xdr:rowOff>
    </xdr:from>
    <xdr:to>
      <xdr:col>242</xdr:col>
      <xdr:colOff>590550</xdr:colOff>
      <xdr:row>31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2BB70D-5041-4004-9F36-DE90BCD8C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199</xdr:col>
      <xdr:colOff>371475</xdr:colOff>
      <xdr:row>2</xdr:row>
      <xdr:rowOff>57149</xdr:rowOff>
    </xdr:from>
    <xdr:to>
      <xdr:col>209</xdr:col>
      <xdr:colOff>228599</xdr:colOff>
      <xdr:row>21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744F93-A42A-47D3-9BCD-9BD67B8B0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222</xdr:col>
      <xdr:colOff>342900</xdr:colOff>
      <xdr:row>12</xdr:row>
      <xdr:rowOff>9525</xdr:rowOff>
    </xdr:from>
    <xdr:to>
      <xdr:col>232</xdr:col>
      <xdr:colOff>38100</xdr:colOff>
      <xdr:row>29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3267FE-0CE9-4E8F-8D5B-39ED856F1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115</xdr:col>
      <xdr:colOff>419100</xdr:colOff>
      <xdr:row>34</xdr:row>
      <xdr:rowOff>57150</xdr:rowOff>
    </xdr:from>
    <xdr:to>
      <xdr:col>125</xdr:col>
      <xdr:colOff>485775</xdr:colOff>
      <xdr:row>51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62D8C6-6D01-421F-AF41-992B786A1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opLeftCell="A2" workbookViewId="0">
      <selection activeCell="F12" sqref="F12"/>
    </sheetView>
  </sheetViews>
  <sheetFormatPr defaultRowHeight="12.5" x14ac:dyDescent="0.25"/>
  <cols>
    <col min="1" max="1" width="2.81640625" style="41" customWidth="1"/>
    <col min="2" max="2" width="10.54296875" customWidth="1"/>
    <col min="3" max="5" width="8.81640625" customWidth="1"/>
    <col min="7" max="7" width="1.7265625" style="41" customWidth="1"/>
    <col min="8" max="8" width="7.1796875" customWidth="1"/>
    <col min="10" max="10" width="7.453125" customWidth="1"/>
    <col min="11" max="11" width="7.7265625" customWidth="1"/>
    <col min="12" max="12" width="7.81640625" customWidth="1"/>
    <col min="13" max="13" width="7.1796875" customWidth="1"/>
    <col min="14" max="14" width="1.26953125" style="41" customWidth="1"/>
    <col min="15" max="15" width="8.7265625" style="16"/>
    <col min="19" max="19" width="2.1796875" style="41" customWidth="1"/>
  </cols>
  <sheetData>
    <row r="1" spans="1:19" ht="13" thickTop="1" x14ac:dyDescent="0.25">
      <c r="A1" s="59"/>
      <c r="B1" s="60"/>
      <c r="C1" s="61"/>
      <c r="D1" s="61"/>
      <c r="E1" s="60"/>
      <c r="F1" s="60"/>
      <c r="G1" s="60"/>
      <c r="H1" s="60"/>
      <c r="I1" s="60"/>
      <c r="J1" s="61"/>
      <c r="K1" s="61"/>
      <c r="L1" s="61"/>
      <c r="M1" s="61"/>
      <c r="N1" s="61"/>
      <c r="O1" s="62"/>
      <c r="P1" s="61"/>
      <c r="Q1" s="61"/>
      <c r="R1" s="61"/>
      <c r="S1" s="63"/>
    </row>
    <row r="2" spans="1:19" ht="13" thickBot="1" x14ac:dyDescent="0.3">
      <c r="A2" s="64"/>
      <c r="B2" s="37"/>
      <c r="C2" s="65" t="s">
        <v>59</v>
      </c>
      <c r="D2" s="65"/>
      <c r="E2" s="37"/>
      <c r="F2" s="37"/>
      <c r="G2" s="37"/>
      <c r="H2" s="37"/>
      <c r="I2" s="37"/>
      <c r="J2" s="41"/>
      <c r="K2" s="41"/>
      <c r="L2" s="41"/>
      <c r="M2" s="41"/>
      <c r="O2" s="66"/>
      <c r="P2" s="41"/>
      <c r="Q2" s="41"/>
      <c r="R2" s="41"/>
      <c r="S2" s="67"/>
    </row>
    <row r="3" spans="1:19" ht="13.5" thickTop="1" thickBot="1" x14ac:dyDescent="0.3">
      <c r="A3" s="64"/>
      <c r="B3" s="38"/>
      <c r="C3" s="38"/>
      <c r="D3" s="38"/>
      <c r="E3" s="38"/>
      <c r="F3" s="38"/>
      <c r="G3" s="38"/>
      <c r="H3" s="115" t="s">
        <v>26</v>
      </c>
      <c r="I3" s="116"/>
      <c r="J3" s="116"/>
      <c r="K3" s="116"/>
      <c r="L3" s="116"/>
      <c r="M3" s="117"/>
      <c r="O3" s="112" t="s">
        <v>18</v>
      </c>
      <c r="P3" s="113"/>
      <c r="Q3" s="113"/>
      <c r="R3" s="114"/>
      <c r="S3" s="67"/>
    </row>
    <row r="4" spans="1:19" s="3" customFormat="1" ht="54" customHeight="1" thickTop="1" thickBot="1" x14ac:dyDescent="0.3">
      <c r="A4" s="68"/>
      <c r="B4" s="12" t="s">
        <v>0</v>
      </c>
      <c r="C4" s="13" t="s">
        <v>1</v>
      </c>
      <c r="D4" s="22" t="s">
        <v>16</v>
      </c>
      <c r="E4" s="14" t="s">
        <v>13</v>
      </c>
      <c r="F4" s="15" t="s">
        <v>3</v>
      </c>
      <c r="G4" s="39"/>
      <c r="H4" s="45" t="s">
        <v>24</v>
      </c>
      <c r="I4" s="34" t="s">
        <v>17</v>
      </c>
      <c r="J4" s="35" t="s">
        <v>57</v>
      </c>
      <c r="K4" s="34" t="s">
        <v>19</v>
      </c>
      <c r="L4" s="34" t="s">
        <v>20</v>
      </c>
      <c r="M4" s="36" t="s">
        <v>25</v>
      </c>
      <c r="N4" s="46"/>
      <c r="O4" s="21" t="s">
        <v>21</v>
      </c>
      <c r="P4" s="26" t="s">
        <v>58</v>
      </c>
      <c r="Q4" s="27" t="s">
        <v>22</v>
      </c>
      <c r="R4" s="20" t="s">
        <v>23</v>
      </c>
      <c r="S4" s="69"/>
    </row>
    <row r="5" spans="1:19" x14ac:dyDescent="0.25">
      <c r="A5" s="64"/>
      <c r="B5" s="9">
        <v>42005</v>
      </c>
      <c r="C5" s="10" t="s">
        <v>27</v>
      </c>
      <c r="D5" s="23" t="s">
        <v>62</v>
      </c>
      <c r="E5" s="11" t="s">
        <v>14</v>
      </c>
      <c r="F5" s="42" t="s">
        <v>60</v>
      </c>
      <c r="G5" s="40"/>
      <c r="H5" s="56">
        <v>14</v>
      </c>
      <c r="I5" s="30">
        <v>23</v>
      </c>
      <c r="J5" s="31">
        <v>5</v>
      </c>
      <c r="K5" s="30">
        <v>12</v>
      </c>
      <c r="L5" s="30">
        <v>6</v>
      </c>
      <c r="M5" s="17">
        <v>4</v>
      </c>
      <c r="O5" s="47">
        <f t="shared" ref="O5:O34" si="0">I5/H5</f>
        <v>1.6428571428571428</v>
      </c>
      <c r="P5" s="48">
        <f t="shared" ref="P5:P34" si="1">J5/H5</f>
        <v>0.35714285714285715</v>
      </c>
      <c r="Q5" s="48">
        <f t="shared" ref="Q5:Q34" si="2">K5/H5</f>
        <v>0.8571428571428571</v>
      </c>
      <c r="R5" s="49">
        <f t="shared" ref="R5:R34" si="3">L5/H5</f>
        <v>0.42857142857142855</v>
      </c>
      <c r="S5" s="67"/>
    </row>
    <row r="6" spans="1:19" x14ac:dyDescent="0.25">
      <c r="A6" s="64"/>
      <c r="B6" s="4">
        <v>42036</v>
      </c>
      <c r="C6" s="5" t="s">
        <v>28</v>
      </c>
      <c r="D6" s="24" t="s">
        <v>62</v>
      </c>
      <c r="E6" s="6" t="s">
        <v>14</v>
      </c>
      <c r="F6" s="43" t="s">
        <v>60</v>
      </c>
      <c r="G6" s="40"/>
      <c r="H6" s="57">
        <v>17.8</v>
      </c>
      <c r="I6" s="28">
        <v>43</v>
      </c>
      <c r="J6" s="32">
        <v>8</v>
      </c>
      <c r="K6" s="28">
        <v>21</v>
      </c>
      <c r="L6" s="28">
        <v>14</v>
      </c>
      <c r="M6" s="18">
        <v>6</v>
      </c>
      <c r="O6" s="50">
        <f t="shared" si="0"/>
        <v>2.4157303370786516</v>
      </c>
      <c r="P6" s="51">
        <f t="shared" si="1"/>
        <v>0.449438202247191</v>
      </c>
      <c r="Q6" s="51">
        <f t="shared" si="2"/>
        <v>1.1797752808988764</v>
      </c>
      <c r="R6" s="52">
        <f t="shared" si="3"/>
        <v>0.78651685393258419</v>
      </c>
      <c r="S6" s="67"/>
    </row>
    <row r="7" spans="1:19" x14ac:dyDescent="0.25">
      <c r="A7" s="64"/>
      <c r="B7" s="4">
        <v>42064</v>
      </c>
      <c r="C7" s="5" t="s">
        <v>29</v>
      </c>
      <c r="D7" s="24" t="s">
        <v>62</v>
      </c>
      <c r="E7" s="6" t="s">
        <v>15</v>
      </c>
      <c r="F7" s="43" t="s">
        <v>61</v>
      </c>
      <c r="G7" s="40"/>
      <c r="H7" s="57">
        <v>45.93</v>
      </c>
      <c r="I7" s="28">
        <v>71</v>
      </c>
      <c r="J7" s="32">
        <v>14</v>
      </c>
      <c r="K7" s="28">
        <v>35</v>
      </c>
      <c r="L7" s="28">
        <v>22</v>
      </c>
      <c r="M7" s="18">
        <v>12</v>
      </c>
      <c r="O7" s="50">
        <f t="shared" si="0"/>
        <v>1.545830611800566</v>
      </c>
      <c r="P7" s="51">
        <f t="shared" si="1"/>
        <v>0.30481166993250597</v>
      </c>
      <c r="Q7" s="51">
        <f t="shared" si="2"/>
        <v>0.76202917483126498</v>
      </c>
      <c r="R7" s="52">
        <f t="shared" si="3"/>
        <v>0.47898976703679513</v>
      </c>
      <c r="S7" s="67"/>
    </row>
    <row r="8" spans="1:19" x14ac:dyDescent="0.25">
      <c r="A8" s="64"/>
      <c r="B8" s="4">
        <v>42125</v>
      </c>
      <c r="C8" s="5" t="s">
        <v>30</v>
      </c>
      <c r="D8" s="24" t="s">
        <v>62</v>
      </c>
      <c r="E8" s="6" t="s">
        <v>15</v>
      </c>
      <c r="F8" s="43" t="s">
        <v>60</v>
      </c>
      <c r="G8" s="40"/>
      <c r="H8" s="57">
        <v>36.9</v>
      </c>
      <c r="I8" s="28">
        <v>56</v>
      </c>
      <c r="J8" s="32">
        <v>12</v>
      </c>
      <c r="K8" s="28">
        <v>28</v>
      </c>
      <c r="L8" s="28">
        <v>16</v>
      </c>
      <c r="M8" s="18">
        <v>10</v>
      </c>
      <c r="O8" s="50">
        <f t="shared" si="0"/>
        <v>1.5176151761517616</v>
      </c>
      <c r="P8" s="51">
        <f t="shared" si="1"/>
        <v>0.32520325203252032</v>
      </c>
      <c r="Q8" s="51">
        <f t="shared" si="2"/>
        <v>0.75880758807588078</v>
      </c>
      <c r="R8" s="52">
        <f t="shared" si="3"/>
        <v>0.43360433604336046</v>
      </c>
      <c r="S8" s="67"/>
    </row>
    <row r="9" spans="1:19" x14ac:dyDescent="0.25">
      <c r="A9" s="64"/>
      <c r="B9" s="4">
        <v>42156</v>
      </c>
      <c r="C9" s="5" t="s">
        <v>31</v>
      </c>
      <c r="D9" s="24" t="s">
        <v>62</v>
      </c>
      <c r="E9" s="6" t="s">
        <v>15</v>
      </c>
      <c r="F9" s="43" t="s">
        <v>60</v>
      </c>
      <c r="G9" s="40"/>
      <c r="H9" s="57">
        <v>44</v>
      </c>
      <c r="I9" s="28">
        <v>61</v>
      </c>
      <c r="J9" s="32">
        <v>12</v>
      </c>
      <c r="K9" s="28">
        <v>30</v>
      </c>
      <c r="L9" s="28">
        <v>19</v>
      </c>
      <c r="M9" s="18">
        <v>12</v>
      </c>
      <c r="O9" s="50">
        <f t="shared" si="0"/>
        <v>1.3863636363636365</v>
      </c>
      <c r="P9" s="51">
        <f t="shared" si="1"/>
        <v>0.27272727272727271</v>
      </c>
      <c r="Q9" s="51">
        <f t="shared" si="2"/>
        <v>0.68181818181818177</v>
      </c>
      <c r="R9" s="52">
        <f t="shared" si="3"/>
        <v>0.43181818181818182</v>
      </c>
      <c r="S9" s="67"/>
    </row>
    <row r="10" spans="1:19" x14ac:dyDescent="0.25">
      <c r="A10" s="64"/>
      <c r="B10" s="4">
        <v>42186</v>
      </c>
      <c r="C10" s="5" t="s">
        <v>32</v>
      </c>
      <c r="D10" s="24" t="s">
        <v>62</v>
      </c>
      <c r="E10" s="6" t="s">
        <v>15</v>
      </c>
      <c r="F10" s="43" t="s">
        <v>60</v>
      </c>
      <c r="G10" s="40"/>
      <c r="H10" s="57">
        <v>44.5</v>
      </c>
      <c r="I10" s="28">
        <v>53</v>
      </c>
      <c r="J10" s="32">
        <v>10</v>
      </c>
      <c r="K10" s="28">
        <v>27</v>
      </c>
      <c r="L10" s="28">
        <v>16</v>
      </c>
      <c r="M10" s="18">
        <v>12</v>
      </c>
      <c r="O10" s="50">
        <f t="shared" si="0"/>
        <v>1.1910112359550562</v>
      </c>
      <c r="P10" s="51">
        <f t="shared" si="1"/>
        <v>0.2247191011235955</v>
      </c>
      <c r="Q10" s="51">
        <f t="shared" si="2"/>
        <v>0.6067415730337079</v>
      </c>
      <c r="R10" s="52">
        <f t="shared" si="3"/>
        <v>0.3595505617977528</v>
      </c>
      <c r="S10" s="67"/>
    </row>
    <row r="11" spans="1:19" x14ac:dyDescent="0.25">
      <c r="A11" s="64"/>
      <c r="B11" s="4">
        <v>42217</v>
      </c>
      <c r="C11" s="5" t="s">
        <v>33</v>
      </c>
      <c r="D11" s="24" t="s">
        <v>63</v>
      </c>
      <c r="E11" s="6" t="s">
        <v>14</v>
      </c>
      <c r="F11" s="43" t="s">
        <v>60</v>
      </c>
      <c r="G11" s="40"/>
      <c r="H11" s="57">
        <v>49.25</v>
      </c>
      <c r="I11" s="28">
        <v>62</v>
      </c>
      <c r="J11" s="32">
        <v>11</v>
      </c>
      <c r="K11" s="28">
        <v>31</v>
      </c>
      <c r="L11" s="28">
        <v>20</v>
      </c>
      <c r="M11" s="18">
        <v>12</v>
      </c>
      <c r="O11" s="50">
        <f t="shared" si="0"/>
        <v>1.2588832487309645</v>
      </c>
      <c r="P11" s="51">
        <f t="shared" si="1"/>
        <v>0.2233502538071066</v>
      </c>
      <c r="Q11" s="51">
        <f t="shared" si="2"/>
        <v>0.62944162436548223</v>
      </c>
      <c r="R11" s="52">
        <f t="shared" si="3"/>
        <v>0.40609137055837563</v>
      </c>
      <c r="S11" s="67"/>
    </row>
    <row r="12" spans="1:19" x14ac:dyDescent="0.25">
      <c r="A12" s="64"/>
      <c r="B12" s="4">
        <v>42278</v>
      </c>
      <c r="C12" s="5" t="s">
        <v>34</v>
      </c>
      <c r="D12" s="24" t="s">
        <v>63</v>
      </c>
      <c r="E12" s="6" t="s">
        <v>15</v>
      </c>
      <c r="F12" s="43" t="s">
        <v>60</v>
      </c>
      <c r="G12" s="40"/>
      <c r="H12" s="57">
        <v>103.24</v>
      </c>
      <c r="I12" s="28">
        <v>98</v>
      </c>
      <c r="J12" s="32">
        <v>20</v>
      </c>
      <c r="K12" s="28">
        <v>49</v>
      </c>
      <c r="L12" s="28">
        <v>29</v>
      </c>
      <c r="M12" s="18">
        <v>30</v>
      </c>
      <c r="O12" s="50">
        <f t="shared" si="0"/>
        <v>0.94924447888415353</v>
      </c>
      <c r="P12" s="51">
        <f t="shared" si="1"/>
        <v>0.19372336303758234</v>
      </c>
      <c r="Q12" s="51">
        <f t="shared" si="2"/>
        <v>0.47462223944207677</v>
      </c>
      <c r="R12" s="52">
        <f t="shared" si="3"/>
        <v>0.2808988764044944</v>
      </c>
      <c r="S12" s="67"/>
    </row>
    <row r="13" spans="1:19" x14ac:dyDescent="0.25">
      <c r="A13" s="64"/>
      <c r="B13" s="4">
        <v>42309</v>
      </c>
      <c r="C13" s="5" t="s">
        <v>35</v>
      </c>
      <c r="D13" s="24" t="s">
        <v>63</v>
      </c>
      <c r="E13" s="6" t="s">
        <v>15</v>
      </c>
      <c r="F13" s="43" t="s">
        <v>61</v>
      </c>
      <c r="G13" s="40"/>
      <c r="H13" s="57">
        <v>93.23</v>
      </c>
      <c r="I13" s="28">
        <v>87</v>
      </c>
      <c r="J13" s="32">
        <v>18</v>
      </c>
      <c r="K13" s="28">
        <v>43</v>
      </c>
      <c r="L13" s="28">
        <v>26</v>
      </c>
      <c r="M13" s="18">
        <v>24</v>
      </c>
      <c r="O13" s="50">
        <f t="shared" si="0"/>
        <v>0.93317601630376479</v>
      </c>
      <c r="P13" s="51">
        <f t="shared" si="1"/>
        <v>0.19307089992491686</v>
      </c>
      <c r="Q13" s="51">
        <f t="shared" si="2"/>
        <v>0.46122492759841249</v>
      </c>
      <c r="R13" s="52">
        <f t="shared" si="3"/>
        <v>0.27888018878043547</v>
      </c>
      <c r="S13" s="67"/>
    </row>
    <row r="14" spans="1:19" x14ac:dyDescent="0.25">
      <c r="A14" s="64"/>
      <c r="B14" s="4">
        <v>42339</v>
      </c>
      <c r="C14" s="5" t="s">
        <v>36</v>
      </c>
      <c r="D14" s="24" t="s">
        <v>62</v>
      </c>
      <c r="E14" s="6" t="s">
        <v>14</v>
      </c>
      <c r="F14" s="43" t="s">
        <v>61</v>
      </c>
      <c r="G14" s="40"/>
      <c r="H14" s="57">
        <v>38.090000000000003</v>
      </c>
      <c r="I14" s="28">
        <v>76</v>
      </c>
      <c r="J14" s="32">
        <v>16</v>
      </c>
      <c r="K14" s="28">
        <v>38</v>
      </c>
      <c r="L14" s="28">
        <v>22</v>
      </c>
      <c r="M14" s="18">
        <v>12</v>
      </c>
      <c r="O14" s="50">
        <f t="shared" si="0"/>
        <v>1.9952743502231556</v>
      </c>
      <c r="P14" s="51">
        <f t="shared" si="1"/>
        <v>0.42005775794171696</v>
      </c>
      <c r="Q14" s="51">
        <f t="shared" si="2"/>
        <v>0.99763717511157779</v>
      </c>
      <c r="R14" s="52">
        <f t="shared" si="3"/>
        <v>0.57757941716986083</v>
      </c>
      <c r="S14" s="67"/>
    </row>
    <row r="15" spans="1:19" x14ac:dyDescent="0.25">
      <c r="A15" s="64"/>
      <c r="B15" s="4">
        <v>42370</v>
      </c>
      <c r="C15" s="6" t="s">
        <v>37</v>
      </c>
      <c r="D15" s="24" t="s">
        <v>63</v>
      </c>
      <c r="E15" s="6" t="s">
        <v>14</v>
      </c>
      <c r="F15" s="43" t="s">
        <v>60</v>
      </c>
      <c r="G15" s="40"/>
      <c r="H15" s="57">
        <v>29</v>
      </c>
      <c r="I15" s="28">
        <v>32</v>
      </c>
      <c r="J15" s="32">
        <v>6</v>
      </c>
      <c r="K15" s="28">
        <v>16</v>
      </c>
      <c r="L15" s="28">
        <v>10</v>
      </c>
      <c r="M15" s="18">
        <v>8</v>
      </c>
      <c r="O15" s="50">
        <f t="shared" si="0"/>
        <v>1.103448275862069</v>
      </c>
      <c r="P15" s="51">
        <f t="shared" si="1"/>
        <v>0.20689655172413793</v>
      </c>
      <c r="Q15" s="51">
        <f t="shared" si="2"/>
        <v>0.55172413793103448</v>
      </c>
      <c r="R15" s="52">
        <f t="shared" si="3"/>
        <v>0.34482758620689657</v>
      </c>
      <c r="S15" s="67"/>
    </row>
    <row r="16" spans="1:19" x14ac:dyDescent="0.25">
      <c r="A16" s="64"/>
      <c r="B16" s="4">
        <v>42415</v>
      </c>
      <c r="C16" s="6" t="s">
        <v>38</v>
      </c>
      <c r="D16" s="24" t="s">
        <v>63</v>
      </c>
      <c r="E16" s="6" t="s">
        <v>14</v>
      </c>
      <c r="F16" s="43" t="s">
        <v>61</v>
      </c>
      <c r="G16" s="40"/>
      <c r="H16" s="57">
        <v>38</v>
      </c>
      <c r="I16" s="28">
        <v>48</v>
      </c>
      <c r="J16" s="32">
        <v>7</v>
      </c>
      <c r="K16" s="28">
        <v>26</v>
      </c>
      <c r="L16" s="28">
        <v>15</v>
      </c>
      <c r="M16" s="18">
        <v>10</v>
      </c>
      <c r="O16" s="50">
        <f t="shared" si="0"/>
        <v>1.263157894736842</v>
      </c>
      <c r="P16" s="51">
        <f t="shared" si="1"/>
        <v>0.18421052631578946</v>
      </c>
      <c r="Q16" s="51">
        <f t="shared" si="2"/>
        <v>0.68421052631578949</v>
      </c>
      <c r="R16" s="52">
        <f t="shared" si="3"/>
        <v>0.39473684210526316</v>
      </c>
      <c r="S16" s="67"/>
    </row>
    <row r="17" spans="1:19" x14ac:dyDescent="0.25">
      <c r="A17" s="64"/>
      <c r="B17" s="4">
        <v>42430</v>
      </c>
      <c r="C17" s="6" t="s">
        <v>39</v>
      </c>
      <c r="D17" s="24" t="s">
        <v>63</v>
      </c>
      <c r="E17" s="6" t="s">
        <v>14</v>
      </c>
      <c r="F17" s="43" t="s">
        <v>60</v>
      </c>
      <c r="G17" s="40"/>
      <c r="H17" s="57">
        <v>72.150000000000006</v>
      </c>
      <c r="I17" s="28">
        <v>73</v>
      </c>
      <c r="J17" s="32">
        <v>14</v>
      </c>
      <c r="K17" s="28">
        <v>36</v>
      </c>
      <c r="L17" s="28">
        <v>23</v>
      </c>
      <c r="M17" s="18">
        <v>18</v>
      </c>
      <c r="O17" s="50">
        <f t="shared" si="0"/>
        <v>1.0117810117810118</v>
      </c>
      <c r="P17" s="51">
        <f t="shared" si="1"/>
        <v>0.19404019404019401</v>
      </c>
      <c r="Q17" s="51">
        <f t="shared" si="2"/>
        <v>0.49896049896049893</v>
      </c>
      <c r="R17" s="52">
        <f t="shared" si="3"/>
        <v>0.31878031878031876</v>
      </c>
      <c r="S17" s="67"/>
    </row>
    <row r="18" spans="1:19" x14ac:dyDescent="0.25">
      <c r="A18" s="64"/>
      <c r="B18" s="4">
        <v>42491</v>
      </c>
      <c r="C18" s="6" t="s">
        <v>40</v>
      </c>
      <c r="D18" s="24" t="s">
        <v>62</v>
      </c>
      <c r="E18" s="6" t="s">
        <v>14</v>
      </c>
      <c r="F18" s="43" t="s">
        <v>60</v>
      </c>
      <c r="G18" s="40"/>
      <c r="H18" s="57">
        <v>21</v>
      </c>
      <c r="I18" s="28">
        <v>45</v>
      </c>
      <c r="J18" s="32">
        <v>7</v>
      </c>
      <c r="K18" s="28">
        <v>24</v>
      </c>
      <c r="L18" s="28">
        <v>14</v>
      </c>
      <c r="M18" s="18">
        <v>6</v>
      </c>
      <c r="O18" s="50">
        <f t="shared" si="0"/>
        <v>2.1428571428571428</v>
      </c>
      <c r="P18" s="51">
        <f t="shared" si="1"/>
        <v>0.33333333333333331</v>
      </c>
      <c r="Q18" s="51">
        <f t="shared" si="2"/>
        <v>1.1428571428571428</v>
      </c>
      <c r="R18" s="52">
        <f t="shared" si="3"/>
        <v>0.66666666666666663</v>
      </c>
      <c r="S18" s="67"/>
    </row>
    <row r="19" spans="1:19" x14ac:dyDescent="0.25">
      <c r="A19" s="64"/>
      <c r="B19" s="4">
        <v>42536</v>
      </c>
      <c r="C19" s="6" t="s">
        <v>56</v>
      </c>
      <c r="D19" s="24" t="s">
        <v>62</v>
      </c>
      <c r="E19" s="6" t="s">
        <v>14</v>
      </c>
      <c r="F19" s="43" t="s">
        <v>61</v>
      </c>
      <c r="G19" s="40"/>
      <c r="H19" s="57">
        <v>51</v>
      </c>
      <c r="I19" s="28">
        <v>92</v>
      </c>
      <c r="J19" s="32">
        <v>17</v>
      </c>
      <c r="K19" s="28">
        <v>45</v>
      </c>
      <c r="L19" s="28">
        <v>30</v>
      </c>
      <c r="M19" s="18">
        <v>16</v>
      </c>
      <c r="O19" s="50">
        <f t="shared" si="0"/>
        <v>1.803921568627451</v>
      </c>
      <c r="P19" s="51">
        <f t="shared" si="1"/>
        <v>0.33333333333333331</v>
      </c>
      <c r="Q19" s="51">
        <f t="shared" si="2"/>
        <v>0.88235294117647056</v>
      </c>
      <c r="R19" s="52">
        <f t="shared" si="3"/>
        <v>0.58823529411764708</v>
      </c>
      <c r="S19" s="67"/>
    </row>
    <row r="20" spans="1:19" x14ac:dyDescent="0.25">
      <c r="A20" s="64"/>
      <c r="B20" s="4">
        <v>42552</v>
      </c>
      <c r="C20" s="6" t="s">
        <v>41</v>
      </c>
      <c r="D20" s="24" t="s">
        <v>63</v>
      </c>
      <c r="E20" s="6" t="s">
        <v>14</v>
      </c>
      <c r="F20" s="43" t="s">
        <v>60</v>
      </c>
      <c r="G20" s="40"/>
      <c r="H20" s="57">
        <v>53.3</v>
      </c>
      <c r="I20" s="28">
        <v>46</v>
      </c>
      <c r="J20" s="32">
        <v>9</v>
      </c>
      <c r="K20" s="28">
        <v>25</v>
      </c>
      <c r="L20" s="28">
        <v>12</v>
      </c>
      <c r="M20" s="18">
        <v>14</v>
      </c>
      <c r="O20" s="50">
        <f t="shared" si="0"/>
        <v>0.8630393996247655</v>
      </c>
      <c r="P20" s="51">
        <f t="shared" si="1"/>
        <v>0.16885553470919326</v>
      </c>
      <c r="Q20" s="51">
        <f t="shared" si="2"/>
        <v>0.46904315196998125</v>
      </c>
      <c r="R20" s="52">
        <f t="shared" si="3"/>
        <v>0.22514071294559101</v>
      </c>
      <c r="S20" s="67"/>
    </row>
    <row r="21" spans="1:19" x14ac:dyDescent="0.25">
      <c r="A21" s="64"/>
      <c r="B21" s="4">
        <v>42583</v>
      </c>
      <c r="C21" s="6" t="s">
        <v>42</v>
      </c>
      <c r="D21" s="24" t="s">
        <v>63</v>
      </c>
      <c r="E21" s="6" t="s">
        <v>14</v>
      </c>
      <c r="F21" s="43" t="s">
        <v>61</v>
      </c>
      <c r="G21" s="40"/>
      <c r="H21" s="57">
        <v>54.55</v>
      </c>
      <c r="I21" s="28">
        <v>56</v>
      </c>
      <c r="J21" s="32">
        <v>11</v>
      </c>
      <c r="K21" s="28">
        <v>27</v>
      </c>
      <c r="L21" s="28">
        <v>18</v>
      </c>
      <c r="M21" s="18">
        <v>16</v>
      </c>
      <c r="O21" s="50">
        <f t="shared" si="0"/>
        <v>1.0265811182401468</v>
      </c>
      <c r="P21" s="51">
        <f t="shared" si="1"/>
        <v>0.20164986251145739</v>
      </c>
      <c r="Q21" s="51">
        <f t="shared" si="2"/>
        <v>0.49495875343721357</v>
      </c>
      <c r="R21" s="52">
        <f t="shared" si="3"/>
        <v>0.32997250229147573</v>
      </c>
      <c r="S21" s="67"/>
    </row>
    <row r="22" spans="1:19" x14ac:dyDescent="0.25">
      <c r="A22" s="64"/>
      <c r="B22" s="4">
        <v>42644</v>
      </c>
      <c r="C22" s="6" t="s">
        <v>43</v>
      </c>
      <c r="D22" s="24" t="s">
        <v>63</v>
      </c>
      <c r="E22" s="6" t="s">
        <v>14</v>
      </c>
      <c r="F22" s="43" t="s">
        <v>61</v>
      </c>
      <c r="G22" s="40"/>
      <c r="H22" s="57">
        <v>62</v>
      </c>
      <c r="I22" s="28">
        <v>62</v>
      </c>
      <c r="J22" s="32">
        <v>13</v>
      </c>
      <c r="K22" s="28">
        <v>30</v>
      </c>
      <c r="L22" s="28">
        <v>19</v>
      </c>
      <c r="M22" s="18">
        <v>18</v>
      </c>
      <c r="O22" s="50">
        <f t="shared" si="0"/>
        <v>1</v>
      </c>
      <c r="P22" s="51">
        <f t="shared" si="1"/>
        <v>0.20967741935483872</v>
      </c>
      <c r="Q22" s="51">
        <f t="shared" si="2"/>
        <v>0.4838709677419355</v>
      </c>
      <c r="R22" s="52">
        <f t="shared" si="3"/>
        <v>0.30645161290322581</v>
      </c>
      <c r="S22" s="67"/>
    </row>
    <row r="23" spans="1:19" x14ac:dyDescent="0.25">
      <c r="A23" s="64"/>
      <c r="B23" s="4">
        <v>42675</v>
      </c>
      <c r="C23" s="6" t="s">
        <v>44</v>
      </c>
      <c r="D23" s="24" t="s">
        <v>63</v>
      </c>
      <c r="E23" s="6" t="s">
        <v>14</v>
      </c>
      <c r="F23" s="43" t="s">
        <v>60</v>
      </c>
      <c r="G23" s="40"/>
      <c r="H23" s="57">
        <v>71</v>
      </c>
      <c r="I23" s="28">
        <v>73</v>
      </c>
      <c r="J23" s="32">
        <v>15</v>
      </c>
      <c r="K23" s="28">
        <v>34</v>
      </c>
      <c r="L23" s="28">
        <v>24</v>
      </c>
      <c r="M23" s="18">
        <v>20</v>
      </c>
      <c r="O23" s="50">
        <f t="shared" si="0"/>
        <v>1.028169014084507</v>
      </c>
      <c r="P23" s="51">
        <f t="shared" si="1"/>
        <v>0.21126760563380281</v>
      </c>
      <c r="Q23" s="51">
        <f t="shared" si="2"/>
        <v>0.47887323943661969</v>
      </c>
      <c r="R23" s="52">
        <f t="shared" si="3"/>
        <v>0.3380281690140845</v>
      </c>
      <c r="S23" s="67"/>
    </row>
    <row r="24" spans="1:19" x14ac:dyDescent="0.25">
      <c r="A24" s="64"/>
      <c r="B24" s="4">
        <v>42705</v>
      </c>
      <c r="C24" s="6" t="s">
        <v>45</v>
      </c>
      <c r="D24" s="24" t="s">
        <v>62</v>
      </c>
      <c r="E24" s="6" t="s">
        <v>14</v>
      </c>
      <c r="F24" s="43" t="s">
        <v>61</v>
      </c>
      <c r="G24" s="40"/>
      <c r="H24" s="57">
        <v>42.04</v>
      </c>
      <c r="I24" s="28">
        <v>49</v>
      </c>
      <c r="J24" s="32">
        <v>8</v>
      </c>
      <c r="K24" s="28">
        <v>24</v>
      </c>
      <c r="L24" s="28">
        <v>17</v>
      </c>
      <c r="M24" s="18">
        <v>10</v>
      </c>
      <c r="O24" s="50">
        <f t="shared" si="0"/>
        <v>1.1655566127497621</v>
      </c>
      <c r="P24" s="51">
        <f t="shared" si="1"/>
        <v>0.19029495718363465</v>
      </c>
      <c r="Q24" s="51">
        <f t="shared" si="2"/>
        <v>0.57088487155090395</v>
      </c>
      <c r="R24" s="52">
        <f t="shared" si="3"/>
        <v>0.40437678401522359</v>
      </c>
      <c r="S24" s="67"/>
    </row>
    <row r="25" spans="1:19" x14ac:dyDescent="0.25">
      <c r="A25" s="64"/>
      <c r="B25" s="4">
        <v>42736</v>
      </c>
      <c r="C25" s="6" t="s">
        <v>46</v>
      </c>
      <c r="D25" s="24" t="s">
        <v>63</v>
      </c>
      <c r="E25" s="6" t="s">
        <v>15</v>
      </c>
      <c r="F25" s="43" t="s">
        <v>60</v>
      </c>
      <c r="G25" s="40"/>
      <c r="H25" s="57">
        <v>32</v>
      </c>
      <c r="I25" s="28">
        <v>30</v>
      </c>
      <c r="J25" s="32">
        <v>6</v>
      </c>
      <c r="K25" s="28">
        <v>15</v>
      </c>
      <c r="L25" s="28">
        <v>9</v>
      </c>
      <c r="M25" s="18">
        <v>8</v>
      </c>
      <c r="O25" s="50">
        <f t="shared" si="0"/>
        <v>0.9375</v>
      </c>
      <c r="P25" s="51">
        <f t="shared" si="1"/>
        <v>0.1875</v>
      </c>
      <c r="Q25" s="51">
        <f t="shared" si="2"/>
        <v>0.46875</v>
      </c>
      <c r="R25" s="52">
        <f t="shared" si="3"/>
        <v>0.28125</v>
      </c>
      <c r="S25" s="67"/>
    </row>
    <row r="26" spans="1:19" x14ac:dyDescent="0.25">
      <c r="A26" s="64"/>
      <c r="B26" s="4">
        <v>42794</v>
      </c>
      <c r="C26" s="6" t="s">
        <v>47</v>
      </c>
      <c r="D26" s="24" t="s">
        <v>63</v>
      </c>
      <c r="E26" s="6" t="s">
        <v>15</v>
      </c>
      <c r="F26" s="43" t="s">
        <v>61</v>
      </c>
      <c r="G26" s="40"/>
      <c r="H26" s="57">
        <v>50.2</v>
      </c>
      <c r="I26" s="28">
        <v>45</v>
      </c>
      <c r="J26" s="32">
        <v>9</v>
      </c>
      <c r="K26" s="28">
        <v>23</v>
      </c>
      <c r="L26" s="28">
        <v>13</v>
      </c>
      <c r="M26" s="18">
        <v>14</v>
      </c>
      <c r="O26" s="50">
        <f t="shared" si="0"/>
        <v>0.89641434262948205</v>
      </c>
      <c r="P26" s="51">
        <f t="shared" si="1"/>
        <v>0.17928286852589639</v>
      </c>
      <c r="Q26" s="51">
        <f t="shared" si="2"/>
        <v>0.45816733067729082</v>
      </c>
      <c r="R26" s="52">
        <f t="shared" si="3"/>
        <v>0.25896414342629481</v>
      </c>
      <c r="S26" s="67"/>
    </row>
    <row r="27" spans="1:19" x14ac:dyDescent="0.25">
      <c r="A27" s="64"/>
      <c r="B27" s="4">
        <v>42795</v>
      </c>
      <c r="C27" s="6" t="s">
        <v>48</v>
      </c>
      <c r="D27" s="24" t="s">
        <v>62</v>
      </c>
      <c r="E27" s="6" t="s">
        <v>14</v>
      </c>
      <c r="F27" s="43" t="s">
        <v>61</v>
      </c>
      <c r="G27" s="40"/>
      <c r="H27" s="57">
        <v>55</v>
      </c>
      <c r="I27" s="28">
        <v>93</v>
      </c>
      <c r="J27" s="32">
        <v>19</v>
      </c>
      <c r="K27" s="28">
        <v>46</v>
      </c>
      <c r="L27" s="28">
        <v>28</v>
      </c>
      <c r="M27" s="18">
        <v>16</v>
      </c>
      <c r="O27" s="50">
        <f t="shared" si="0"/>
        <v>1.6909090909090909</v>
      </c>
      <c r="P27" s="51">
        <f t="shared" si="1"/>
        <v>0.34545454545454546</v>
      </c>
      <c r="Q27" s="51">
        <f t="shared" si="2"/>
        <v>0.83636363636363631</v>
      </c>
      <c r="R27" s="52">
        <f t="shared" si="3"/>
        <v>0.50909090909090904</v>
      </c>
      <c r="S27" s="67"/>
    </row>
    <row r="28" spans="1:19" x14ac:dyDescent="0.25">
      <c r="A28" s="64"/>
      <c r="B28" s="4">
        <v>42856</v>
      </c>
      <c r="C28" s="6" t="s">
        <v>49</v>
      </c>
      <c r="D28" s="24" t="s">
        <v>62</v>
      </c>
      <c r="E28" s="6" t="s">
        <v>15</v>
      </c>
      <c r="F28" s="43" t="s">
        <v>61</v>
      </c>
      <c r="G28" s="40"/>
      <c r="H28" s="57">
        <v>45</v>
      </c>
      <c r="I28" s="28">
        <v>79</v>
      </c>
      <c r="J28" s="32">
        <v>15</v>
      </c>
      <c r="K28" s="28">
        <v>40</v>
      </c>
      <c r="L28" s="28">
        <v>24</v>
      </c>
      <c r="M28" s="18">
        <v>14</v>
      </c>
      <c r="O28" s="50">
        <f t="shared" si="0"/>
        <v>1.7555555555555555</v>
      </c>
      <c r="P28" s="51">
        <f t="shared" si="1"/>
        <v>0.33333333333333331</v>
      </c>
      <c r="Q28" s="51">
        <f t="shared" si="2"/>
        <v>0.88888888888888884</v>
      </c>
      <c r="R28" s="52">
        <f t="shared" si="3"/>
        <v>0.53333333333333333</v>
      </c>
      <c r="S28" s="67"/>
    </row>
    <row r="29" spans="1:19" x14ac:dyDescent="0.25">
      <c r="A29" s="64"/>
      <c r="B29" s="4">
        <v>42887</v>
      </c>
      <c r="C29" s="6" t="s">
        <v>50</v>
      </c>
      <c r="D29" s="24" t="s">
        <v>63</v>
      </c>
      <c r="E29" s="6" t="s">
        <v>15</v>
      </c>
      <c r="F29" s="43" t="s">
        <v>61</v>
      </c>
      <c r="G29" s="40"/>
      <c r="H29" s="57">
        <v>56</v>
      </c>
      <c r="I29" s="28">
        <v>55</v>
      </c>
      <c r="J29" s="32">
        <v>11</v>
      </c>
      <c r="K29" s="28">
        <v>26</v>
      </c>
      <c r="L29" s="28">
        <v>18</v>
      </c>
      <c r="M29" s="18">
        <v>16</v>
      </c>
      <c r="O29" s="50">
        <f t="shared" si="0"/>
        <v>0.9821428571428571</v>
      </c>
      <c r="P29" s="51">
        <f t="shared" si="1"/>
        <v>0.19642857142857142</v>
      </c>
      <c r="Q29" s="51">
        <f t="shared" si="2"/>
        <v>0.4642857142857143</v>
      </c>
      <c r="R29" s="52">
        <f t="shared" si="3"/>
        <v>0.32142857142857145</v>
      </c>
      <c r="S29" s="67"/>
    </row>
    <row r="30" spans="1:19" x14ac:dyDescent="0.25">
      <c r="A30" s="64"/>
      <c r="B30" s="4">
        <v>42946</v>
      </c>
      <c r="C30" s="6" t="s">
        <v>51</v>
      </c>
      <c r="D30" s="24" t="s">
        <v>63</v>
      </c>
      <c r="E30" s="6" t="s">
        <v>15</v>
      </c>
      <c r="F30" s="43" t="s">
        <v>61</v>
      </c>
      <c r="G30" s="40"/>
      <c r="H30" s="57">
        <v>56</v>
      </c>
      <c r="I30" s="28">
        <v>45</v>
      </c>
      <c r="J30" s="32">
        <v>8</v>
      </c>
      <c r="K30" s="28">
        <v>22</v>
      </c>
      <c r="L30" s="28">
        <v>15</v>
      </c>
      <c r="M30" s="18">
        <v>14</v>
      </c>
      <c r="O30" s="50">
        <f t="shared" si="0"/>
        <v>0.8035714285714286</v>
      </c>
      <c r="P30" s="51">
        <f t="shared" si="1"/>
        <v>0.14285714285714285</v>
      </c>
      <c r="Q30" s="51">
        <f t="shared" si="2"/>
        <v>0.39285714285714285</v>
      </c>
      <c r="R30" s="52">
        <f t="shared" si="3"/>
        <v>0.26785714285714285</v>
      </c>
      <c r="S30" s="67"/>
    </row>
    <row r="31" spans="1:19" x14ac:dyDescent="0.25">
      <c r="A31" s="64"/>
      <c r="B31" s="4">
        <v>42948</v>
      </c>
      <c r="C31" s="6" t="s">
        <v>52</v>
      </c>
      <c r="D31" s="24" t="s">
        <v>62</v>
      </c>
      <c r="E31" s="6" t="s">
        <v>15</v>
      </c>
      <c r="F31" s="43" t="s">
        <v>61</v>
      </c>
      <c r="G31" s="40"/>
      <c r="H31" s="57">
        <v>61</v>
      </c>
      <c r="I31" s="28">
        <v>58</v>
      </c>
      <c r="J31" s="32">
        <v>14</v>
      </c>
      <c r="K31" s="28">
        <v>29</v>
      </c>
      <c r="L31" s="28">
        <v>15</v>
      </c>
      <c r="M31" s="18">
        <v>18</v>
      </c>
      <c r="O31" s="50">
        <f t="shared" si="0"/>
        <v>0.95081967213114749</v>
      </c>
      <c r="P31" s="51">
        <f t="shared" si="1"/>
        <v>0.22950819672131148</v>
      </c>
      <c r="Q31" s="51">
        <f t="shared" si="2"/>
        <v>0.47540983606557374</v>
      </c>
      <c r="R31" s="52">
        <f t="shared" si="3"/>
        <v>0.24590163934426229</v>
      </c>
      <c r="S31" s="67"/>
    </row>
    <row r="32" spans="1:19" x14ac:dyDescent="0.25">
      <c r="A32" s="64"/>
      <c r="B32" s="4">
        <v>43009</v>
      </c>
      <c r="C32" s="6" t="s">
        <v>53</v>
      </c>
      <c r="D32" s="24" t="s">
        <v>62</v>
      </c>
      <c r="E32" s="6" t="s">
        <v>15</v>
      </c>
      <c r="F32" s="43" t="s">
        <v>60</v>
      </c>
      <c r="G32" s="40"/>
      <c r="H32" s="57">
        <v>67.5</v>
      </c>
      <c r="I32" s="28">
        <v>129</v>
      </c>
      <c r="J32" s="32">
        <v>25</v>
      </c>
      <c r="K32" s="28">
        <v>65</v>
      </c>
      <c r="L32" s="28">
        <v>39</v>
      </c>
      <c r="M32" s="18">
        <v>20</v>
      </c>
      <c r="O32" s="50">
        <f t="shared" si="0"/>
        <v>1.9111111111111112</v>
      </c>
      <c r="P32" s="51">
        <f t="shared" si="1"/>
        <v>0.37037037037037035</v>
      </c>
      <c r="Q32" s="51">
        <f t="shared" si="2"/>
        <v>0.96296296296296291</v>
      </c>
      <c r="R32" s="52">
        <f t="shared" si="3"/>
        <v>0.57777777777777772</v>
      </c>
      <c r="S32" s="67"/>
    </row>
    <row r="33" spans="1:19" x14ac:dyDescent="0.25">
      <c r="A33" s="64"/>
      <c r="B33" s="4">
        <v>43040</v>
      </c>
      <c r="C33" s="6" t="s">
        <v>54</v>
      </c>
      <c r="D33" s="24" t="s">
        <v>63</v>
      </c>
      <c r="E33" s="6" t="s">
        <v>15</v>
      </c>
      <c r="F33" s="43" t="s">
        <v>61</v>
      </c>
      <c r="G33" s="40"/>
      <c r="H33" s="57">
        <v>75.040000000000006</v>
      </c>
      <c r="I33" s="28">
        <v>104</v>
      </c>
      <c r="J33" s="32">
        <v>21</v>
      </c>
      <c r="K33" s="28">
        <v>51</v>
      </c>
      <c r="L33" s="28">
        <v>32</v>
      </c>
      <c r="M33" s="18">
        <v>22</v>
      </c>
      <c r="O33" s="50">
        <f t="shared" si="0"/>
        <v>1.3859275053304903</v>
      </c>
      <c r="P33" s="51">
        <f t="shared" si="1"/>
        <v>0.27985074626865669</v>
      </c>
      <c r="Q33" s="51">
        <f t="shared" si="2"/>
        <v>0.67963752665245192</v>
      </c>
      <c r="R33" s="52">
        <f t="shared" si="3"/>
        <v>0.42643923240938164</v>
      </c>
      <c r="S33" s="67"/>
    </row>
    <row r="34" spans="1:19" ht="13" thickBot="1" x14ac:dyDescent="0.3">
      <c r="A34" s="64"/>
      <c r="B34" s="7">
        <v>43070</v>
      </c>
      <c r="C34" s="8" t="s">
        <v>55</v>
      </c>
      <c r="D34" s="25" t="s">
        <v>62</v>
      </c>
      <c r="E34" s="8" t="s">
        <v>15</v>
      </c>
      <c r="F34" s="44" t="s">
        <v>60</v>
      </c>
      <c r="G34" s="40"/>
      <c r="H34" s="58">
        <v>49.32</v>
      </c>
      <c r="I34" s="29">
        <v>54</v>
      </c>
      <c r="J34" s="33">
        <v>11</v>
      </c>
      <c r="K34" s="29">
        <v>26</v>
      </c>
      <c r="L34" s="29">
        <v>17</v>
      </c>
      <c r="M34" s="19">
        <v>14</v>
      </c>
      <c r="O34" s="53">
        <f t="shared" si="0"/>
        <v>1.0948905109489051</v>
      </c>
      <c r="P34" s="54">
        <f t="shared" si="1"/>
        <v>0.22303325223033252</v>
      </c>
      <c r="Q34" s="54">
        <f t="shared" si="2"/>
        <v>0.52716950527169504</v>
      </c>
      <c r="R34" s="55">
        <f t="shared" si="3"/>
        <v>0.34468775344687752</v>
      </c>
      <c r="S34" s="67"/>
    </row>
    <row r="35" spans="1:19" ht="13.5" thickTop="1" thickBot="1" x14ac:dyDescent="0.3">
      <c r="A35" s="70"/>
      <c r="B35" s="71"/>
      <c r="C35" s="71"/>
      <c r="D35" s="71"/>
      <c r="E35" s="71"/>
      <c r="F35" s="71"/>
      <c r="G35" s="72"/>
      <c r="H35" s="71"/>
      <c r="I35" s="71"/>
      <c r="J35" s="71"/>
      <c r="K35" s="71"/>
      <c r="L35" s="71"/>
      <c r="M35" s="71"/>
      <c r="N35" s="72"/>
      <c r="O35" s="73"/>
      <c r="P35" s="71"/>
      <c r="Q35" s="71"/>
      <c r="R35" s="71"/>
      <c r="S35" s="74"/>
    </row>
    <row r="36" spans="1:19" ht="13" thickTop="1" x14ac:dyDescent="0.25"/>
  </sheetData>
  <sortState xmlns:xlrd2="http://schemas.microsoft.com/office/spreadsheetml/2017/richdata2" ref="A5:V34">
    <sortCondition ref="B5:B34"/>
  </sortState>
  <mergeCells count="2">
    <mergeCell ref="O3:R3"/>
    <mergeCell ref="H3:M3"/>
  </mergeCells>
  <phoneticPr fontId="0" type="noConversion"/>
  <pageMargins left="0.75" right="0.75" top="1" bottom="1" header="0.5" footer="0.5"/>
  <pageSetup orientation="landscape" verticalDpi="4294967292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1"/>
  <sheetViews>
    <sheetView workbookViewId="0">
      <selection activeCell="F5" sqref="F5"/>
    </sheetView>
  </sheetViews>
  <sheetFormatPr defaultColWidth="8.7265625" defaultRowHeight="13" x14ac:dyDescent="0.3"/>
  <cols>
    <col min="1" max="1" width="8.7265625" style="2"/>
    <col min="2" max="2" width="3.7265625" style="1" customWidth="1"/>
    <col min="3" max="16384" width="8.7265625" style="1"/>
  </cols>
  <sheetData>
    <row r="2" spans="1:3" x14ac:dyDescent="0.3">
      <c r="B2" s="1" t="s">
        <v>11</v>
      </c>
    </row>
    <row r="3" spans="1:3" x14ac:dyDescent="0.3">
      <c r="C3" s="1" t="s">
        <v>2</v>
      </c>
    </row>
    <row r="4" spans="1:3" x14ac:dyDescent="0.3">
      <c r="C4" s="1" t="s">
        <v>6</v>
      </c>
    </row>
    <row r="5" spans="1:3" x14ac:dyDescent="0.3">
      <c r="C5" s="1" t="s">
        <v>7</v>
      </c>
    </row>
    <row r="6" spans="1:3" x14ac:dyDescent="0.3">
      <c r="A6" s="2" t="s">
        <v>12</v>
      </c>
      <c r="C6" s="1" t="s">
        <v>3</v>
      </c>
    </row>
    <row r="7" spans="1:3" x14ac:dyDescent="0.3">
      <c r="A7" s="2" t="s">
        <v>12</v>
      </c>
      <c r="C7" s="1" t="s">
        <v>4</v>
      </c>
    </row>
    <row r="8" spans="1:3" x14ac:dyDescent="0.3">
      <c r="C8" s="1" t="s">
        <v>5</v>
      </c>
    </row>
    <row r="9" spans="1:3" x14ac:dyDescent="0.3">
      <c r="C9" s="1" t="s">
        <v>8</v>
      </c>
    </row>
    <row r="10" spans="1:3" x14ac:dyDescent="0.3">
      <c r="C10" s="1" t="s">
        <v>9</v>
      </c>
    </row>
    <row r="11" spans="1:3" x14ac:dyDescent="0.3">
      <c r="C11" s="1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E64D2-0EAA-4E76-8551-C8CEE87E5D96}">
  <dimension ref="A1:II54"/>
  <sheetViews>
    <sheetView tabSelected="1" topLeftCell="GF1" workbookViewId="0">
      <pane ySplit="1" topLeftCell="A2" activePane="bottomLeft" state="frozen"/>
      <selection activeCell="GF1" sqref="GF1"/>
      <selection pane="bottomLeft" activeCell="DW33" sqref="DW33"/>
    </sheetView>
  </sheetViews>
  <sheetFormatPr defaultRowHeight="12.5" x14ac:dyDescent="0.25"/>
  <cols>
    <col min="1" max="1" width="10.54296875" customWidth="1"/>
    <col min="2" max="2" width="9.1796875" style="16"/>
    <col min="22" max="22" width="11.26953125" customWidth="1"/>
    <col min="26" max="26" width="13" customWidth="1"/>
    <col min="32" max="32" width="9.7265625" bestFit="1" customWidth="1"/>
    <col min="71" max="71" width="12.26953125" customWidth="1"/>
    <col min="120" max="120" width="12.453125" bestFit="1" customWidth="1"/>
    <col min="172" max="172" width="21" bestFit="1" customWidth="1"/>
    <col min="195" max="195" width="10" bestFit="1" customWidth="1"/>
    <col min="196" max="196" width="10.81640625" customWidth="1"/>
    <col min="197" max="197" width="11.453125" customWidth="1"/>
    <col min="199" max="199" width="10.54296875" customWidth="1"/>
    <col min="201" max="201" width="16.453125" customWidth="1"/>
    <col min="209" max="209" width="11.54296875" bestFit="1" customWidth="1"/>
    <col min="211" max="211" width="11.54296875" bestFit="1" customWidth="1"/>
    <col min="219" max="219" width="11.26953125" customWidth="1"/>
    <col min="220" max="220" width="11" customWidth="1"/>
    <col min="222" max="222" width="12.1796875" customWidth="1"/>
    <col min="224" max="224" width="22.81640625" customWidth="1"/>
    <col min="238" max="238" width="12.26953125" customWidth="1"/>
    <col min="239" max="239" width="11.54296875" bestFit="1" customWidth="1"/>
    <col min="241" max="241" width="11.54296875" bestFit="1" customWidth="1"/>
    <col min="242" max="242" width="20.1796875" customWidth="1"/>
  </cols>
  <sheetData>
    <row r="1" spans="1:243" s="3" customFormat="1" ht="40.5" customHeight="1" thickTop="1" thickBot="1" x14ac:dyDescent="0.3">
      <c r="A1" s="12" t="s">
        <v>0</v>
      </c>
      <c r="B1" s="21" t="s">
        <v>21</v>
      </c>
      <c r="C1" s="26" t="s">
        <v>58</v>
      </c>
      <c r="D1" s="27" t="s">
        <v>22</v>
      </c>
      <c r="E1" s="20" t="s">
        <v>23</v>
      </c>
      <c r="P1" s="12" t="s">
        <v>0</v>
      </c>
      <c r="Q1" s="21" t="s">
        <v>21</v>
      </c>
      <c r="R1" s="26" t="s">
        <v>58</v>
      </c>
      <c r="S1" s="27" t="s">
        <v>22</v>
      </c>
      <c r="T1" s="20" t="s">
        <v>23</v>
      </c>
      <c r="V1" s="78" t="s">
        <v>64</v>
      </c>
      <c r="W1" s="78" t="s">
        <v>21</v>
      </c>
      <c r="X1" s="78" t="s">
        <v>58</v>
      </c>
      <c r="Y1" s="78" t="s">
        <v>22</v>
      </c>
      <c r="Z1" s="78" t="s">
        <v>23</v>
      </c>
      <c r="AF1" s="79" t="s">
        <v>0</v>
      </c>
      <c r="AG1" s="79" t="s">
        <v>3</v>
      </c>
      <c r="AH1" s="79" t="s">
        <v>21</v>
      </c>
      <c r="AI1" s="79" t="s">
        <v>58</v>
      </c>
      <c r="AJ1" s="79" t="s">
        <v>22</v>
      </c>
      <c r="AK1" s="79" t="s">
        <v>23</v>
      </c>
      <c r="AM1" s="83"/>
      <c r="AN1" s="120" t="s">
        <v>60</v>
      </c>
      <c r="AO1" s="120"/>
      <c r="AP1" s="120"/>
      <c r="AQ1" s="120"/>
      <c r="AR1" s="120" t="s">
        <v>61</v>
      </c>
      <c r="AS1" s="120"/>
      <c r="AT1" s="120"/>
      <c r="AU1" s="120"/>
      <c r="AX1" s="12" t="s">
        <v>0</v>
      </c>
      <c r="AY1" s="14" t="s">
        <v>13</v>
      </c>
      <c r="AZ1" s="21" t="s">
        <v>21</v>
      </c>
      <c r="BA1" s="26" t="s">
        <v>58</v>
      </c>
      <c r="BB1" s="27" t="s">
        <v>22</v>
      </c>
      <c r="BC1" s="20" t="s">
        <v>23</v>
      </c>
      <c r="BE1" s="83"/>
      <c r="BF1" s="120" t="s">
        <v>14</v>
      </c>
      <c r="BG1" s="120"/>
      <c r="BH1" s="120"/>
      <c r="BI1" s="120"/>
      <c r="BJ1" s="120" t="s">
        <v>65</v>
      </c>
      <c r="BK1" s="120"/>
      <c r="BL1" s="120"/>
      <c r="BM1" s="120"/>
      <c r="BO1" s="78" t="s">
        <v>25</v>
      </c>
      <c r="BP1" s="78" t="s">
        <v>1</v>
      </c>
      <c r="BQ1" s="78" t="s">
        <v>16</v>
      </c>
      <c r="BR1" s="78" t="s">
        <v>13</v>
      </c>
      <c r="BS1" s="78" t="s">
        <v>3</v>
      </c>
      <c r="BT1" s="78" t="s">
        <v>24</v>
      </c>
      <c r="BU1" s="78" t="s">
        <v>17</v>
      </c>
      <c r="BW1" s="78" t="s">
        <v>25</v>
      </c>
      <c r="BX1" s="78" t="s">
        <v>17</v>
      </c>
      <c r="CH1" s="89" t="s">
        <v>16</v>
      </c>
      <c r="CI1" s="89" t="s">
        <v>1</v>
      </c>
      <c r="CJ1" s="90" t="s">
        <v>13</v>
      </c>
      <c r="CK1" s="90" t="s">
        <v>3</v>
      </c>
      <c r="CL1" s="90" t="s">
        <v>25</v>
      </c>
      <c r="CM1" s="90" t="s">
        <v>24</v>
      </c>
      <c r="CN1" s="90" t="s">
        <v>17</v>
      </c>
      <c r="CO1" s="89" t="s">
        <v>16</v>
      </c>
      <c r="CP1" s="89" t="s">
        <v>1</v>
      </c>
      <c r="CQ1" s="90" t="s">
        <v>13</v>
      </c>
      <c r="CR1" s="90" t="s">
        <v>3</v>
      </c>
      <c r="CS1" s="90" t="s">
        <v>25</v>
      </c>
      <c r="CT1" s="90" t="s">
        <v>24</v>
      </c>
      <c r="CU1" s="90" t="s">
        <v>17</v>
      </c>
      <c r="CX1" s="89" t="s">
        <v>1</v>
      </c>
      <c r="CY1" s="89" t="s">
        <v>16</v>
      </c>
      <c r="CZ1" s="90" t="s">
        <v>13</v>
      </c>
      <c r="DA1" s="90" t="s">
        <v>3</v>
      </c>
      <c r="DB1" s="90" t="s">
        <v>24</v>
      </c>
      <c r="DC1" s="90" t="s">
        <v>17</v>
      </c>
      <c r="DD1" s="90" t="s">
        <v>57</v>
      </c>
      <c r="DE1" s="90" t="s">
        <v>19</v>
      </c>
      <c r="DF1" s="90" t="s">
        <v>20</v>
      </c>
      <c r="DH1" s="89" t="s">
        <v>1</v>
      </c>
      <c r="DI1" s="89" t="s">
        <v>16</v>
      </c>
      <c r="DJ1" s="90" t="s">
        <v>13</v>
      </c>
      <c r="DK1" s="90" t="s">
        <v>3</v>
      </c>
      <c r="DL1" s="90" t="s">
        <v>24</v>
      </c>
      <c r="DM1" s="90" t="s">
        <v>17</v>
      </c>
      <c r="DN1" s="90" t="s">
        <v>57</v>
      </c>
      <c r="DO1" s="90" t="s">
        <v>19</v>
      </c>
      <c r="DP1" s="90" t="s">
        <v>20</v>
      </c>
      <c r="DS1" s="92" t="s">
        <v>0</v>
      </c>
      <c r="DT1" s="90" t="s">
        <v>17</v>
      </c>
      <c r="EH1" s="92" t="s">
        <v>0</v>
      </c>
      <c r="EI1" s="90" t="s">
        <v>21</v>
      </c>
      <c r="EV1" s="90" t="s">
        <v>24</v>
      </c>
      <c r="EW1" s="90" t="s">
        <v>17</v>
      </c>
      <c r="EX1" s="90" t="s">
        <v>21</v>
      </c>
      <c r="FK1" s="90" t="s">
        <v>24</v>
      </c>
      <c r="FL1" s="90" t="s">
        <v>17</v>
      </c>
      <c r="FM1" s="90" t="s">
        <v>67</v>
      </c>
      <c r="FN1" s="90" t="s">
        <v>68</v>
      </c>
      <c r="GD1" s="110" t="s">
        <v>77</v>
      </c>
      <c r="GE1" s="110" t="s">
        <v>79</v>
      </c>
      <c r="GF1" s="100" t="s">
        <v>12</v>
      </c>
      <c r="GG1" s="100" t="s">
        <v>71</v>
      </c>
      <c r="GH1" s="100" t="s">
        <v>72</v>
      </c>
      <c r="GI1" s="100" t="s">
        <v>75</v>
      </c>
      <c r="GJ1" s="100" t="s">
        <v>70</v>
      </c>
      <c r="GK1" s="100" t="s">
        <v>73</v>
      </c>
      <c r="GL1" s="100" t="s">
        <v>74</v>
      </c>
      <c r="GM1" s="100" t="s">
        <v>76</v>
      </c>
      <c r="GN1" s="100" t="s">
        <v>78</v>
      </c>
      <c r="GO1" s="100" t="s">
        <v>91</v>
      </c>
      <c r="GP1" s="100">
        <f>SUM(GI3:GI32)/30</f>
        <v>15.5</v>
      </c>
      <c r="GQ1" s="100" t="s">
        <v>93</v>
      </c>
      <c r="GR1" s="100">
        <f>STDEV(GI3:GI32)</f>
        <v>8.8024291318186503</v>
      </c>
      <c r="GS1" s="100" t="s">
        <v>95</v>
      </c>
      <c r="GT1" s="100">
        <f>30*GR1*GR2</f>
        <v>2322.9305162047649</v>
      </c>
      <c r="GU1" s="99"/>
      <c r="GV1" s="99"/>
      <c r="GW1" s="99"/>
      <c r="GX1" s="99"/>
      <c r="GY1" s="99"/>
      <c r="HA1" s="110" t="s">
        <v>77</v>
      </c>
      <c r="HB1" s="110" t="s">
        <v>80</v>
      </c>
      <c r="HC1" s="100" t="s">
        <v>12</v>
      </c>
      <c r="HD1" s="100" t="s">
        <v>71</v>
      </c>
      <c r="HE1" s="100" t="s">
        <v>72</v>
      </c>
      <c r="HF1" s="100" t="s">
        <v>75</v>
      </c>
      <c r="HG1" s="100" t="s">
        <v>70</v>
      </c>
      <c r="HH1" s="100" t="s">
        <v>73</v>
      </c>
      <c r="HI1" s="100" t="s">
        <v>74</v>
      </c>
      <c r="HJ1" s="100" t="s">
        <v>76</v>
      </c>
      <c r="HK1" s="100" t="s">
        <v>78</v>
      </c>
      <c r="HL1" s="100" t="s">
        <v>91</v>
      </c>
      <c r="HM1" s="100">
        <f>SUM(HF3:HF32)/30</f>
        <v>15.5</v>
      </c>
      <c r="HN1" s="100" t="s">
        <v>93</v>
      </c>
      <c r="HO1" s="100">
        <f>STDEV(HF3:HF32)</f>
        <v>8.8034084308295046</v>
      </c>
      <c r="HP1" s="100" t="s">
        <v>95</v>
      </c>
      <c r="HQ1" s="100">
        <f>30*HO1*HO2</f>
        <v>2323.1889498169803</v>
      </c>
      <c r="HY1" s="110" t="s">
        <v>81</v>
      </c>
      <c r="HZ1" s="110" t="s">
        <v>79</v>
      </c>
      <c r="IA1" s="100" t="s">
        <v>12</v>
      </c>
      <c r="IB1" s="100" t="s">
        <v>70</v>
      </c>
      <c r="IC1" s="100" t="s">
        <v>78</v>
      </c>
      <c r="ID1" s="100" t="s">
        <v>88</v>
      </c>
      <c r="IE1" s="100">
        <f>SUM(IA3:IA32)/30</f>
        <v>50.934666666666658</v>
      </c>
      <c r="IF1" s="100" t="s">
        <v>85</v>
      </c>
      <c r="IG1" s="100">
        <f>STDEV(IA3:IA32)</f>
        <v>19.918046354367021</v>
      </c>
      <c r="IH1" s="100" t="s">
        <v>84</v>
      </c>
      <c r="II1" s="100">
        <f>30*IG1*IG2</f>
        <v>14197.703231297441</v>
      </c>
    </row>
    <row r="2" spans="1:243" ht="39" x14ac:dyDescent="0.3">
      <c r="A2" s="9">
        <v>42005</v>
      </c>
      <c r="B2" s="47">
        <v>1.6428571428571428</v>
      </c>
      <c r="C2" s="48">
        <v>0.35714285714285715</v>
      </c>
      <c r="D2" s="48">
        <v>0.8571428571428571</v>
      </c>
      <c r="E2" s="49">
        <v>0.42857142857142855</v>
      </c>
      <c r="P2" s="9">
        <v>42005</v>
      </c>
      <c r="Q2" s="47">
        <v>1.6428571428571428</v>
      </c>
      <c r="R2" s="48">
        <v>0.35714285714285715</v>
      </c>
      <c r="S2" s="48">
        <v>0.8571428571428571</v>
      </c>
      <c r="T2" s="49">
        <v>0.42857142857142855</v>
      </c>
      <c r="V2" s="76">
        <v>2015</v>
      </c>
      <c r="W2" s="77">
        <f>AVERAGE(Q2:Q11)</f>
        <v>1.4835986234348852</v>
      </c>
      <c r="X2" s="77">
        <f>AVERAGE(R2:R11)</f>
        <v>0.29642446299172659</v>
      </c>
      <c r="Y2" s="77">
        <f>AVERAGE(S2:S11)</f>
        <v>0.74092406223183194</v>
      </c>
      <c r="Z2" s="77">
        <f>AVERAGE(T2:T11)</f>
        <v>0.44625009821132683</v>
      </c>
      <c r="AF2" s="80">
        <v>42005</v>
      </c>
      <c r="AG2" s="81" t="s">
        <v>60</v>
      </c>
      <c r="AH2" s="81">
        <v>1.6428571428571428</v>
      </c>
      <c r="AI2" s="81">
        <v>0.35714285714285715</v>
      </c>
      <c r="AJ2" s="81">
        <v>0.8571428571428571</v>
      </c>
      <c r="AK2" s="81">
        <v>0.42857142857142855</v>
      </c>
      <c r="AM2" s="78" t="s">
        <v>64</v>
      </c>
      <c r="AN2" s="78" t="s">
        <v>21</v>
      </c>
      <c r="AO2" s="78" t="s">
        <v>58</v>
      </c>
      <c r="AP2" s="78" t="s">
        <v>22</v>
      </c>
      <c r="AQ2" s="78" t="s">
        <v>23</v>
      </c>
      <c r="AR2" s="78" t="s">
        <v>21</v>
      </c>
      <c r="AS2" s="78" t="s">
        <v>58</v>
      </c>
      <c r="AT2" s="78" t="s">
        <v>22</v>
      </c>
      <c r="AU2" s="78" t="s">
        <v>23</v>
      </c>
      <c r="AX2" s="9">
        <v>42005</v>
      </c>
      <c r="AY2" s="11" t="s">
        <v>14</v>
      </c>
      <c r="AZ2" s="47">
        <v>1.6428571428571428</v>
      </c>
      <c r="BA2" s="48">
        <v>0.35714285714285715</v>
      </c>
      <c r="BB2" s="48">
        <v>0.8571428571428571</v>
      </c>
      <c r="BC2" s="49">
        <v>0.42857142857142855</v>
      </c>
      <c r="BE2" s="78" t="s">
        <v>64</v>
      </c>
      <c r="BF2" s="78" t="s">
        <v>21</v>
      </c>
      <c r="BG2" s="78" t="s">
        <v>58</v>
      </c>
      <c r="BH2" s="78" t="s">
        <v>22</v>
      </c>
      <c r="BI2" s="78" t="s">
        <v>23</v>
      </c>
      <c r="BJ2" s="78" t="s">
        <v>21</v>
      </c>
      <c r="BK2" s="78" t="s">
        <v>58</v>
      </c>
      <c r="BL2" s="78" t="s">
        <v>22</v>
      </c>
      <c r="BM2" s="78" t="s">
        <v>23</v>
      </c>
      <c r="BO2" s="86">
        <v>30</v>
      </c>
      <c r="BP2" s="87" t="s">
        <v>34</v>
      </c>
      <c r="BQ2" s="86" t="s">
        <v>63</v>
      </c>
      <c r="BR2" s="87" t="s">
        <v>15</v>
      </c>
      <c r="BS2" s="87" t="s">
        <v>60</v>
      </c>
      <c r="BT2" s="88">
        <v>103.24</v>
      </c>
      <c r="BU2" s="86">
        <v>98</v>
      </c>
      <c r="BW2" s="86">
        <v>30</v>
      </c>
      <c r="BX2" s="86">
        <v>98</v>
      </c>
      <c r="CH2" s="84" t="s">
        <v>63</v>
      </c>
      <c r="CI2" s="6" t="s">
        <v>54</v>
      </c>
      <c r="CJ2" s="6" t="s">
        <v>15</v>
      </c>
      <c r="CK2" s="6" t="s">
        <v>61</v>
      </c>
      <c r="CL2" s="28">
        <v>22</v>
      </c>
      <c r="CM2" s="91">
        <v>75.040000000000006</v>
      </c>
      <c r="CN2" s="28">
        <v>104</v>
      </c>
      <c r="CO2" s="84" t="s">
        <v>62</v>
      </c>
      <c r="CP2" s="6" t="s">
        <v>53</v>
      </c>
      <c r="CQ2" s="6" t="s">
        <v>15</v>
      </c>
      <c r="CR2" s="6" t="s">
        <v>60</v>
      </c>
      <c r="CS2" s="28">
        <v>20</v>
      </c>
      <c r="CT2" s="91">
        <v>67.5</v>
      </c>
      <c r="CU2" s="28">
        <v>129</v>
      </c>
      <c r="CX2" s="5" t="s">
        <v>27</v>
      </c>
      <c r="CY2" s="84" t="s">
        <v>62</v>
      </c>
      <c r="CZ2" s="6" t="s">
        <v>14</v>
      </c>
      <c r="DA2" s="6" t="s">
        <v>60</v>
      </c>
      <c r="DB2" s="91">
        <v>14</v>
      </c>
      <c r="DC2" s="28">
        <v>23</v>
      </c>
      <c r="DD2" s="28">
        <v>5</v>
      </c>
      <c r="DE2" s="28">
        <v>12</v>
      </c>
      <c r="DF2" s="28">
        <v>6</v>
      </c>
      <c r="DH2" s="81" t="s">
        <v>29</v>
      </c>
      <c r="DI2" s="81" t="s">
        <v>62</v>
      </c>
      <c r="DJ2" s="81" t="s">
        <v>15</v>
      </c>
      <c r="DK2" s="81" t="s">
        <v>61</v>
      </c>
      <c r="DL2" s="81">
        <v>45.93</v>
      </c>
      <c r="DM2" s="81">
        <v>71</v>
      </c>
      <c r="DN2" s="81">
        <v>14</v>
      </c>
      <c r="DO2" s="81">
        <v>35</v>
      </c>
      <c r="DP2" s="81">
        <v>22</v>
      </c>
      <c r="DS2" s="93">
        <v>42005</v>
      </c>
      <c r="DT2" s="28">
        <v>23</v>
      </c>
      <c r="EH2" s="93">
        <v>42005</v>
      </c>
      <c r="EI2" s="94">
        <v>1.6428571428571428</v>
      </c>
      <c r="EV2" s="91">
        <v>14</v>
      </c>
      <c r="EW2" s="28">
        <v>23</v>
      </c>
      <c r="EX2" s="95">
        <v>1.6428571428571428</v>
      </c>
      <c r="FK2" s="91">
        <v>14</v>
      </c>
      <c r="FL2" s="28">
        <v>23</v>
      </c>
      <c r="FM2" s="81">
        <f>_xlfn.RANK.AVG(FK2,$FK$2:$FK$31,0)</f>
        <v>30</v>
      </c>
      <c r="FN2" s="81">
        <f>_xlfn.RANK.AVG(FL2,$FL$2:$FL$31,0)</f>
        <v>30</v>
      </c>
      <c r="GD2" s="1"/>
      <c r="GE2" s="99"/>
      <c r="GF2" s="102" t="s">
        <v>24</v>
      </c>
      <c r="GG2" s="28"/>
      <c r="GH2" s="28"/>
      <c r="GI2" s="28"/>
      <c r="GJ2" s="102" t="s">
        <v>17</v>
      </c>
      <c r="GK2" s="28"/>
      <c r="GL2" s="28"/>
      <c r="GM2" s="101"/>
      <c r="GN2" s="100" t="s">
        <v>90</v>
      </c>
      <c r="GO2" s="100" t="s">
        <v>92</v>
      </c>
      <c r="GP2" s="100">
        <f>SUM(GM3:GM32)/30</f>
        <v>15.5</v>
      </c>
      <c r="GQ2" s="100" t="s">
        <v>94</v>
      </c>
      <c r="GR2" s="100">
        <f>STDEV(GM3:GM32)</f>
        <v>8.7965510482704286</v>
      </c>
      <c r="GS2" s="28"/>
      <c r="GT2" s="101"/>
      <c r="HA2" s="106"/>
      <c r="HB2" s="106"/>
      <c r="HC2" s="100" t="s">
        <v>0</v>
      </c>
      <c r="HD2" s="108"/>
      <c r="HE2" s="108"/>
      <c r="HF2" s="108"/>
      <c r="HG2" s="100" t="s">
        <v>17</v>
      </c>
      <c r="HH2" s="108"/>
      <c r="HI2" s="108"/>
      <c r="HJ2" s="108"/>
      <c r="HK2" s="100" t="s">
        <v>90</v>
      </c>
      <c r="HL2" s="100" t="s">
        <v>92</v>
      </c>
      <c r="HM2" s="100">
        <f>SUM(HJ3:HJ32)/30</f>
        <v>15.5</v>
      </c>
      <c r="HN2" s="100" t="s">
        <v>94</v>
      </c>
      <c r="HO2" s="100">
        <f>STDEV(HJ3:HJ32)</f>
        <v>8.7965510482704286</v>
      </c>
      <c r="HP2" s="28"/>
      <c r="HQ2" s="101"/>
      <c r="IA2" s="102" t="s">
        <v>24</v>
      </c>
      <c r="IB2" s="102" t="s">
        <v>17</v>
      </c>
      <c r="IC2" s="102" t="s">
        <v>82</v>
      </c>
      <c r="ID2" s="100" t="s">
        <v>87</v>
      </c>
      <c r="IE2" s="100">
        <f>SUM(IB3:IB32)/30</f>
        <v>63.266666666666666</v>
      </c>
      <c r="IF2" s="100" t="s">
        <v>86</v>
      </c>
      <c r="IG2" s="100">
        <f>STDEV(IB3:IB32)</f>
        <v>23.760200471308774</v>
      </c>
      <c r="IH2" s="101"/>
      <c r="II2" s="101"/>
    </row>
    <row r="3" spans="1:243" ht="13" x14ac:dyDescent="0.3">
      <c r="A3" s="4">
        <v>42036</v>
      </c>
      <c r="B3" s="50">
        <v>2.4157303370786516</v>
      </c>
      <c r="C3" s="51">
        <v>0.449438202247191</v>
      </c>
      <c r="D3" s="51">
        <v>1.1797752808988764</v>
      </c>
      <c r="E3" s="52">
        <v>0.78651685393258419</v>
      </c>
      <c r="P3" s="4">
        <v>42036</v>
      </c>
      <c r="Q3" s="50">
        <v>2.4157303370786516</v>
      </c>
      <c r="R3" s="51">
        <v>0.449438202247191</v>
      </c>
      <c r="S3" s="51">
        <v>1.1797752808988764</v>
      </c>
      <c r="T3" s="52">
        <v>0.78651685393258419</v>
      </c>
      <c r="V3" s="76">
        <v>2016</v>
      </c>
      <c r="W3" s="77">
        <f>AVERAGE(Q12:Q21)</f>
        <v>1.2408512038563697</v>
      </c>
      <c r="X3" s="77">
        <f>AVERAGE(R12:R21)</f>
        <v>0.22335593181397151</v>
      </c>
      <c r="Y3" s="77">
        <f>AVERAGE(S12:S21)</f>
        <v>0.62577362313775908</v>
      </c>
      <c r="Z3" s="77">
        <f>AVERAGE(T12:T21)</f>
        <v>0.39172164890463929</v>
      </c>
      <c r="AF3" s="80">
        <v>42036</v>
      </c>
      <c r="AG3" s="81" t="s">
        <v>60</v>
      </c>
      <c r="AH3" s="81">
        <v>2.4157303370786516</v>
      </c>
      <c r="AI3" s="81">
        <v>0.449438202247191</v>
      </c>
      <c r="AJ3" s="81">
        <v>1.1797752808988764</v>
      </c>
      <c r="AK3" s="81">
        <v>0.78651685393258419</v>
      </c>
      <c r="AM3" s="82">
        <v>2015</v>
      </c>
      <c r="AN3" s="77">
        <f>AVERAGE(AH2,AH3,AH5:AH9,AH11)</f>
        <v>1.5446224507805653</v>
      </c>
      <c r="AO3" s="77">
        <f>AVERAGE(AI2,AI3,AI5:AI9,AI11)</f>
        <v>0.30829525750748032</v>
      </c>
      <c r="AP3" s="77">
        <f>AVERAGE(AJ2,AJ3,AJ5:AJ9,AJ11)</f>
        <v>0.77324831498608004</v>
      </c>
      <c r="AQ3" s="77">
        <f>AVERAGE(AK2,AK3,AK5:AK9,AK11)</f>
        <v>0.46307887828700484</v>
      </c>
      <c r="AR3" s="77">
        <f>AVERAGE(AH4,AH10)</f>
        <v>1.2395033140521654</v>
      </c>
      <c r="AS3" s="77">
        <f>AVERAGE(AI4,AI10)</f>
        <v>0.24894128492871143</v>
      </c>
      <c r="AT3" s="77">
        <f>AVERAGE(AJ4,AJ10)</f>
        <v>0.61162705121483874</v>
      </c>
      <c r="AU3" s="77">
        <f>AVERAGE(AK4,AK10)</f>
        <v>0.3789349779086153</v>
      </c>
      <c r="AX3" s="4">
        <v>42036</v>
      </c>
      <c r="AY3" s="6" t="s">
        <v>14</v>
      </c>
      <c r="AZ3" s="50">
        <v>2.4157303370786516</v>
      </c>
      <c r="BA3" s="51">
        <v>0.449438202247191</v>
      </c>
      <c r="BB3" s="51">
        <v>1.1797752808988764</v>
      </c>
      <c r="BC3" s="52">
        <v>0.78651685393258419</v>
      </c>
      <c r="BE3" s="82">
        <v>2015</v>
      </c>
      <c r="BF3" s="77">
        <f>AVERAGE(AZ2,AZ3,AZ8,AZ11)</f>
        <v>1.8281862697224787</v>
      </c>
      <c r="BG3" s="77">
        <f>AVERAGE(BA2,BA3,BA8,BA11)</f>
        <v>0.36249726778471791</v>
      </c>
      <c r="BH3" s="77">
        <f>AVERAGE(BB2,BB3,BB8,BB11)</f>
        <v>0.91599923437969843</v>
      </c>
      <c r="BI3" s="77">
        <f>AVERAGE(BC2,BC3,BC8,BC11)</f>
        <v>0.54968976755806231</v>
      </c>
      <c r="BJ3" s="77">
        <f>AVERAGE(AZ4:AZ7,AZ9:AZ10)</f>
        <v>1.253873525909823</v>
      </c>
      <c r="BK3" s="77">
        <f>AVERAGE(BA4:BA7,BA9:BA10)</f>
        <v>0.25237592646306561</v>
      </c>
      <c r="BL3" s="77">
        <f>AVERAGE(BB4:BB7,BB9:BB10)</f>
        <v>0.62420728079992083</v>
      </c>
      <c r="BM3" s="77">
        <f>AVERAGE(BC4:BC7,BC9:BC10)</f>
        <v>0.37729031864683665</v>
      </c>
      <c r="BO3" s="84">
        <v>24</v>
      </c>
      <c r="BP3" s="5" t="s">
        <v>35</v>
      </c>
      <c r="BQ3" s="84" t="s">
        <v>63</v>
      </c>
      <c r="BR3" s="6" t="s">
        <v>15</v>
      </c>
      <c r="BS3" s="6" t="s">
        <v>61</v>
      </c>
      <c r="BT3" s="85">
        <v>93.23</v>
      </c>
      <c r="BU3" s="84">
        <v>87</v>
      </c>
      <c r="BW3" s="84">
        <v>24</v>
      </c>
      <c r="BX3" s="84">
        <v>87</v>
      </c>
      <c r="CH3" s="84" t="s">
        <v>63</v>
      </c>
      <c r="CI3" s="5" t="s">
        <v>34</v>
      </c>
      <c r="CJ3" s="6" t="s">
        <v>15</v>
      </c>
      <c r="CK3" s="6" t="s">
        <v>60</v>
      </c>
      <c r="CL3" s="28">
        <v>30</v>
      </c>
      <c r="CM3" s="91">
        <v>103.24</v>
      </c>
      <c r="CN3" s="28">
        <v>98</v>
      </c>
      <c r="CO3" s="84" t="s">
        <v>62</v>
      </c>
      <c r="CP3" s="6" t="s">
        <v>48</v>
      </c>
      <c r="CQ3" s="6" t="s">
        <v>14</v>
      </c>
      <c r="CR3" s="6" t="s">
        <v>61</v>
      </c>
      <c r="CS3" s="28">
        <v>16</v>
      </c>
      <c r="CT3" s="91">
        <v>55</v>
      </c>
      <c r="CU3" s="28">
        <v>93</v>
      </c>
      <c r="CX3" s="5" t="s">
        <v>28</v>
      </c>
      <c r="CY3" s="84" t="s">
        <v>62</v>
      </c>
      <c r="CZ3" s="6" t="s">
        <v>14</v>
      </c>
      <c r="DA3" s="6" t="s">
        <v>60</v>
      </c>
      <c r="DB3" s="91">
        <v>17.8</v>
      </c>
      <c r="DC3" s="28">
        <v>43</v>
      </c>
      <c r="DD3" s="28">
        <v>8</v>
      </c>
      <c r="DE3" s="28">
        <v>21</v>
      </c>
      <c r="DF3" s="28">
        <v>14</v>
      </c>
      <c r="DH3" s="81" t="s">
        <v>31</v>
      </c>
      <c r="DI3" s="81" t="s">
        <v>62</v>
      </c>
      <c r="DJ3" s="81" t="s">
        <v>15</v>
      </c>
      <c r="DK3" s="81" t="s">
        <v>60</v>
      </c>
      <c r="DL3" s="81">
        <v>44</v>
      </c>
      <c r="DM3" s="81">
        <v>61</v>
      </c>
      <c r="DN3" s="81">
        <v>12</v>
      </c>
      <c r="DO3" s="81">
        <v>30</v>
      </c>
      <c r="DP3" s="81">
        <v>19</v>
      </c>
      <c r="DS3" s="93">
        <v>42036</v>
      </c>
      <c r="DT3" s="28">
        <v>43</v>
      </c>
      <c r="EH3" s="93">
        <v>42036</v>
      </c>
      <c r="EI3" s="94">
        <v>2.4157303370786516</v>
      </c>
      <c r="EV3" s="91">
        <v>17.8</v>
      </c>
      <c r="EW3" s="28">
        <v>43</v>
      </c>
      <c r="EX3" s="95">
        <v>2.4157303370786516</v>
      </c>
      <c r="FK3" s="91">
        <v>17.8</v>
      </c>
      <c r="FL3" s="28">
        <v>43</v>
      </c>
      <c r="FM3" s="81">
        <f t="shared" ref="FM3:FM31" si="0">_xlfn.RANK.AVG(FK3,$FK$2:$FK$31,0)</f>
        <v>29</v>
      </c>
      <c r="FN3" s="81">
        <f t="shared" ref="FN3:FN31" si="1">_xlfn.RANK.AVG(FL3,$FL$2:$FL$31,0)</f>
        <v>27</v>
      </c>
      <c r="FP3" s="96" t="s">
        <v>69</v>
      </c>
      <c r="FQ3" s="98">
        <f>CORREL(FM2:FM31,FN2:FN31)</f>
        <v>0.68047220704430056</v>
      </c>
      <c r="GF3" s="103">
        <v>14</v>
      </c>
      <c r="GG3" s="103">
        <v>14</v>
      </c>
      <c r="GH3" s="28">
        <v>1</v>
      </c>
      <c r="GI3" s="28">
        <v>1</v>
      </c>
      <c r="GJ3" s="28">
        <v>23</v>
      </c>
      <c r="GK3" s="28">
        <v>23</v>
      </c>
      <c r="GL3" s="28">
        <v>1</v>
      </c>
      <c r="GM3" s="104">
        <v>1</v>
      </c>
      <c r="GN3" s="107">
        <f>((GI3-15.5)*(GM3-15.5))/2322.931</f>
        <v>9.0510652275078332E-2</v>
      </c>
      <c r="GP3" s="30">
        <v>1</v>
      </c>
      <c r="GQ3" s="109">
        <v>1</v>
      </c>
      <c r="GS3" s="105"/>
      <c r="HA3" s="106"/>
      <c r="HB3" s="105"/>
      <c r="HC3" s="93">
        <v>42005</v>
      </c>
      <c r="HD3" s="93">
        <v>42005</v>
      </c>
      <c r="HE3" s="28">
        <v>1</v>
      </c>
      <c r="HF3" s="28">
        <v>1</v>
      </c>
      <c r="HG3" s="28">
        <v>23</v>
      </c>
      <c r="HH3" s="28">
        <v>23</v>
      </c>
      <c r="HI3" s="28">
        <v>1</v>
      </c>
      <c r="HJ3" s="104">
        <v>1</v>
      </c>
      <c r="HK3" s="28">
        <f>((HF3-15.5)*(HJ3-15.5))/2323.189</f>
        <v>9.0500600682940566E-2</v>
      </c>
      <c r="HM3" s="30">
        <v>1</v>
      </c>
      <c r="HN3" s="109">
        <v>1</v>
      </c>
      <c r="IA3" s="103">
        <v>14</v>
      </c>
      <c r="IB3" s="28">
        <v>23</v>
      </c>
      <c r="IC3" s="28">
        <f>((IA3-50.9346667)*(IB3-63.2666667))/14197.7</f>
        <v>0.10475189035438762</v>
      </c>
    </row>
    <row r="4" spans="1:243" ht="13" x14ac:dyDescent="0.3">
      <c r="A4" s="4">
        <v>42064</v>
      </c>
      <c r="B4" s="50">
        <v>1.545830611800566</v>
      </c>
      <c r="C4" s="51">
        <v>0.30481166993250597</v>
      </c>
      <c r="D4" s="51">
        <v>0.76202917483126498</v>
      </c>
      <c r="E4" s="52">
        <v>0.47898976703679513</v>
      </c>
      <c r="P4" s="4">
        <v>42064</v>
      </c>
      <c r="Q4" s="50">
        <v>1.545830611800566</v>
      </c>
      <c r="R4" s="51">
        <v>0.30481166993250597</v>
      </c>
      <c r="S4" s="51">
        <v>0.76202917483126498</v>
      </c>
      <c r="T4" s="52">
        <v>0.47898976703679513</v>
      </c>
      <c r="V4" s="76">
        <v>2017</v>
      </c>
      <c r="W4" s="77">
        <f>AVERAGE(Q22:Q31)</f>
        <v>1.2408842074330069</v>
      </c>
      <c r="X4" s="77">
        <f>AVERAGE(R22:R31)</f>
        <v>0.24876190271901608</v>
      </c>
      <c r="Y4" s="77">
        <f>AVERAGE(S22:S31)</f>
        <v>0.61544925440253573</v>
      </c>
      <c r="Z4" s="77">
        <f>AVERAGE(T22:T31)</f>
        <v>0.37667305031145509</v>
      </c>
      <c r="AF4" s="80">
        <v>42064</v>
      </c>
      <c r="AG4" s="81" t="s">
        <v>61</v>
      </c>
      <c r="AH4" s="81">
        <v>1.545830611800566</v>
      </c>
      <c r="AI4" s="81">
        <v>0.30481166993250597</v>
      </c>
      <c r="AJ4" s="81">
        <v>0.76202917483126498</v>
      </c>
      <c r="AK4" s="81">
        <v>0.47898976703679513</v>
      </c>
      <c r="AM4" s="82">
        <v>2016</v>
      </c>
      <c r="AN4" s="77">
        <f>AVERAGE(AH12,AH14,AH15,AH17,AH20)</f>
        <v>1.2298589688418993</v>
      </c>
      <c r="AO4" s="77">
        <f>AVERAGE(AI12,AI14,AI15,AI17,AI20)</f>
        <v>0.22287864388813228</v>
      </c>
      <c r="AP4" s="77">
        <f>AVERAGE(AJ12,AJ14,AJ15,AJ17,AJ20)</f>
        <v>0.62829163423105538</v>
      </c>
      <c r="AQ4" s="77">
        <f>AVERAGE(AK12,AK14,AK15,AK17,AK20)</f>
        <v>0.3786886907227115</v>
      </c>
      <c r="AR4" s="77">
        <f>AVERAGE(AH13,AH16,AH18,AH19,AH21)</f>
        <v>1.2518434388708404</v>
      </c>
      <c r="AS4" s="77">
        <f>AVERAGE(AI13,AI16,AI18,AI19,AI21)</f>
        <v>0.22383321973981074</v>
      </c>
      <c r="AT4" s="77">
        <f>AVERAGE(AJ13,AJ16,AJ18,AJ19,AJ21)</f>
        <v>0.62325561204446256</v>
      </c>
      <c r="AU4" s="77">
        <f>AVERAGE(AK13,AK16,AK18,AK19,AK21)</f>
        <v>0.40475460708656702</v>
      </c>
      <c r="AX4" s="4">
        <v>42064</v>
      </c>
      <c r="AY4" s="6" t="s">
        <v>15</v>
      </c>
      <c r="AZ4" s="50">
        <v>1.545830611800566</v>
      </c>
      <c r="BA4" s="51">
        <v>0.30481166993250597</v>
      </c>
      <c r="BB4" s="51">
        <v>0.76202917483126498</v>
      </c>
      <c r="BC4" s="52">
        <v>0.47898976703679513</v>
      </c>
      <c r="BE4" s="82">
        <v>2016</v>
      </c>
      <c r="BF4" s="77">
        <f>AVERAGE(AZ12:AZ21)</f>
        <v>1.2408512038563697</v>
      </c>
      <c r="BG4" s="77">
        <f>AVERAGE(BA12:BA21)</f>
        <v>0.22335593181397151</v>
      </c>
      <c r="BH4" s="77">
        <f>AVERAGE(BB12:BB21)</f>
        <v>0.62577362313775908</v>
      </c>
      <c r="BI4" s="77">
        <f>AVERAGE(BC12:BC21)</f>
        <v>0.39172164890463929</v>
      </c>
      <c r="BJ4" s="77">
        <v>0</v>
      </c>
      <c r="BK4" s="77">
        <v>0</v>
      </c>
      <c r="BL4" s="77">
        <v>0</v>
      </c>
      <c r="BM4" s="77">
        <v>0</v>
      </c>
      <c r="BO4" s="86">
        <v>22</v>
      </c>
      <c r="BP4" s="87" t="s">
        <v>54</v>
      </c>
      <c r="BQ4" s="86" t="s">
        <v>63</v>
      </c>
      <c r="BR4" s="87" t="s">
        <v>15</v>
      </c>
      <c r="BS4" s="87" t="s">
        <v>61</v>
      </c>
      <c r="BT4" s="88">
        <v>75.040000000000006</v>
      </c>
      <c r="BU4" s="86">
        <v>104</v>
      </c>
      <c r="BW4" s="86">
        <v>22</v>
      </c>
      <c r="BX4" s="86">
        <v>104</v>
      </c>
      <c r="CH4" s="84" t="s">
        <v>63</v>
      </c>
      <c r="CI4" s="5" t="s">
        <v>35</v>
      </c>
      <c r="CJ4" s="6" t="s">
        <v>15</v>
      </c>
      <c r="CK4" s="6" t="s">
        <v>61</v>
      </c>
      <c r="CL4" s="28">
        <v>24</v>
      </c>
      <c r="CM4" s="91">
        <v>93.23</v>
      </c>
      <c r="CN4" s="28">
        <v>87</v>
      </c>
      <c r="CO4" s="84" t="s">
        <v>62</v>
      </c>
      <c r="CP4" s="6" t="s">
        <v>56</v>
      </c>
      <c r="CQ4" s="6" t="s">
        <v>14</v>
      </c>
      <c r="CR4" s="6" t="s">
        <v>61</v>
      </c>
      <c r="CS4" s="28">
        <v>16</v>
      </c>
      <c r="CT4" s="91">
        <v>51</v>
      </c>
      <c r="CU4" s="28">
        <v>92</v>
      </c>
      <c r="CX4" s="5" t="s">
        <v>29</v>
      </c>
      <c r="CY4" s="84" t="s">
        <v>62</v>
      </c>
      <c r="CZ4" s="6" t="s">
        <v>15</v>
      </c>
      <c r="DA4" s="6" t="s">
        <v>61</v>
      </c>
      <c r="DB4" s="91">
        <v>45.93</v>
      </c>
      <c r="DC4" s="28">
        <v>71</v>
      </c>
      <c r="DD4" s="28">
        <v>14</v>
      </c>
      <c r="DE4" s="28">
        <v>35</v>
      </c>
      <c r="DF4" s="28">
        <v>22</v>
      </c>
      <c r="DH4" s="81" t="s">
        <v>34</v>
      </c>
      <c r="DI4" s="81" t="s">
        <v>63</v>
      </c>
      <c r="DJ4" s="81" t="s">
        <v>15</v>
      </c>
      <c r="DK4" s="81" t="s">
        <v>60</v>
      </c>
      <c r="DL4" s="81">
        <v>103.24</v>
      </c>
      <c r="DM4" s="81">
        <v>98</v>
      </c>
      <c r="DN4" s="81">
        <v>20</v>
      </c>
      <c r="DO4" s="81">
        <v>49</v>
      </c>
      <c r="DP4" s="81">
        <v>29</v>
      </c>
      <c r="DS4" s="93">
        <v>42064</v>
      </c>
      <c r="DT4" s="28">
        <v>71</v>
      </c>
      <c r="EH4" s="93">
        <v>42064</v>
      </c>
      <c r="EI4" s="94">
        <v>1.545830611800566</v>
      </c>
      <c r="EV4" s="91">
        <v>45.93</v>
      </c>
      <c r="EW4" s="28">
        <v>71</v>
      </c>
      <c r="EX4" s="95">
        <v>1.545830611800566</v>
      </c>
      <c r="FK4" s="91">
        <v>45.93</v>
      </c>
      <c r="FL4" s="28">
        <v>71</v>
      </c>
      <c r="FM4" s="81">
        <f t="shared" si="0"/>
        <v>18</v>
      </c>
      <c r="FN4" s="81">
        <f t="shared" si="1"/>
        <v>11</v>
      </c>
      <c r="FP4" s="96" t="s">
        <v>66</v>
      </c>
      <c r="FQ4" s="98">
        <f>CORREL(FK2:FK31,FL2:FL31)</f>
        <v>0.68575827055820116</v>
      </c>
      <c r="GF4" s="103">
        <v>17.8</v>
      </c>
      <c r="GG4" s="103">
        <v>17.8</v>
      </c>
      <c r="GH4" s="28">
        <v>2</v>
      </c>
      <c r="GI4" s="28">
        <v>2</v>
      </c>
      <c r="GJ4" s="28">
        <v>43</v>
      </c>
      <c r="GK4" s="28">
        <v>30</v>
      </c>
      <c r="GL4" s="28">
        <v>2</v>
      </c>
      <c r="GM4" s="104">
        <v>4</v>
      </c>
      <c r="GN4" s="107">
        <f t="shared" ref="GN4:GN32" si="2">((GI4-15.5)*(GM4-15.5))/2322.931</f>
        <v>6.6833668326781989E-2</v>
      </c>
      <c r="GP4" s="28">
        <v>2</v>
      </c>
      <c r="GQ4" s="104">
        <v>4</v>
      </c>
      <c r="HC4" s="93">
        <v>42036</v>
      </c>
      <c r="HD4" s="93">
        <v>42036</v>
      </c>
      <c r="HE4" s="28">
        <v>2</v>
      </c>
      <c r="HF4" s="28">
        <v>2</v>
      </c>
      <c r="HG4" s="28">
        <v>43</v>
      </c>
      <c r="HH4" s="28">
        <v>30</v>
      </c>
      <c r="HI4" s="28">
        <v>2</v>
      </c>
      <c r="HJ4" s="104">
        <v>4</v>
      </c>
      <c r="HK4" s="28">
        <f t="shared" ref="HK4:HK32" si="3">((HF4-15.5)*(HJ4-15.5))/2323.189</f>
        <v>6.6826246164216521E-2</v>
      </c>
      <c r="HM4" s="28">
        <v>2</v>
      </c>
      <c r="HN4" s="104">
        <v>4</v>
      </c>
      <c r="IA4" s="103">
        <v>17.8</v>
      </c>
      <c r="IB4" s="28">
        <v>43</v>
      </c>
      <c r="IC4" s="28">
        <f t="shared" ref="IC4:IC32" si="4">((IA4-50.9346667)*(IB4-63.2666667))/14197.7</f>
        <v>4.7298453004676035E-2</v>
      </c>
    </row>
    <row r="5" spans="1:243" ht="13" x14ac:dyDescent="0.3">
      <c r="A5" s="4">
        <v>42125</v>
      </c>
      <c r="B5" s="50">
        <v>1.5176151761517616</v>
      </c>
      <c r="C5" s="51">
        <v>0.32520325203252032</v>
      </c>
      <c r="D5" s="51">
        <v>0.75880758807588078</v>
      </c>
      <c r="E5" s="52">
        <v>0.43360433604336046</v>
      </c>
      <c r="P5" s="4">
        <v>42125</v>
      </c>
      <c r="Q5" s="50">
        <v>1.5176151761517616</v>
      </c>
      <c r="R5" s="51">
        <v>0.32520325203252032</v>
      </c>
      <c r="S5" s="51">
        <v>0.75880758807588078</v>
      </c>
      <c r="T5" s="52">
        <v>0.43360433604336046</v>
      </c>
      <c r="AF5" s="80">
        <v>42125</v>
      </c>
      <c r="AG5" s="81" t="s">
        <v>60</v>
      </c>
      <c r="AH5" s="81">
        <v>1.5176151761517616</v>
      </c>
      <c r="AI5" s="81">
        <v>0.32520325203252032</v>
      </c>
      <c r="AJ5" s="81">
        <v>0.75880758807588078</v>
      </c>
      <c r="AK5" s="81">
        <v>0.43360433604336046</v>
      </c>
      <c r="AM5" s="82">
        <v>2017</v>
      </c>
      <c r="AN5" s="77">
        <f>AVERAGE(AH22,AH29,AH31)</f>
        <v>1.3145005406866721</v>
      </c>
      <c r="AO5" s="77">
        <f>AVERAGE(AI22,AI29,AI31)</f>
        <v>0.26030120753356761</v>
      </c>
      <c r="AP5" s="77">
        <f>AVERAGE(AJ22,AJ29,AJ31)</f>
        <v>0.65296082274488587</v>
      </c>
      <c r="AQ5" s="77">
        <f>AVERAGE(AK22,AK29,AK31)</f>
        <v>0.4012385104082184</v>
      </c>
      <c r="AR5" s="77">
        <f>AVERAGE(AH23:AH27,AH30)</f>
        <v>1.2524201300231506</v>
      </c>
      <c r="AS5" s="77">
        <f>AVERAGE(AI23:AI27,AI30)</f>
        <v>0.2462012013113577</v>
      </c>
      <c r="AT5" s="77">
        <f>AVERAGE(AJ23:AJ27,AJ30)</f>
        <v>0.62003337328752084</v>
      </c>
      <c r="AU5" s="77">
        <f>AVERAGE(AK23:AK27,AK30)</f>
        <v>0.38618555542427213</v>
      </c>
      <c r="AX5" s="4">
        <v>42125</v>
      </c>
      <c r="AY5" s="6" t="s">
        <v>15</v>
      </c>
      <c r="AZ5" s="50">
        <v>1.5176151761517616</v>
      </c>
      <c r="BA5" s="51">
        <v>0.32520325203252032</v>
      </c>
      <c r="BB5" s="51">
        <v>0.75880758807588078</v>
      </c>
      <c r="BC5" s="52">
        <v>0.43360433604336046</v>
      </c>
      <c r="BE5" s="82">
        <v>2017</v>
      </c>
      <c r="BF5" s="77">
        <f>AVERAGE(AZ24)</f>
        <v>1.6909090909090909</v>
      </c>
      <c r="BG5" s="77">
        <f>AVERAGE(BA24)</f>
        <v>0.34545454545454546</v>
      </c>
      <c r="BH5" s="77">
        <f>AVERAGE(BB24)</f>
        <v>0.83636363636363631</v>
      </c>
      <c r="BI5" s="77">
        <f>AVERAGE(BC24)</f>
        <v>0.50909090909090904</v>
      </c>
      <c r="BJ5" s="77">
        <f>AVERAGE(AZ22,AZ23,AZ25,AZ26,AZ27,AZ28,AZ29,AZ30,AZ31)</f>
        <v>1.1908814426023309</v>
      </c>
      <c r="BK5" s="77">
        <f>AVERAGE(BA22,BA23,BA25,BA26,BA27,BA28,BA29,BA30,BA31)</f>
        <v>0.23801827574840168</v>
      </c>
      <c r="BL5" s="77">
        <f>AVERAGE(BB22,BB23,BB25,BB26,BB27,BB28,BB29,BB30,BB31)</f>
        <v>0.59090321196241335</v>
      </c>
      <c r="BM5" s="77">
        <f>AVERAGE(BC22,BC23,BC25,BC26,BC27,BC28,BC29,BC30,BC31)</f>
        <v>0.36195995489151578</v>
      </c>
      <c r="BO5" s="84">
        <v>20</v>
      </c>
      <c r="BP5" s="6" t="s">
        <v>44</v>
      </c>
      <c r="BQ5" s="84" t="s">
        <v>63</v>
      </c>
      <c r="BR5" s="6" t="s">
        <v>14</v>
      </c>
      <c r="BS5" s="6" t="s">
        <v>60</v>
      </c>
      <c r="BT5" s="85">
        <v>71</v>
      </c>
      <c r="BU5" s="84">
        <v>73</v>
      </c>
      <c r="BW5" s="84">
        <v>20</v>
      </c>
      <c r="BX5" s="84">
        <v>73</v>
      </c>
      <c r="CH5" s="84" t="s">
        <v>63</v>
      </c>
      <c r="CI5" s="6" t="s">
        <v>39</v>
      </c>
      <c r="CJ5" s="6" t="s">
        <v>14</v>
      </c>
      <c r="CK5" s="6" t="s">
        <v>60</v>
      </c>
      <c r="CL5" s="28">
        <v>18</v>
      </c>
      <c r="CM5" s="91">
        <v>72.150000000000006</v>
      </c>
      <c r="CN5" s="28">
        <v>73</v>
      </c>
      <c r="CO5" s="84" t="s">
        <v>62</v>
      </c>
      <c r="CP5" s="6" t="s">
        <v>49</v>
      </c>
      <c r="CQ5" s="6" t="s">
        <v>15</v>
      </c>
      <c r="CR5" s="6" t="s">
        <v>61</v>
      </c>
      <c r="CS5" s="28">
        <v>14</v>
      </c>
      <c r="CT5" s="91">
        <v>45</v>
      </c>
      <c r="CU5" s="28">
        <v>79</v>
      </c>
      <c r="CX5" s="5" t="s">
        <v>30</v>
      </c>
      <c r="CY5" s="84" t="s">
        <v>62</v>
      </c>
      <c r="CZ5" s="6" t="s">
        <v>15</v>
      </c>
      <c r="DA5" s="6" t="s">
        <v>60</v>
      </c>
      <c r="DB5" s="91">
        <v>36.9</v>
      </c>
      <c r="DC5" s="28">
        <v>56</v>
      </c>
      <c r="DD5" s="28">
        <v>12</v>
      </c>
      <c r="DE5" s="28">
        <v>28</v>
      </c>
      <c r="DF5" s="28">
        <v>16</v>
      </c>
      <c r="DH5" s="81" t="s">
        <v>36</v>
      </c>
      <c r="DI5" s="81" t="s">
        <v>62</v>
      </c>
      <c r="DJ5" s="81" t="s">
        <v>14</v>
      </c>
      <c r="DK5" s="81" t="s">
        <v>61</v>
      </c>
      <c r="DL5" s="81">
        <v>38.090000000000003</v>
      </c>
      <c r="DM5" s="81">
        <v>76</v>
      </c>
      <c r="DN5" s="81">
        <v>16</v>
      </c>
      <c r="DO5" s="81">
        <v>38</v>
      </c>
      <c r="DP5" s="81">
        <v>22</v>
      </c>
      <c r="DS5" s="93">
        <v>42125</v>
      </c>
      <c r="DT5" s="28">
        <v>56</v>
      </c>
      <c r="EH5" s="93">
        <v>42125</v>
      </c>
      <c r="EI5" s="94">
        <v>1.5176151761517616</v>
      </c>
      <c r="EV5" s="91">
        <v>36.9</v>
      </c>
      <c r="EW5" s="28">
        <v>56</v>
      </c>
      <c r="EX5" s="95">
        <v>1.5176151761517616</v>
      </c>
      <c r="FK5" s="91">
        <v>36.9</v>
      </c>
      <c r="FL5" s="28">
        <v>56</v>
      </c>
      <c r="FM5" s="81">
        <f t="shared" si="0"/>
        <v>25</v>
      </c>
      <c r="FN5" s="81">
        <f t="shared" si="1"/>
        <v>16.5</v>
      </c>
      <c r="GF5" s="103">
        <v>45.93</v>
      </c>
      <c r="GG5" s="103">
        <v>21</v>
      </c>
      <c r="GH5" s="28">
        <v>3</v>
      </c>
      <c r="GI5" s="28">
        <v>13</v>
      </c>
      <c r="GJ5" s="28">
        <v>71</v>
      </c>
      <c r="GK5" s="28">
        <v>32</v>
      </c>
      <c r="GL5" s="28">
        <v>3</v>
      </c>
      <c r="GM5" s="104">
        <v>20</v>
      </c>
      <c r="GN5" s="107">
        <f t="shared" si="2"/>
        <v>-4.8430194439697087E-3</v>
      </c>
      <c r="GP5" s="28">
        <v>13</v>
      </c>
      <c r="GQ5" s="104">
        <v>20</v>
      </c>
      <c r="HC5" s="93">
        <v>42064</v>
      </c>
      <c r="HD5" s="93">
        <v>42064</v>
      </c>
      <c r="HE5" s="28">
        <v>3</v>
      </c>
      <c r="HF5" s="28">
        <v>3</v>
      </c>
      <c r="HG5" s="28">
        <v>71</v>
      </c>
      <c r="HH5" s="28">
        <v>32</v>
      </c>
      <c r="HI5" s="28">
        <v>3</v>
      </c>
      <c r="HJ5" s="104">
        <v>20</v>
      </c>
      <c r="HK5" s="28">
        <f t="shared" si="3"/>
        <v>-2.4212408030513232E-2</v>
      </c>
      <c r="HM5" s="28">
        <v>3</v>
      </c>
      <c r="HN5" s="104">
        <v>20</v>
      </c>
      <c r="IA5" s="103">
        <v>45.93</v>
      </c>
      <c r="IB5" s="28">
        <v>71</v>
      </c>
      <c r="IC5" s="28">
        <f t="shared" si="4"/>
        <v>-2.7259877055094213E-3</v>
      </c>
      <c r="IE5" s="1">
        <f>CORREL(IA3:IA32,IB3:IB32)</f>
        <v>0.68575827055820116</v>
      </c>
    </row>
    <row r="6" spans="1:243" ht="13" x14ac:dyDescent="0.3">
      <c r="A6" s="4">
        <v>42156</v>
      </c>
      <c r="B6" s="50">
        <v>1.3863636363636365</v>
      </c>
      <c r="C6" s="51">
        <v>0.27272727272727271</v>
      </c>
      <c r="D6" s="51">
        <v>0.68181818181818177</v>
      </c>
      <c r="E6" s="52">
        <v>0.43181818181818182</v>
      </c>
      <c r="P6" s="4">
        <v>42156</v>
      </c>
      <c r="Q6" s="50">
        <v>1.3863636363636365</v>
      </c>
      <c r="R6" s="51">
        <v>0.27272727272727271</v>
      </c>
      <c r="S6" s="51">
        <v>0.68181818181818177</v>
      </c>
      <c r="T6" s="52">
        <v>0.43181818181818182</v>
      </c>
      <c r="AF6" s="80">
        <v>42156</v>
      </c>
      <c r="AG6" s="81" t="s">
        <v>60</v>
      </c>
      <c r="AH6" s="81">
        <v>1.3863636363636365</v>
      </c>
      <c r="AI6" s="81">
        <v>0.27272727272727271</v>
      </c>
      <c r="AJ6" s="81">
        <v>0.68181818181818177</v>
      </c>
      <c r="AK6" s="81">
        <v>0.43181818181818182</v>
      </c>
      <c r="AX6" s="4">
        <v>42156</v>
      </c>
      <c r="AY6" s="6" t="s">
        <v>15</v>
      </c>
      <c r="AZ6" s="50">
        <v>1.3863636363636365</v>
      </c>
      <c r="BA6" s="51">
        <v>0.27272727272727271</v>
      </c>
      <c r="BB6" s="51">
        <v>0.68181818181818177</v>
      </c>
      <c r="BC6" s="52">
        <v>0.43181818181818182</v>
      </c>
      <c r="BO6" s="86">
        <v>20</v>
      </c>
      <c r="BP6" s="87" t="s">
        <v>53</v>
      </c>
      <c r="BQ6" s="86" t="s">
        <v>62</v>
      </c>
      <c r="BR6" s="87" t="s">
        <v>15</v>
      </c>
      <c r="BS6" s="87" t="s">
        <v>60</v>
      </c>
      <c r="BT6" s="88">
        <v>67.5</v>
      </c>
      <c r="BU6" s="86">
        <v>129</v>
      </c>
      <c r="BW6" s="86">
        <v>20</v>
      </c>
      <c r="BX6" s="86">
        <v>129</v>
      </c>
      <c r="CH6" s="84" t="s">
        <v>63</v>
      </c>
      <c r="CI6" s="6" t="s">
        <v>44</v>
      </c>
      <c r="CJ6" s="6" t="s">
        <v>14</v>
      </c>
      <c r="CK6" s="6" t="s">
        <v>60</v>
      </c>
      <c r="CL6" s="28">
        <v>20</v>
      </c>
      <c r="CM6" s="91">
        <v>71</v>
      </c>
      <c r="CN6" s="28">
        <v>73</v>
      </c>
      <c r="CO6" s="84" t="s">
        <v>62</v>
      </c>
      <c r="CP6" s="5" t="s">
        <v>36</v>
      </c>
      <c r="CQ6" s="6" t="s">
        <v>14</v>
      </c>
      <c r="CR6" s="6" t="s">
        <v>61</v>
      </c>
      <c r="CS6" s="28">
        <v>12</v>
      </c>
      <c r="CT6" s="91">
        <v>38.090000000000003</v>
      </c>
      <c r="CU6" s="28">
        <v>76</v>
      </c>
      <c r="CX6" s="5" t="s">
        <v>31</v>
      </c>
      <c r="CY6" s="84" t="s">
        <v>62</v>
      </c>
      <c r="CZ6" s="6" t="s">
        <v>15</v>
      </c>
      <c r="DA6" s="6" t="s">
        <v>60</v>
      </c>
      <c r="DB6" s="91">
        <v>44</v>
      </c>
      <c r="DC6" s="28">
        <v>61</v>
      </c>
      <c r="DD6" s="28">
        <v>12</v>
      </c>
      <c r="DE6" s="28">
        <v>30</v>
      </c>
      <c r="DF6" s="28">
        <v>19</v>
      </c>
      <c r="DH6" s="81" t="s">
        <v>56</v>
      </c>
      <c r="DI6" s="81" t="s">
        <v>62</v>
      </c>
      <c r="DJ6" s="81" t="s">
        <v>14</v>
      </c>
      <c r="DK6" s="81" t="s">
        <v>61</v>
      </c>
      <c r="DL6" s="81">
        <v>51</v>
      </c>
      <c r="DM6" s="81">
        <v>92</v>
      </c>
      <c r="DN6" s="81">
        <v>17</v>
      </c>
      <c r="DO6" s="81">
        <v>45</v>
      </c>
      <c r="DP6" s="81">
        <v>30</v>
      </c>
      <c r="DS6" s="93">
        <v>42156</v>
      </c>
      <c r="DT6" s="28">
        <v>61</v>
      </c>
      <c r="EH6" s="93">
        <v>42156</v>
      </c>
      <c r="EI6" s="94">
        <v>1.3863636363636365</v>
      </c>
      <c r="EV6" s="91">
        <v>44</v>
      </c>
      <c r="EW6" s="28">
        <v>61</v>
      </c>
      <c r="EX6" s="95">
        <v>1.3863636363636365</v>
      </c>
      <c r="FK6" s="91">
        <v>44</v>
      </c>
      <c r="FL6" s="28">
        <v>61</v>
      </c>
      <c r="FM6" s="81">
        <f t="shared" si="0"/>
        <v>21</v>
      </c>
      <c r="FN6" s="81">
        <f t="shared" si="1"/>
        <v>14</v>
      </c>
      <c r="GF6" s="103">
        <v>36.9</v>
      </c>
      <c r="GG6" s="103">
        <v>29</v>
      </c>
      <c r="GH6" s="28">
        <v>4</v>
      </c>
      <c r="GI6" s="28">
        <v>6</v>
      </c>
      <c r="GJ6" s="28">
        <v>56</v>
      </c>
      <c r="GK6" s="28">
        <v>43</v>
      </c>
      <c r="GL6" s="28">
        <v>4</v>
      </c>
      <c r="GM6" s="104">
        <v>14.5</v>
      </c>
      <c r="GN6" s="107">
        <f t="shared" si="2"/>
        <v>4.0896608637966429E-3</v>
      </c>
      <c r="GP6" s="28">
        <v>6</v>
      </c>
      <c r="GQ6" s="104">
        <v>14.5</v>
      </c>
      <c r="HC6" s="93">
        <v>42125</v>
      </c>
      <c r="HD6" s="93">
        <v>42125</v>
      </c>
      <c r="HE6" s="28">
        <v>4</v>
      </c>
      <c r="HF6" s="28">
        <v>4</v>
      </c>
      <c r="HG6" s="28">
        <v>56</v>
      </c>
      <c r="HH6" s="28">
        <v>43</v>
      </c>
      <c r="HI6" s="28">
        <v>4</v>
      </c>
      <c r="HJ6" s="104">
        <v>14.5</v>
      </c>
      <c r="HK6" s="28">
        <f t="shared" si="3"/>
        <v>4.9500923084604825E-3</v>
      </c>
      <c r="HM6" s="28">
        <v>4</v>
      </c>
      <c r="HN6" s="104">
        <v>14.5</v>
      </c>
      <c r="IA6" s="103">
        <v>36.9</v>
      </c>
      <c r="IB6" s="28">
        <v>56</v>
      </c>
      <c r="IC6" s="28">
        <f t="shared" si="4"/>
        <v>7.1832229977030742E-3</v>
      </c>
    </row>
    <row r="7" spans="1:243" ht="13" x14ac:dyDescent="0.3">
      <c r="A7" s="4">
        <v>42186</v>
      </c>
      <c r="B7" s="50">
        <v>1.1910112359550562</v>
      </c>
      <c r="C7" s="51">
        <v>0.2247191011235955</v>
      </c>
      <c r="D7" s="51">
        <v>0.6067415730337079</v>
      </c>
      <c r="E7" s="52">
        <v>0.3595505617977528</v>
      </c>
      <c r="P7" s="4">
        <v>42186</v>
      </c>
      <c r="Q7" s="50">
        <v>1.1910112359550562</v>
      </c>
      <c r="R7" s="51">
        <v>0.2247191011235955</v>
      </c>
      <c r="S7" s="51">
        <v>0.6067415730337079</v>
      </c>
      <c r="T7" s="52">
        <v>0.3595505617977528</v>
      </c>
      <c r="AF7" s="80">
        <v>42186</v>
      </c>
      <c r="AG7" s="81" t="s">
        <v>60</v>
      </c>
      <c r="AH7" s="81">
        <v>1.1910112359550562</v>
      </c>
      <c r="AI7" s="81">
        <v>0.2247191011235955</v>
      </c>
      <c r="AJ7" s="81">
        <v>0.6067415730337079</v>
      </c>
      <c r="AK7" s="81">
        <v>0.3595505617977528</v>
      </c>
      <c r="AX7" s="4">
        <v>42186</v>
      </c>
      <c r="AY7" s="6" t="s">
        <v>15</v>
      </c>
      <c r="AZ7" s="50">
        <v>1.1910112359550562</v>
      </c>
      <c r="BA7" s="51">
        <v>0.2247191011235955</v>
      </c>
      <c r="BB7" s="51">
        <v>0.6067415730337079</v>
      </c>
      <c r="BC7" s="52">
        <v>0.3595505617977528</v>
      </c>
      <c r="BO7" s="84">
        <v>18</v>
      </c>
      <c r="BP7" s="6" t="s">
        <v>39</v>
      </c>
      <c r="BQ7" s="84" t="s">
        <v>63</v>
      </c>
      <c r="BR7" s="6" t="s">
        <v>14</v>
      </c>
      <c r="BS7" s="6" t="s">
        <v>60</v>
      </c>
      <c r="BT7" s="85">
        <v>72.150000000000006</v>
      </c>
      <c r="BU7" s="84">
        <v>73</v>
      </c>
      <c r="BW7" s="84">
        <v>18</v>
      </c>
      <c r="BX7" s="84">
        <v>73</v>
      </c>
      <c r="CH7" s="84" t="s">
        <v>63</v>
      </c>
      <c r="CI7" s="5" t="s">
        <v>33</v>
      </c>
      <c r="CJ7" s="6" t="s">
        <v>14</v>
      </c>
      <c r="CK7" s="6" t="s">
        <v>60</v>
      </c>
      <c r="CL7" s="28">
        <v>12</v>
      </c>
      <c r="CM7" s="91">
        <v>49.25</v>
      </c>
      <c r="CN7" s="28">
        <v>62</v>
      </c>
      <c r="CO7" s="84" t="s">
        <v>62</v>
      </c>
      <c r="CP7" s="5" t="s">
        <v>29</v>
      </c>
      <c r="CQ7" s="6" t="s">
        <v>15</v>
      </c>
      <c r="CR7" s="6" t="s">
        <v>61</v>
      </c>
      <c r="CS7" s="28">
        <v>12</v>
      </c>
      <c r="CT7" s="91">
        <v>45.93</v>
      </c>
      <c r="CU7" s="28">
        <v>71</v>
      </c>
      <c r="CX7" s="5" t="s">
        <v>32</v>
      </c>
      <c r="CY7" s="84" t="s">
        <v>62</v>
      </c>
      <c r="CZ7" s="6" t="s">
        <v>15</v>
      </c>
      <c r="DA7" s="6" t="s">
        <v>60</v>
      </c>
      <c r="DB7" s="91">
        <v>44.5</v>
      </c>
      <c r="DC7" s="28">
        <v>53</v>
      </c>
      <c r="DD7" s="28">
        <v>10</v>
      </c>
      <c r="DE7" s="28">
        <v>27</v>
      </c>
      <c r="DF7" s="28">
        <v>16</v>
      </c>
      <c r="DH7" s="81" t="s">
        <v>49</v>
      </c>
      <c r="DI7" s="81" t="s">
        <v>62</v>
      </c>
      <c r="DJ7" s="81" t="s">
        <v>15</v>
      </c>
      <c r="DK7" s="81" t="s">
        <v>61</v>
      </c>
      <c r="DL7" s="81">
        <v>45</v>
      </c>
      <c r="DM7" s="81">
        <v>79</v>
      </c>
      <c r="DN7" s="81">
        <v>15</v>
      </c>
      <c r="DO7" s="81">
        <v>40</v>
      </c>
      <c r="DP7" s="81">
        <v>24</v>
      </c>
      <c r="DS7" s="93">
        <v>42186</v>
      </c>
      <c r="DT7" s="28">
        <v>53</v>
      </c>
      <c r="EH7" s="93">
        <v>42186</v>
      </c>
      <c r="EI7" s="94">
        <v>1.1910112359550562</v>
      </c>
      <c r="EV7" s="91">
        <v>44.5</v>
      </c>
      <c r="EW7" s="28">
        <v>53</v>
      </c>
      <c r="EX7" s="95">
        <v>1.1910112359550562</v>
      </c>
      <c r="FK7" s="91">
        <v>44.5</v>
      </c>
      <c r="FL7" s="28">
        <v>53</v>
      </c>
      <c r="FM7" s="81">
        <f t="shared" si="0"/>
        <v>20</v>
      </c>
      <c r="FN7" s="81">
        <f t="shared" si="1"/>
        <v>20</v>
      </c>
      <c r="GF7" s="103">
        <v>44</v>
      </c>
      <c r="GG7" s="103">
        <v>32</v>
      </c>
      <c r="GH7" s="28">
        <v>5</v>
      </c>
      <c r="GI7" s="28">
        <v>10</v>
      </c>
      <c r="GJ7" s="28">
        <v>61</v>
      </c>
      <c r="GK7" s="28">
        <v>45</v>
      </c>
      <c r="GL7" s="28">
        <v>6</v>
      </c>
      <c r="GM7" s="104">
        <v>17</v>
      </c>
      <c r="GN7" s="107">
        <f t="shared" si="2"/>
        <v>-3.5515475922444531E-3</v>
      </c>
      <c r="GP7" s="28">
        <v>10</v>
      </c>
      <c r="GQ7" s="104">
        <v>17</v>
      </c>
      <c r="HC7" s="93">
        <v>42156</v>
      </c>
      <c r="HD7" s="93">
        <v>42156</v>
      </c>
      <c r="HE7" s="28">
        <v>5</v>
      </c>
      <c r="HF7" s="28">
        <v>5</v>
      </c>
      <c r="HG7" s="28">
        <v>61</v>
      </c>
      <c r="HH7" s="28">
        <v>45</v>
      </c>
      <c r="HI7" s="28">
        <v>6</v>
      </c>
      <c r="HJ7" s="104">
        <v>17</v>
      </c>
      <c r="HK7" s="28">
        <f t="shared" si="3"/>
        <v>-6.7794742485437045E-3</v>
      </c>
      <c r="HM7" s="28">
        <v>5</v>
      </c>
      <c r="HN7" s="104">
        <v>17</v>
      </c>
      <c r="IA7" s="103">
        <v>44</v>
      </c>
      <c r="IB7" s="28">
        <v>61</v>
      </c>
      <c r="IC7" s="28">
        <f t="shared" si="4"/>
        <v>1.10712144111292E-3</v>
      </c>
    </row>
    <row r="8" spans="1:243" ht="13" x14ac:dyDescent="0.3">
      <c r="A8" s="4">
        <v>42217</v>
      </c>
      <c r="B8" s="50">
        <v>1.2588832487309645</v>
      </c>
      <c r="C8" s="51">
        <v>0.2233502538071066</v>
      </c>
      <c r="D8" s="51">
        <v>0.62944162436548223</v>
      </c>
      <c r="E8" s="52">
        <v>0.40609137055837563</v>
      </c>
      <c r="P8" s="4">
        <v>42217</v>
      </c>
      <c r="Q8" s="50">
        <v>1.2588832487309645</v>
      </c>
      <c r="R8" s="51">
        <v>0.2233502538071066</v>
      </c>
      <c r="S8" s="51">
        <v>0.62944162436548223</v>
      </c>
      <c r="T8" s="52">
        <v>0.40609137055837563</v>
      </c>
      <c r="AF8" s="80">
        <v>42217</v>
      </c>
      <c r="AG8" s="81" t="s">
        <v>60</v>
      </c>
      <c r="AH8" s="81">
        <v>1.2588832487309645</v>
      </c>
      <c r="AI8" s="81">
        <v>0.2233502538071066</v>
      </c>
      <c r="AJ8" s="81">
        <v>0.62944162436548223</v>
      </c>
      <c r="AK8" s="81">
        <v>0.40609137055837563</v>
      </c>
      <c r="AX8" s="4">
        <v>42217</v>
      </c>
      <c r="AY8" s="6" t="s">
        <v>14</v>
      </c>
      <c r="AZ8" s="50">
        <v>1.2588832487309645</v>
      </c>
      <c r="BA8" s="51">
        <v>0.2233502538071066</v>
      </c>
      <c r="BB8" s="51">
        <v>0.62944162436548223</v>
      </c>
      <c r="BC8" s="52">
        <v>0.40609137055837563</v>
      </c>
      <c r="BO8" s="84">
        <v>18</v>
      </c>
      <c r="BP8" s="6" t="s">
        <v>43</v>
      </c>
      <c r="BQ8" s="84" t="s">
        <v>63</v>
      </c>
      <c r="BR8" s="6" t="s">
        <v>14</v>
      </c>
      <c r="BS8" s="6" t="s">
        <v>61</v>
      </c>
      <c r="BT8" s="85">
        <v>62</v>
      </c>
      <c r="BU8" s="84">
        <v>62</v>
      </c>
      <c r="BW8" s="84">
        <v>18</v>
      </c>
      <c r="BX8" s="84">
        <v>62</v>
      </c>
      <c r="CH8" s="84" t="s">
        <v>63</v>
      </c>
      <c r="CI8" s="6" t="s">
        <v>43</v>
      </c>
      <c r="CJ8" s="6" t="s">
        <v>14</v>
      </c>
      <c r="CK8" s="6" t="s">
        <v>61</v>
      </c>
      <c r="CL8" s="28">
        <v>18</v>
      </c>
      <c r="CM8" s="91">
        <v>62</v>
      </c>
      <c r="CN8" s="28">
        <v>62</v>
      </c>
      <c r="CO8" s="84" t="s">
        <v>62</v>
      </c>
      <c r="CP8" s="5" t="s">
        <v>31</v>
      </c>
      <c r="CQ8" s="6" t="s">
        <v>15</v>
      </c>
      <c r="CR8" s="6" t="s">
        <v>60</v>
      </c>
      <c r="CS8" s="28">
        <v>12</v>
      </c>
      <c r="CT8" s="91">
        <v>44</v>
      </c>
      <c r="CU8" s="28">
        <v>61</v>
      </c>
      <c r="CX8" s="5" t="s">
        <v>33</v>
      </c>
      <c r="CY8" s="84" t="s">
        <v>63</v>
      </c>
      <c r="CZ8" s="6" t="s">
        <v>14</v>
      </c>
      <c r="DA8" s="6" t="s">
        <v>60</v>
      </c>
      <c r="DB8" s="91">
        <v>49.25</v>
      </c>
      <c r="DC8" s="28">
        <v>62</v>
      </c>
      <c r="DD8" s="28">
        <v>11</v>
      </c>
      <c r="DE8" s="28">
        <v>31</v>
      </c>
      <c r="DF8" s="28">
        <v>20</v>
      </c>
      <c r="DH8" s="81" t="s">
        <v>53</v>
      </c>
      <c r="DI8" s="81" t="s">
        <v>62</v>
      </c>
      <c r="DJ8" s="81" t="s">
        <v>15</v>
      </c>
      <c r="DK8" s="81" t="s">
        <v>60</v>
      </c>
      <c r="DL8" s="81">
        <v>67.5</v>
      </c>
      <c r="DM8" s="81">
        <v>129</v>
      </c>
      <c r="DN8" s="81">
        <v>25</v>
      </c>
      <c r="DO8" s="81">
        <v>65</v>
      </c>
      <c r="DP8" s="81">
        <v>39</v>
      </c>
      <c r="DS8" s="93">
        <v>42217</v>
      </c>
      <c r="DT8" s="28">
        <v>62</v>
      </c>
      <c r="EH8" s="93">
        <v>42217</v>
      </c>
      <c r="EI8" s="94">
        <v>1.2588832487309645</v>
      </c>
      <c r="EV8" s="91">
        <v>49.25</v>
      </c>
      <c r="EW8" s="28">
        <v>62</v>
      </c>
      <c r="EX8" s="95">
        <v>1.2588832487309645</v>
      </c>
      <c r="FK8" s="91">
        <v>49.25</v>
      </c>
      <c r="FL8" s="28">
        <v>62</v>
      </c>
      <c r="FM8" s="81">
        <f t="shared" si="0"/>
        <v>17</v>
      </c>
      <c r="FN8" s="81">
        <f t="shared" si="1"/>
        <v>12.5</v>
      </c>
      <c r="GF8" s="103">
        <v>44.5</v>
      </c>
      <c r="GG8" s="103">
        <v>36.9</v>
      </c>
      <c r="GH8" s="28">
        <v>6</v>
      </c>
      <c r="GI8" s="28">
        <v>11</v>
      </c>
      <c r="GJ8" s="28">
        <v>53</v>
      </c>
      <c r="GK8" s="28">
        <v>45</v>
      </c>
      <c r="GL8" s="28">
        <v>6</v>
      </c>
      <c r="GM8" s="104">
        <v>11</v>
      </c>
      <c r="GN8" s="107">
        <f t="shared" si="2"/>
        <v>8.717434999145476E-3</v>
      </c>
      <c r="GP8" s="28">
        <v>11</v>
      </c>
      <c r="GQ8" s="104">
        <v>11</v>
      </c>
      <c r="HC8" s="93">
        <v>42186</v>
      </c>
      <c r="HD8" s="93">
        <v>42186</v>
      </c>
      <c r="HE8" s="28">
        <v>6</v>
      </c>
      <c r="HF8" s="28">
        <v>6</v>
      </c>
      <c r="HG8" s="28">
        <v>53</v>
      </c>
      <c r="HH8" s="28">
        <v>45</v>
      </c>
      <c r="HI8" s="28">
        <v>6</v>
      </c>
      <c r="HJ8" s="104">
        <v>11</v>
      </c>
      <c r="HK8" s="28">
        <f t="shared" si="3"/>
        <v>1.8401430103190057E-2</v>
      </c>
      <c r="HM8" s="28">
        <v>6</v>
      </c>
      <c r="HN8" s="104">
        <v>11</v>
      </c>
      <c r="IA8" s="103">
        <v>44.5</v>
      </c>
      <c r="IB8" s="28">
        <v>53</v>
      </c>
      <c r="IC8" s="28">
        <f t="shared" si="4"/>
        <v>4.6530479115975765E-3</v>
      </c>
    </row>
    <row r="9" spans="1:243" ht="13" x14ac:dyDescent="0.3">
      <c r="A9" s="4">
        <v>42278</v>
      </c>
      <c r="B9" s="50">
        <v>0.94924447888415353</v>
      </c>
      <c r="C9" s="51">
        <v>0.19372336303758234</v>
      </c>
      <c r="D9" s="51">
        <v>0.47462223944207677</v>
      </c>
      <c r="E9" s="52">
        <v>0.2808988764044944</v>
      </c>
      <c r="P9" s="4">
        <v>42278</v>
      </c>
      <c r="Q9" s="50">
        <v>0.94924447888415353</v>
      </c>
      <c r="R9" s="51">
        <v>0.19372336303758234</v>
      </c>
      <c r="S9" s="51">
        <v>0.47462223944207677</v>
      </c>
      <c r="T9" s="52">
        <v>0.2808988764044944</v>
      </c>
      <c r="AF9" s="80">
        <v>42278</v>
      </c>
      <c r="AG9" s="81" t="s">
        <v>60</v>
      </c>
      <c r="AH9" s="81">
        <v>0.94924447888415353</v>
      </c>
      <c r="AI9" s="81">
        <v>0.19372336303758234</v>
      </c>
      <c r="AJ9" s="81">
        <v>0.47462223944207677</v>
      </c>
      <c r="AK9" s="81">
        <v>0.2808988764044944</v>
      </c>
      <c r="AX9" s="4">
        <v>42278</v>
      </c>
      <c r="AY9" s="6" t="s">
        <v>15</v>
      </c>
      <c r="AZ9" s="50">
        <v>0.94924447888415353</v>
      </c>
      <c r="BA9" s="51">
        <v>0.19372336303758234</v>
      </c>
      <c r="BB9" s="51">
        <v>0.47462223944207677</v>
      </c>
      <c r="BC9" s="52">
        <v>0.2808988764044944</v>
      </c>
      <c r="BO9" s="86">
        <v>18</v>
      </c>
      <c r="BP9" s="87" t="s">
        <v>52</v>
      </c>
      <c r="BQ9" s="86" t="s">
        <v>62</v>
      </c>
      <c r="BR9" s="87" t="s">
        <v>15</v>
      </c>
      <c r="BS9" s="87" t="s">
        <v>61</v>
      </c>
      <c r="BT9" s="88">
        <v>61</v>
      </c>
      <c r="BU9" s="86">
        <v>58</v>
      </c>
      <c r="BW9" s="86">
        <v>18</v>
      </c>
      <c r="BX9" s="86">
        <v>58</v>
      </c>
      <c r="CH9" s="84" t="s">
        <v>63</v>
      </c>
      <c r="CI9" s="6" t="s">
        <v>42</v>
      </c>
      <c r="CJ9" s="6" t="s">
        <v>14</v>
      </c>
      <c r="CK9" s="6" t="s">
        <v>61</v>
      </c>
      <c r="CL9" s="28">
        <v>16</v>
      </c>
      <c r="CM9" s="91">
        <v>54.55</v>
      </c>
      <c r="CN9" s="28">
        <v>56</v>
      </c>
      <c r="CO9" s="84" t="s">
        <v>62</v>
      </c>
      <c r="CP9" s="6" t="s">
        <v>52</v>
      </c>
      <c r="CQ9" s="6" t="s">
        <v>15</v>
      </c>
      <c r="CR9" s="6" t="s">
        <v>61</v>
      </c>
      <c r="CS9" s="28">
        <v>18</v>
      </c>
      <c r="CT9" s="91">
        <v>61</v>
      </c>
      <c r="CU9" s="28">
        <v>58</v>
      </c>
      <c r="CX9" s="5" t="s">
        <v>34</v>
      </c>
      <c r="CY9" s="84" t="s">
        <v>63</v>
      </c>
      <c r="CZ9" s="6" t="s">
        <v>15</v>
      </c>
      <c r="DA9" s="6" t="s">
        <v>60</v>
      </c>
      <c r="DB9" s="91">
        <v>103.24</v>
      </c>
      <c r="DC9" s="28">
        <v>98</v>
      </c>
      <c r="DD9" s="28">
        <v>20</v>
      </c>
      <c r="DE9" s="28">
        <v>49</v>
      </c>
      <c r="DF9" s="28">
        <v>29</v>
      </c>
      <c r="DH9" s="81" t="s">
        <v>54</v>
      </c>
      <c r="DI9" s="81" t="s">
        <v>63</v>
      </c>
      <c r="DJ9" s="81" t="s">
        <v>15</v>
      </c>
      <c r="DK9" s="81" t="s">
        <v>61</v>
      </c>
      <c r="DL9" s="81">
        <v>75.040000000000006</v>
      </c>
      <c r="DM9" s="81">
        <v>104</v>
      </c>
      <c r="DN9" s="81">
        <v>21</v>
      </c>
      <c r="DO9" s="81">
        <v>51</v>
      </c>
      <c r="DP9" s="81">
        <v>32</v>
      </c>
      <c r="DS9" s="93">
        <v>42278</v>
      </c>
      <c r="DT9" s="28">
        <v>98</v>
      </c>
      <c r="EH9" s="93">
        <v>42278</v>
      </c>
      <c r="EI9" s="94">
        <v>0.94924447888415353</v>
      </c>
      <c r="EV9" s="91">
        <v>103.24</v>
      </c>
      <c r="EW9" s="28">
        <v>98</v>
      </c>
      <c r="EX9" s="95">
        <v>0.94924447888415353</v>
      </c>
      <c r="FK9" s="91">
        <v>103.24</v>
      </c>
      <c r="FL9" s="28">
        <v>98</v>
      </c>
      <c r="FM9" s="81">
        <f t="shared" si="0"/>
        <v>1</v>
      </c>
      <c r="FN9" s="81">
        <f t="shared" si="1"/>
        <v>3</v>
      </c>
      <c r="GF9" s="103">
        <v>49.25</v>
      </c>
      <c r="GG9" s="103">
        <v>38</v>
      </c>
      <c r="GH9" s="28">
        <v>7</v>
      </c>
      <c r="GI9" s="28">
        <v>14</v>
      </c>
      <c r="GJ9" s="28">
        <v>62</v>
      </c>
      <c r="GK9" s="28">
        <v>45</v>
      </c>
      <c r="GL9" s="28">
        <v>6</v>
      </c>
      <c r="GM9" s="104">
        <v>18.5</v>
      </c>
      <c r="GN9" s="107">
        <f t="shared" si="2"/>
        <v>-1.9372077775878837E-3</v>
      </c>
      <c r="GP9" s="28">
        <v>14</v>
      </c>
      <c r="GQ9" s="104">
        <v>18.5</v>
      </c>
      <c r="HC9" s="93">
        <v>42217</v>
      </c>
      <c r="HD9" s="93">
        <v>42217</v>
      </c>
      <c r="HE9" s="28">
        <v>7</v>
      </c>
      <c r="HF9" s="28">
        <v>7</v>
      </c>
      <c r="HG9" s="28">
        <v>62</v>
      </c>
      <c r="HH9" s="28">
        <v>45</v>
      </c>
      <c r="HI9" s="28">
        <v>6</v>
      </c>
      <c r="HJ9" s="104">
        <v>18.5</v>
      </c>
      <c r="HK9" s="28">
        <f t="shared" si="3"/>
        <v>-1.0976291640499332E-2</v>
      </c>
      <c r="HM9" s="28">
        <v>7</v>
      </c>
      <c r="HN9" s="104">
        <v>18.5</v>
      </c>
      <c r="IA9" s="103">
        <v>49.25</v>
      </c>
      <c r="IB9" s="28">
        <v>62</v>
      </c>
      <c r="IC9" s="28">
        <f t="shared" si="4"/>
        <v>1.5029978161877589E-4</v>
      </c>
    </row>
    <row r="10" spans="1:243" ht="13" x14ac:dyDescent="0.3">
      <c r="A10" s="4">
        <v>42309</v>
      </c>
      <c r="B10" s="50">
        <v>0.93317601630376479</v>
      </c>
      <c r="C10" s="51">
        <v>0.19307089992491686</v>
      </c>
      <c r="D10" s="51">
        <v>0.46122492759841249</v>
      </c>
      <c r="E10" s="52">
        <v>0.27888018878043547</v>
      </c>
      <c r="P10" s="4">
        <v>42309</v>
      </c>
      <c r="Q10" s="50">
        <v>0.93317601630376479</v>
      </c>
      <c r="R10" s="51">
        <v>0.19307089992491686</v>
      </c>
      <c r="S10" s="51">
        <v>0.46122492759841249</v>
      </c>
      <c r="T10" s="52">
        <v>0.27888018878043547</v>
      </c>
      <c r="AF10" s="80">
        <v>42309</v>
      </c>
      <c r="AG10" s="81" t="s">
        <v>61</v>
      </c>
      <c r="AH10" s="81">
        <v>0.93317601630376479</v>
      </c>
      <c r="AI10" s="81">
        <v>0.19307089992491686</v>
      </c>
      <c r="AJ10" s="81">
        <v>0.46122492759841249</v>
      </c>
      <c r="AK10" s="81">
        <v>0.27888018878043547</v>
      </c>
      <c r="AX10" s="4">
        <v>42309</v>
      </c>
      <c r="AY10" s="6" t="s">
        <v>15</v>
      </c>
      <c r="AZ10" s="50">
        <v>0.93317601630376479</v>
      </c>
      <c r="BA10" s="51">
        <v>0.19307089992491686</v>
      </c>
      <c r="BB10" s="51">
        <v>0.46122492759841249</v>
      </c>
      <c r="BC10" s="52">
        <v>0.27888018878043547</v>
      </c>
      <c r="BO10" s="84">
        <v>16</v>
      </c>
      <c r="BP10" s="6" t="s">
        <v>56</v>
      </c>
      <c r="BQ10" s="84" t="s">
        <v>62</v>
      </c>
      <c r="BR10" s="6" t="s">
        <v>14</v>
      </c>
      <c r="BS10" s="6" t="s">
        <v>61</v>
      </c>
      <c r="BT10" s="85">
        <v>51</v>
      </c>
      <c r="BU10" s="84">
        <v>92</v>
      </c>
      <c r="BW10" s="84">
        <v>16</v>
      </c>
      <c r="BX10" s="84">
        <v>92</v>
      </c>
      <c r="CH10" s="84" t="s">
        <v>63</v>
      </c>
      <c r="CI10" s="6" t="s">
        <v>50</v>
      </c>
      <c r="CJ10" s="6" t="s">
        <v>15</v>
      </c>
      <c r="CK10" s="6" t="s">
        <v>61</v>
      </c>
      <c r="CL10" s="28">
        <v>16</v>
      </c>
      <c r="CM10" s="91">
        <v>56</v>
      </c>
      <c r="CN10" s="28">
        <v>55</v>
      </c>
      <c r="CO10" s="84" t="s">
        <v>62</v>
      </c>
      <c r="CP10" s="5" t="s">
        <v>30</v>
      </c>
      <c r="CQ10" s="6" t="s">
        <v>15</v>
      </c>
      <c r="CR10" s="6" t="s">
        <v>60</v>
      </c>
      <c r="CS10" s="28">
        <v>10</v>
      </c>
      <c r="CT10" s="91">
        <v>36.9</v>
      </c>
      <c r="CU10" s="28">
        <v>56</v>
      </c>
      <c r="CX10" s="5" t="s">
        <v>35</v>
      </c>
      <c r="CY10" s="84" t="s">
        <v>63</v>
      </c>
      <c r="CZ10" s="6" t="s">
        <v>15</v>
      </c>
      <c r="DA10" s="6" t="s">
        <v>61</v>
      </c>
      <c r="DB10" s="91">
        <v>93.23</v>
      </c>
      <c r="DC10" s="28">
        <v>87</v>
      </c>
      <c r="DD10" s="28">
        <v>18</v>
      </c>
      <c r="DE10" s="28">
        <v>43</v>
      </c>
      <c r="DF10" s="28">
        <v>26</v>
      </c>
      <c r="DS10" s="93">
        <v>42309</v>
      </c>
      <c r="DT10" s="28">
        <v>87</v>
      </c>
      <c r="EH10" s="93">
        <v>42309</v>
      </c>
      <c r="EI10" s="94">
        <v>0.93317601630376479</v>
      </c>
      <c r="EV10" s="91">
        <v>93.23</v>
      </c>
      <c r="EW10" s="28">
        <v>87</v>
      </c>
      <c r="EX10" s="95">
        <v>0.93317601630376479</v>
      </c>
      <c r="FK10" s="91">
        <v>93.23</v>
      </c>
      <c r="FL10" s="28">
        <v>87</v>
      </c>
      <c r="FM10" s="81">
        <f t="shared" si="0"/>
        <v>2</v>
      </c>
      <c r="FN10" s="81">
        <f t="shared" si="1"/>
        <v>6</v>
      </c>
      <c r="GF10" s="103">
        <v>103.24</v>
      </c>
      <c r="GG10" s="103">
        <v>38.090000000000003</v>
      </c>
      <c r="GH10" s="28">
        <v>8</v>
      </c>
      <c r="GI10" s="28">
        <v>30</v>
      </c>
      <c r="GJ10" s="28">
        <v>98</v>
      </c>
      <c r="GK10" s="28">
        <v>46</v>
      </c>
      <c r="GL10" s="28">
        <v>8</v>
      </c>
      <c r="GM10" s="104">
        <v>28</v>
      </c>
      <c r="GN10" s="107">
        <f t="shared" si="2"/>
        <v>7.802642437506753E-2</v>
      </c>
      <c r="GP10" s="28">
        <v>30</v>
      </c>
      <c r="GQ10" s="104">
        <v>28</v>
      </c>
      <c r="HC10" s="93">
        <v>42278</v>
      </c>
      <c r="HD10" s="93">
        <v>42278</v>
      </c>
      <c r="HE10" s="28">
        <v>8</v>
      </c>
      <c r="HF10" s="28">
        <v>8</v>
      </c>
      <c r="HG10" s="28">
        <v>98</v>
      </c>
      <c r="HH10" s="28">
        <v>46</v>
      </c>
      <c r="HI10" s="28">
        <v>8</v>
      </c>
      <c r="HJ10" s="104">
        <v>28</v>
      </c>
      <c r="HK10" s="28">
        <f t="shared" si="3"/>
        <v>-4.0354013384188717E-2</v>
      </c>
      <c r="HM10" s="28">
        <v>8</v>
      </c>
      <c r="HN10" s="104">
        <v>28</v>
      </c>
      <c r="IA10" s="103">
        <v>103.24</v>
      </c>
      <c r="IB10" s="28">
        <v>98</v>
      </c>
      <c r="IC10" s="28">
        <f t="shared" si="4"/>
        <v>0.12796006218447273</v>
      </c>
    </row>
    <row r="11" spans="1:243" ht="13" x14ac:dyDescent="0.3">
      <c r="A11" s="4">
        <v>42339</v>
      </c>
      <c r="B11" s="50">
        <v>1.9952743502231556</v>
      </c>
      <c r="C11" s="51">
        <v>0.42005775794171696</v>
      </c>
      <c r="D11" s="51">
        <v>0.99763717511157779</v>
      </c>
      <c r="E11" s="52">
        <v>0.57757941716986083</v>
      </c>
      <c r="P11" s="4">
        <v>42339</v>
      </c>
      <c r="Q11" s="50">
        <v>1.9952743502231556</v>
      </c>
      <c r="R11" s="51">
        <v>0.42005775794171696</v>
      </c>
      <c r="S11" s="51">
        <v>0.99763717511157779</v>
      </c>
      <c r="T11" s="52">
        <v>0.57757941716986083</v>
      </c>
      <c r="AF11" s="80">
        <v>42339</v>
      </c>
      <c r="AG11" s="81" t="s">
        <v>61</v>
      </c>
      <c r="AH11" s="81">
        <v>1.9952743502231556</v>
      </c>
      <c r="AI11" s="81">
        <v>0.42005775794171696</v>
      </c>
      <c r="AJ11" s="81">
        <v>0.99763717511157779</v>
      </c>
      <c r="AK11" s="81">
        <v>0.57757941716986083</v>
      </c>
      <c r="AX11" s="4">
        <v>42339</v>
      </c>
      <c r="AY11" s="6" t="s">
        <v>14</v>
      </c>
      <c r="AZ11" s="50">
        <v>1.9952743502231556</v>
      </c>
      <c r="BA11" s="51">
        <v>0.42005775794171696</v>
      </c>
      <c r="BB11" s="51">
        <v>0.99763717511157779</v>
      </c>
      <c r="BC11" s="52">
        <v>0.57757941716986083</v>
      </c>
      <c r="BO11" s="84">
        <v>16</v>
      </c>
      <c r="BP11" s="6" t="s">
        <v>42</v>
      </c>
      <c r="BQ11" s="84" t="s">
        <v>63</v>
      </c>
      <c r="BR11" s="6" t="s">
        <v>14</v>
      </c>
      <c r="BS11" s="6" t="s">
        <v>61</v>
      </c>
      <c r="BT11" s="85">
        <v>54.55</v>
      </c>
      <c r="BU11" s="84">
        <v>56</v>
      </c>
      <c r="BW11" s="84">
        <v>16</v>
      </c>
      <c r="BX11" s="84">
        <v>56</v>
      </c>
      <c r="CH11" s="84" t="s">
        <v>63</v>
      </c>
      <c r="CI11" s="6" t="s">
        <v>38</v>
      </c>
      <c r="CJ11" s="6" t="s">
        <v>14</v>
      </c>
      <c r="CK11" s="6" t="s">
        <v>61</v>
      </c>
      <c r="CL11" s="28">
        <v>10</v>
      </c>
      <c r="CM11" s="91">
        <v>38</v>
      </c>
      <c r="CN11" s="28">
        <v>48</v>
      </c>
      <c r="CO11" s="84" t="s">
        <v>62</v>
      </c>
      <c r="CP11" s="6" t="s">
        <v>55</v>
      </c>
      <c r="CQ11" s="6" t="s">
        <v>15</v>
      </c>
      <c r="CR11" s="6" t="s">
        <v>60</v>
      </c>
      <c r="CS11" s="28">
        <v>14</v>
      </c>
      <c r="CT11" s="91">
        <v>49.32</v>
      </c>
      <c r="CU11" s="28">
        <v>54</v>
      </c>
      <c r="CX11" s="5" t="s">
        <v>36</v>
      </c>
      <c r="CY11" s="84" t="s">
        <v>62</v>
      </c>
      <c r="CZ11" s="6" t="s">
        <v>14</v>
      </c>
      <c r="DA11" s="6" t="s">
        <v>61</v>
      </c>
      <c r="DB11" s="91">
        <v>38.090000000000003</v>
      </c>
      <c r="DC11" s="28">
        <v>76</v>
      </c>
      <c r="DD11" s="28">
        <v>16</v>
      </c>
      <c r="DE11" s="28">
        <v>38</v>
      </c>
      <c r="DF11" s="28">
        <v>22</v>
      </c>
      <c r="DS11" s="93">
        <v>42339</v>
      </c>
      <c r="DT11" s="28">
        <v>76</v>
      </c>
      <c r="EH11" s="93">
        <v>42339</v>
      </c>
      <c r="EI11" s="94">
        <v>1.9952743502231556</v>
      </c>
      <c r="EV11" s="91">
        <v>38.090000000000003</v>
      </c>
      <c r="EW11" s="28">
        <v>76</v>
      </c>
      <c r="EX11" s="95">
        <v>1.9952743502231556</v>
      </c>
      <c r="FK11" s="91">
        <v>38.090000000000003</v>
      </c>
      <c r="FL11" s="28">
        <v>76</v>
      </c>
      <c r="FM11" s="81">
        <f t="shared" si="0"/>
        <v>23</v>
      </c>
      <c r="FN11" s="81">
        <f t="shared" si="1"/>
        <v>8</v>
      </c>
      <c r="GF11" s="103">
        <v>93.23</v>
      </c>
      <c r="GG11" s="103">
        <v>42.04</v>
      </c>
      <c r="GH11" s="28">
        <v>9</v>
      </c>
      <c r="GI11" s="28">
        <v>29</v>
      </c>
      <c r="GJ11" s="28">
        <v>87</v>
      </c>
      <c r="GK11" s="28">
        <v>48</v>
      </c>
      <c r="GL11" s="28">
        <v>9</v>
      </c>
      <c r="GM11" s="104">
        <v>25</v>
      </c>
      <c r="GN11" s="107">
        <f t="shared" si="2"/>
        <v>5.5210421661254679E-2</v>
      </c>
      <c r="GP11" s="28">
        <v>29</v>
      </c>
      <c r="GQ11" s="104">
        <v>25</v>
      </c>
      <c r="HC11" s="93">
        <v>42309</v>
      </c>
      <c r="HD11" s="93">
        <v>42309</v>
      </c>
      <c r="HE11" s="28">
        <v>9</v>
      </c>
      <c r="HF11" s="28">
        <v>9</v>
      </c>
      <c r="HG11" s="28">
        <v>87</v>
      </c>
      <c r="HH11" s="28">
        <v>48</v>
      </c>
      <c r="HI11" s="28">
        <v>9</v>
      </c>
      <c r="HJ11" s="104">
        <v>25</v>
      </c>
      <c r="HK11" s="28">
        <f t="shared" si="3"/>
        <v>-2.6579843482385637E-2</v>
      </c>
      <c r="HM11" s="28">
        <v>9</v>
      </c>
      <c r="HN11" s="104">
        <v>25</v>
      </c>
      <c r="IA11" s="103">
        <v>93.23</v>
      </c>
      <c r="IB11" s="28">
        <v>87</v>
      </c>
      <c r="IC11" s="28">
        <f t="shared" si="4"/>
        <v>7.0702243479119076E-2</v>
      </c>
    </row>
    <row r="12" spans="1:243" ht="13" x14ac:dyDescent="0.3">
      <c r="A12" s="4">
        <v>42370</v>
      </c>
      <c r="B12" s="50">
        <v>1.103448275862069</v>
      </c>
      <c r="C12" s="51">
        <v>0.20689655172413793</v>
      </c>
      <c r="D12" s="51">
        <v>0.55172413793103448</v>
      </c>
      <c r="E12" s="52">
        <v>0.34482758620689657</v>
      </c>
      <c r="P12" s="4">
        <v>42370</v>
      </c>
      <c r="Q12" s="50">
        <v>1.103448275862069</v>
      </c>
      <c r="R12" s="51">
        <v>0.20689655172413793</v>
      </c>
      <c r="S12" s="51">
        <v>0.55172413793103448</v>
      </c>
      <c r="T12" s="52">
        <v>0.34482758620689657</v>
      </c>
      <c r="AF12" s="80">
        <v>42370</v>
      </c>
      <c r="AG12" s="81" t="s">
        <v>60</v>
      </c>
      <c r="AH12" s="81">
        <v>1.103448275862069</v>
      </c>
      <c r="AI12" s="81">
        <v>0.20689655172413793</v>
      </c>
      <c r="AJ12" s="81">
        <v>0.55172413793103448</v>
      </c>
      <c r="AK12" s="81">
        <v>0.34482758620689657</v>
      </c>
      <c r="AX12" s="4">
        <v>42370</v>
      </c>
      <c r="AY12" s="6" t="s">
        <v>14</v>
      </c>
      <c r="AZ12" s="50">
        <v>1.103448275862069</v>
      </c>
      <c r="BA12" s="51">
        <v>0.20689655172413793</v>
      </c>
      <c r="BB12" s="51">
        <v>0.55172413793103448</v>
      </c>
      <c r="BC12" s="52">
        <v>0.34482758620689657</v>
      </c>
      <c r="BO12" s="86">
        <v>16</v>
      </c>
      <c r="BP12" s="87" t="s">
        <v>48</v>
      </c>
      <c r="BQ12" s="86" t="s">
        <v>62</v>
      </c>
      <c r="BR12" s="87" t="s">
        <v>14</v>
      </c>
      <c r="BS12" s="87" t="s">
        <v>61</v>
      </c>
      <c r="BT12" s="88">
        <v>55</v>
      </c>
      <c r="BU12" s="86">
        <v>93</v>
      </c>
      <c r="BW12" s="86">
        <v>16</v>
      </c>
      <c r="BX12" s="86">
        <v>93</v>
      </c>
      <c r="CH12" s="84" t="s">
        <v>63</v>
      </c>
      <c r="CI12" s="6" t="s">
        <v>41</v>
      </c>
      <c r="CJ12" s="6" t="s">
        <v>14</v>
      </c>
      <c r="CK12" s="6" t="s">
        <v>60</v>
      </c>
      <c r="CL12" s="28">
        <v>14</v>
      </c>
      <c r="CM12" s="91">
        <v>53.3</v>
      </c>
      <c r="CN12" s="28">
        <v>46</v>
      </c>
      <c r="CO12" s="84" t="s">
        <v>62</v>
      </c>
      <c r="CP12" s="5" t="s">
        <v>32</v>
      </c>
      <c r="CQ12" s="6" t="s">
        <v>15</v>
      </c>
      <c r="CR12" s="6" t="s">
        <v>60</v>
      </c>
      <c r="CS12" s="28">
        <v>12</v>
      </c>
      <c r="CT12" s="91">
        <v>44.5</v>
      </c>
      <c r="CU12" s="28">
        <v>53</v>
      </c>
      <c r="CX12" s="6" t="s">
        <v>37</v>
      </c>
      <c r="CY12" s="84" t="s">
        <v>63</v>
      </c>
      <c r="CZ12" s="6" t="s">
        <v>14</v>
      </c>
      <c r="DA12" s="6" t="s">
        <v>60</v>
      </c>
      <c r="DB12" s="91">
        <v>29</v>
      </c>
      <c r="DC12" s="28">
        <v>32</v>
      </c>
      <c r="DD12" s="28">
        <v>6</v>
      </c>
      <c r="DE12" s="28">
        <v>16</v>
      </c>
      <c r="DF12" s="28">
        <v>10</v>
      </c>
      <c r="DS12" s="93">
        <v>42370</v>
      </c>
      <c r="DT12" s="28">
        <v>32</v>
      </c>
      <c r="EH12" s="93">
        <v>42370</v>
      </c>
      <c r="EI12" s="94">
        <v>1.103448275862069</v>
      </c>
      <c r="EV12" s="91">
        <v>29</v>
      </c>
      <c r="EW12" s="28">
        <v>32</v>
      </c>
      <c r="EX12" s="95">
        <v>1.103448275862069</v>
      </c>
      <c r="FK12" s="91">
        <v>29</v>
      </c>
      <c r="FL12" s="28">
        <v>32</v>
      </c>
      <c r="FM12" s="81">
        <f t="shared" si="0"/>
        <v>27</v>
      </c>
      <c r="FN12" s="81">
        <f t="shared" si="1"/>
        <v>28</v>
      </c>
      <c r="GF12" s="103">
        <v>38.090000000000003</v>
      </c>
      <c r="GG12" s="103">
        <v>44</v>
      </c>
      <c r="GH12" s="28">
        <v>10</v>
      </c>
      <c r="GI12" s="28">
        <v>8</v>
      </c>
      <c r="GJ12" s="28">
        <v>76</v>
      </c>
      <c r="GK12" s="28">
        <v>49</v>
      </c>
      <c r="GL12" s="28">
        <v>10</v>
      </c>
      <c r="GM12" s="104">
        <v>23</v>
      </c>
      <c r="GN12" s="107">
        <f t="shared" si="2"/>
        <v>-2.4215097219848544E-2</v>
      </c>
      <c r="GP12" s="28">
        <v>8</v>
      </c>
      <c r="GQ12" s="104">
        <v>23</v>
      </c>
      <c r="HC12" s="93">
        <v>42339</v>
      </c>
      <c r="HD12" s="93">
        <v>42339</v>
      </c>
      <c r="HE12" s="28">
        <v>10</v>
      </c>
      <c r="HF12" s="28">
        <v>10</v>
      </c>
      <c r="HG12" s="28">
        <v>76</v>
      </c>
      <c r="HH12" s="28">
        <v>49</v>
      </c>
      <c r="HI12" s="28">
        <v>10</v>
      </c>
      <c r="HJ12" s="104">
        <v>23</v>
      </c>
      <c r="HK12" s="28">
        <f t="shared" si="3"/>
        <v>-1.7755765889043037E-2</v>
      </c>
      <c r="HM12" s="28">
        <v>10</v>
      </c>
      <c r="HN12" s="104">
        <v>23</v>
      </c>
      <c r="IA12" s="103">
        <v>38.090000000000003</v>
      </c>
      <c r="IB12" s="28">
        <v>76</v>
      </c>
      <c r="IC12" s="28">
        <f t="shared" si="4"/>
        <v>-1.1519853371920175E-2</v>
      </c>
    </row>
    <row r="13" spans="1:243" ht="13" x14ac:dyDescent="0.3">
      <c r="A13" s="4">
        <v>42415</v>
      </c>
      <c r="B13" s="50">
        <v>1.263157894736842</v>
      </c>
      <c r="C13" s="51">
        <v>0.18421052631578946</v>
      </c>
      <c r="D13" s="51">
        <v>0.68421052631578949</v>
      </c>
      <c r="E13" s="52">
        <v>0.39473684210526316</v>
      </c>
      <c r="P13" s="4">
        <v>42415</v>
      </c>
      <c r="Q13" s="50">
        <v>1.263157894736842</v>
      </c>
      <c r="R13" s="51">
        <v>0.18421052631578946</v>
      </c>
      <c r="S13" s="51">
        <v>0.68421052631578949</v>
      </c>
      <c r="T13" s="52">
        <v>0.39473684210526316</v>
      </c>
      <c r="AF13" s="80">
        <v>42415</v>
      </c>
      <c r="AG13" s="81" t="s">
        <v>61</v>
      </c>
      <c r="AH13" s="81">
        <v>1.263157894736842</v>
      </c>
      <c r="AI13" s="81">
        <v>0.18421052631578946</v>
      </c>
      <c r="AJ13" s="81">
        <v>0.68421052631578949</v>
      </c>
      <c r="AK13" s="81">
        <v>0.39473684210526316</v>
      </c>
      <c r="AX13" s="4">
        <v>42415</v>
      </c>
      <c r="AY13" s="6" t="s">
        <v>14</v>
      </c>
      <c r="AZ13" s="50">
        <v>1.263157894736842</v>
      </c>
      <c r="BA13" s="51">
        <v>0.18421052631578946</v>
      </c>
      <c r="BB13" s="51">
        <v>0.68421052631578949</v>
      </c>
      <c r="BC13" s="52">
        <v>0.39473684210526316</v>
      </c>
      <c r="BO13" s="84">
        <v>16</v>
      </c>
      <c r="BP13" s="6" t="s">
        <v>50</v>
      </c>
      <c r="BQ13" s="84" t="s">
        <v>63</v>
      </c>
      <c r="BR13" s="6" t="s">
        <v>15</v>
      </c>
      <c r="BS13" s="6" t="s">
        <v>61</v>
      </c>
      <c r="BT13" s="85">
        <v>56</v>
      </c>
      <c r="BU13" s="84">
        <v>55</v>
      </c>
      <c r="BW13" s="84">
        <v>16</v>
      </c>
      <c r="BX13" s="84">
        <v>55</v>
      </c>
      <c r="CH13" s="84" t="s">
        <v>63</v>
      </c>
      <c r="CI13" s="6" t="s">
        <v>47</v>
      </c>
      <c r="CJ13" s="6" t="s">
        <v>15</v>
      </c>
      <c r="CK13" s="6" t="s">
        <v>61</v>
      </c>
      <c r="CL13" s="28">
        <v>14</v>
      </c>
      <c r="CM13" s="91">
        <v>50.2</v>
      </c>
      <c r="CN13" s="28">
        <v>45</v>
      </c>
      <c r="CO13" s="84" t="s">
        <v>62</v>
      </c>
      <c r="CP13" s="6" t="s">
        <v>45</v>
      </c>
      <c r="CQ13" s="6" t="s">
        <v>14</v>
      </c>
      <c r="CR13" s="6" t="s">
        <v>61</v>
      </c>
      <c r="CS13" s="28">
        <v>10</v>
      </c>
      <c r="CT13" s="91">
        <v>42.04</v>
      </c>
      <c r="CU13" s="28">
        <v>49</v>
      </c>
      <c r="CX13" s="6" t="s">
        <v>38</v>
      </c>
      <c r="CY13" s="84" t="s">
        <v>63</v>
      </c>
      <c r="CZ13" s="6" t="s">
        <v>14</v>
      </c>
      <c r="DA13" s="6" t="s">
        <v>61</v>
      </c>
      <c r="DB13" s="91">
        <v>38</v>
      </c>
      <c r="DC13" s="28">
        <v>48</v>
      </c>
      <c r="DD13" s="28">
        <v>7</v>
      </c>
      <c r="DE13" s="28">
        <v>26</v>
      </c>
      <c r="DF13" s="28">
        <v>15</v>
      </c>
      <c r="DS13" s="93">
        <v>42415</v>
      </c>
      <c r="DT13" s="28">
        <v>48</v>
      </c>
      <c r="EH13" s="93">
        <v>42415</v>
      </c>
      <c r="EI13" s="94">
        <v>1.263157894736842</v>
      </c>
      <c r="EV13" s="91">
        <v>38</v>
      </c>
      <c r="EW13" s="28">
        <v>48</v>
      </c>
      <c r="EX13" s="95">
        <v>1.263157894736842</v>
      </c>
      <c r="FK13" s="91">
        <v>38</v>
      </c>
      <c r="FL13" s="28">
        <v>48</v>
      </c>
      <c r="FM13" s="81">
        <f t="shared" si="0"/>
        <v>24</v>
      </c>
      <c r="FN13" s="81">
        <f t="shared" si="1"/>
        <v>22</v>
      </c>
      <c r="GF13" s="103">
        <v>29</v>
      </c>
      <c r="GG13" s="103">
        <v>44.5</v>
      </c>
      <c r="GH13" s="28">
        <v>11</v>
      </c>
      <c r="GI13" s="28">
        <v>4</v>
      </c>
      <c r="GJ13" s="28">
        <v>32</v>
      </c>
      <c r="GK13" s="28">
        <v>53</v>
      </c>
      <c r="GL13" s="28">
        <v>11</v>
      </c>
      <c r="GM13" s="104">
        <v>3</v>
      </c>
      <c r="GN13" s="107">
        <f t="shared" si="2"/>
        <v>6.1883026228501836E-2</v>
      </c>
      <c r="GP13" s="28">
        <v>4</v>
      </c>
      <c r="GQ13" s="104">
        <v>3</v>
      </c>
      <c r="HC13" s="93">
        <v>42370</v>
      </c>
      <c r="HD13" s="93">
        <v>42370</v>
      </c>
      <c r="HE13" s="28">
        <v>11</v>
      </c>
      <c r="HF13" s="28">
        <v>11</v>
      </c>
      <c r="HG13" s="28">
        <v>32</v>
      </c>
      <c r="HH13" s="28">
        <v>53</v>
      </c>
      <c r="HI13" s="28">
        <v>11</v>
      </c>
      <c r="HJ13" s="104">
        <v>3</v>
      </c>
      <c r="HK13" s="28">
        <f t="shared" si="3"/>
        <v>2.4212408030513232E-2</v>
      </c>
      <c r="HM13" s="28">
        <v>11</v>
      </c>
      <c r="HN13" s="104">
        <v>3</v>
      </c>
      <c r="IA13" s="103">
        <v>29</v>
      </c>
      <c r="IB13" s="28">
        <v>32</v>
      </c>
      <c r="IC13" s="28">
        <f t="shared" si="4"/>
        <v>4.8305282748930388E-2</v>
      </c>
    </row>
    <row r="14" spans="1:243" ht="13" x14ac:dyDescent="0.3">
      <c r="A14" s="4">
        <v>42430</v>
      </c>
      <c r="B14" s="50">
        <v>1.0117810117810118</v>
      </c>
      <c r="C14" s="51">
        <v>0.19404019404019401</v>
      </c>
      <c r="D14" s="51">
        <v>0.49896049896049893</v>
      </c>
      <c r="E14" s="52">
        <v>0.31878031878031876</v>
      </c>
      <c r="P14" s="4">
        <v>42430</v>
      </c>
      <c r="Q14" s="50">
        <v>1.0117810117810118</v>
      </c>
      <c r="R14" s="51">
        <v>0.19404019404019401</v>
      </c>
      <c r="S14" s="51">
        <v>0.49896049896049893</v>
      </c>
      <c r="T14" s="52">
        <v>0.31878031878031876</v>
      </c>
      <c r="AF14" s="80">
        <v>42430</v>
      </c>
      <c r="AG14" s="81" t="s">
        <v>60</v>
      </c>
      <c r="AH14" s="81">
        <v>1.0117810117810118</v>
      </c>
      <c r="AI14" s="81">
        <v>0.19404019404019401</v>
      </c>
      <c r="AJ14" s="81">
        <v>0.49896049896049893</v>
      </c>
      <c r="AK14" s="81">
        <v>0.31878031878031876</v>
      </c>
      <c r="AX14" s="4">
        <v>42430</v>
      </c>
      <c r="AY14" s="6" t="s">
        <v>14</v>
      </c>
      <c r="AZ14" s="50">
        <v>1.0117810117810118</v>
      </c>
      <c r="BA14" s="51">
        <v>0.19404019404019401</v>
      </c>
      <c r="BB14" s="51">
        <v>0.49896049896049893</v>
      </c>
      <c r="BC14" s="52">
        <v>0.31878031878031876</v>
      </c>
      <c r="BO14" s="86">
        <v>14</v>
      </c>
      <c r="BP14" s="87" t="s">
        <v>41</v>
      </c>
      <c r="BQ14" s="86" t="s">
        <v>63</v>
      </c>
      <c r="BR14" s="87" t="s">
        <v>14</v>
      </c>
      <c r="BS14" s="87" t="s">
        <v>60</v>
      </c>
      <c r="BT14" s="88">
        <v>53.3</v>
      </c>
      <c r="BU14" s="86">
        <v>46</v>
      </c>
      <c r="BW14" s="86">
        <v>14</v>
      </c>
      <c r="BX14" s="86">
        <v>46</v>
      </c>
      <c r="CH14" s="84" t="s">
        <v>63</v>
      </c>
      <c r="CI14" s="6" t="s">
        <v>51</v>
      </c>
      <c r="CJ14" s="6" t="s">
        <v>15</v>
      </c>
      <c r="CK14" s="6" t="s">
        <v>61</v>
      </c>
      <c r="CL14" s="28">
        <v>14</v>
      </c>
      <c r="CM14" s="91">
        <v>56</v>
      </c>
      <c r="CN14" s="28">
        <v>45</v>
      </c>
      <c r="CO14" s="84" t="s">
        <v>62</v>
      </c>
      <c r="CP14" s="6" t="s">
        <v>40</v>
      </c>
      <c r="CQ14" s="6" t="s">
        <v>14</v>
      </c>
      <c r="CR14" s="6" t="s">
        <v>60</v>
      </c>
      <c r="CS14" s="28">
        <v>6</v>
      </c>
      <c r="CT14" s="91">
        <v>21</v>
      </c>
      <c r="CU14" s="28">
        <v>45</v>
      </c>
      <c r="CX14" s="6" t="s">
        <v>39</v>
      </c>
      <c r="CY14" s="84" t="s">
        <v>63</v>
      </c>
      <c r="CZ14" s="6" t="s">
        <v>14</v>
      </c>
      <c r="DA14" s="6" t="s">
        <v>60</v>
      </c>
      <c r="DB14" s="91">
        <v>72.150000000000006</v>
      </c>
      <c r="DC14" s="28">
        <v>73</v>
      </c>
      <c r="DD14" s="28">
        <v>14</v>
      </c>
      <c r="DE14" s="28">
        <v>36</v>
      </c>
      <c r="DF14" s="28">
        <v>23</v>
      </c>
      <c r="DS14" s="93">
        <v>42430</v>
      </c>
      <c r="DT14" s="28">
        <v>73</v>
      </c>
      <c r="EH14" s="93">
        <v>42430</v>
      </c>
      <c r="EI14" s="94">
        <v>1.0117810117810118</v>
      </c>
      <c r="EV14" s="91">
        <v>72.150000000000006</v>
      </c>
      <c r="EW14" s="28">
        <v>73</v>
      </c>
      <c r="EX14" s="95">
        <v>1.0117810117810118</v>
      </c>
      <c r="FK14" s="91">
        <v>72.150000000000006</v>
      </c>
      <c r="FL14" s="28">
        <v>73</v>
      </c>
      <c r="FM14" s="81">
        <f t="shared" si="0"/>
        <v>4</v>
      </c>
      <c r="FN14" s="81">
        <f t="shared" si="1"/>
        <v>9.5</v>
      </c>
      <c r="GF14" s="103">
        <v>38</v>
      </c>
      <c r="GG14" s="103">
        <v>45</v>
      </c>
      <c r="GH14" s="28">
        <v>12</v>
      </c>
      <c r="GI14" s="28">
        <v>7</v>
      </c>
      <c r="GJ14" s="28">
        <v>48</v>
      </c>
      <c r="GK14" s="28">
        <v>54</v>
      </c>
      <c r="GL14" s="28">
        <v>12</v>
      </c>
      <c r="GM14" s="104">
        <v>9</v>
      </c>
      <c r="GN14" s="107">
        <f t="shared" si="2"/>
        <v>2.3784606602606794E-2</v>
      </c>
      <c r="GP14" s="28">
        <v>7</v>
      </c>
      <c r="GQ14" s="104">
        <v>9</v>
      </c>
      <c r="HC14" s="93">
        <v>42415</v>
      </c>
      <c r="HD14" s="93">
        <v>42415</v>
      </c>
      <c r="HE14" s="28">
        <v>12</v>
      </c>
      <c r="HF14" s="28">
        <v>12</v>
      </c>
      <c r="HG14" s="28">
        <v>48</v>
      </c>
      <c r="HH14" s="28">
        <v>54</v>
      </c>
      <c r="HI14" s="28">
        <v>12</v>
      </c>
      <c r="HJ14" s="104">
        <v>9</v>
      </c>
      <c r="HK14" s="28">
        <f t="shared" si="3"/>
        <v>9.792573914563129E-3</v>
      </c>
      <c r="HM14" s="28">
        <v>12</v>
      </c>
      <c r="HN14" s="104">
        <v>9</v>
      </c>
      <c r="IA14" s="103">
        <v>38</v>
      </c>
      <c r="IB14" s="28">
        <v>48</v>
      </c>
      <c r="IC14" s="28">
        <f t="shared" si="4"/>
        <v>1.3908537677545584E-2</v>
      </c>
    </row>
    <row r="15" spans="1:243" ht="13" x14ac:dyDescent="0.3">
      <c r="A15" s="4">
        <v>42491</v>
      </c>
      <c r="B15" s="50">
        <v>2.1428571428571428</v>
      </c>
      <c r="C15" s="51">
        <v>0.33333333333333331</v>
      </c>
      <c r="D15" s="51">
        <v>1.1428571428571428</v>
      </c>
      <c r="E15" s="52">
        <v>0.66666666666666663</v>
      </c>
      <c r="P15" s="4">
        <v>42491</v>
      </c>
      <c r="Q15" s="50">
        <v>2.1428571428571428</v>
      </c>
      <c r="R15" s="51">
        <v>0.33333333333333331</v>
      </c>
      <c r="S15" s="51">
        <v>1.1428571428571428</v>
      </c>
      <c r="T15" s="52">
        <v>0.66666666666666663</v>
      </c>
      <c r="AF15" s="80">
        <v>42491</v>
      </c>
      <c r="AG15" s="81" t="s">
        <v>60</v>
      </c>
      <c r="AH15" s="81">
        <v>2.1428571428571428</v>
      </c>
      <c r="AI15" s="81">
        <v>0.33333333333333331</v>
      </c>
      <c r="AJ15" s="81">
        <v>1.1428571428571428</v>
      </c>
      <c r="AK15" s="81">
        <v>0.66666666666666663</v>
      </c>
      <c r="AX15" s="4">
        <v>42491</v>
      </c>
      <c r="AY15" s="6" t="s">
        <v>14</v>
      </c>
      <c r="AZ15" s="50">
        <v>2.1428571428571428</v>
      </c>
      <c r="BA15" s="51">
        <v>0.33333333333333331</v>
      </c>
      <c r="BB15" s="51">
        <v>1.1428571428571428</v>
      </c>
      <c r="BC15" s="52">
        <v>0.66666666666666663</v>
      </c>
      <c r="BO15" s="84">
        <v>14</v>
      </c>
      <c r="BP15" s="6" t="s">
        <v>47</v>
      </c>
      <c r="BQ15" s="84" t="s">
        <v>63</v>
      </c>
      <c r="BR15" s="6" t="s">
        <v>15</v>
      </c>
      <c r="BS15" s="6" t="s">
        <v>61</v>
      </c>
      <c r="BT15" s="85">
        <v>50.2</v>
      </c>
      <c r="BU15" s="84">
        <v>45</v>
      </c>
      <c r="BW15" s="84">
        <v>14</v>
      </c>
      <c r="BX15" s="84">
        <v>45</v>
      </c>
      <c r="CH15" s="84" t="s">
        <v>63</v>
      </c>
      <c r="CI15" s="6" t="s">
        <v>37</v>
      </c>
      <c r="CJ15" s="6" t="s">
        <v>14</v>
      </c>
      <c r="CK15" s="6" t="s">
        <v>60</v>
      </c>
      <c r="CL15" s="28">
        <v>8</v>
      </c>
      <c r="CM15" s="91">
        <v>29</v>
      </c>
      <c r="CN15" s="28">
        <v>32</v>
      </c>
      <c r="CO15" s="84" t="s">
        <v>62</v>
      </c>
      <c r="CP15" s="5" t="s">
        <v>28</v>
      </c>
      <c r="CQ15" s="6" t="s">
        <v>14</v>
      </c>
      <c r="CR15" s="6" t="s">
        <v>60</v>
      </c>
      <c r="CS15" s="28">
        <v>6</v>
      </c>
      <c r="CT15" s="91">
        <v>17.8</v>
      </c>
      <c r="CU15" s="28">
        <v>43</v>
      </c>
      <c r="CX15" s="6" t="s">
        <v>40</v>
      </c>
      <c r="CY15" s="84" t="s">
        <v>62</v>
      </c>
      <c r="CZ15" s="6" t="s">
        <v>14</v>
      </c>
      <c r="DA15" s="6" t="s">
        <v>60</v>
      </c>
      <c r="DB15" s="91">
        <v>21</v>
      </c>
      <c r="DC15" s="28">
        <v>45</v>
      </c>
      <c r="DD15" s="28">
        <v>7</v>
      </c>
      <c r="DE15" s="28">
        <v>24</v>
      </c>
      <c r="DF15" s="28">
        <v>14</v>
      </c>
      <c r="DS15" s="93">
        <v>42491</v>
      </c>
      <c r="DT15" s="28">
        <v>45</v>
      </c>
      <c r="EH15" s="93">
        <v>42491</v>
      </c>
      <c r="EI15" s="94">
        <v>2.1428571428571428</v>
      </c>
      <c r="EV15" s="91">
        <v>21</v>
      </c>
      <c r="EW15" s="28">
        <v>45</v>
      </c>
      <c r="EX15" s="95">
        <v>2.1428571428571428</v>
      </c>
      <c r="FK15" s="91">
        <v>21</v>
      </c>
      <c r="FL15" s="28">
        <v>45</v>
      </c>
      <c r="FM15" s="81">
        <f t="shared" si="0"/>
        <v>28</v>
      </c>
      <c r="FN15" s="81">
        <f t="shared" si="1"/>
        <v>25</v>
      </c>
      <c r="GF15" s="103">
        <v>72.150000000000006</v>
      </c>
      <c r="GG15" s="103">
        <v>45.93</v>
      </c>
      <c r="GH15" s="28">
        <v>13</v>
      </c>
      <c r="GI15" s="28">
        <v>27</v>
      </c>
      <c r="GJ15" s="28">
        <v>73</v>
      </c>
      <c r="GK15" s="28">
        <v>55</v>
      </c>
      <c r="GL15" s="28">
        <v>13</v>
      </c>
      <c r="GM15" s="104">
        <v>21.5</v>
      </c>
      <c r="GN15" s="107">
        <f t="shared" si="2"/>
        <v>2.970385258968088E-2</v>
      </c>
      <c r="GP15" s="28">
        <v>27</v>
      </c>
      <c r="GQ15" s="104">
        <v>21.5</v>
      </c>
      <c r="HC15" s="93">
        <v>42430</v>
      </c>
      <c r="HD15" s="93">
        <v>42430</v>
      </c>
      <c r="HE15" s="28">
        <v>13</v>
      </c>
      <c r="HF15" s="28">
        <v>13</v>
      </c>
      <c r="HG15" s="28">
        <v>73</v>
      </c>
      <c r="HH15" s="28">
        <v>55</v>
      </c>
      <c r="HI15" s="28">
        <v>13</v>
      </c>
      <c r="HJ15" s="104">
        <v>21.5</v>
      </c>
      <c r="HK15" s="28">
        <f t="shared" si="3"/>
        <v>-6.4566421414701952E-3</v>
      </c>
      <c r="HM15" s="28">
        <v>13</v>
      </c>
      <c r="HN15" s="104">
        <v>21.5</v>
      </c>
      <c r="IA15" s="103">
        <v>72.150000000000006</v>
      </c>
      <c r="IB15" s="28">
        <v>73</v>
      </c>
      <c r="IC15" s="28">
        <f t="shared" si="4"/>
        <v>1.4544321268901927E-2</v>
      </c>
    </row>
    <row r="16" spans="1:243" ht="13" x14ac:dyDescent="0.3">
      <c r="A16" s="4">
        <v>42536</v>
      </c>
      <c r="B16" s="50">
        <v>1.803921568627451</v>
      </c>
      <c r="C16" s="51">
        <v>0.33333333333333331</v>
      </c>
      <c r="D16" s="51">
        <v>0.88235294117647056</v>
      </c>
      <c r="E16" s="52">
        <v>0.58823529411764708</v>
      </c>
      <c r="P16" s="4">
        <v>42536</v>
      </c>
      <c r="Q16" s="50">
        <v>1.803921568627451</v>
      </c>
      <c r="R16" s="51">
        <v>0.33333333333333331</v>
      </c>
      <c r="S16" s="51">
        <v>0.88235294117647056</v>
      </c>
      <c r="T16" s="52">
        <v>0.58823529411764708</v>
      </c>
      <c r="AF16" s="80">
        <v>42536</v>
      </c>
      <c r="AG16" s="81" t="s">
        <v>61</v>
      </c>
      <c r="AH16" s="81">
        <v>1.803921568627451</v>
      </c>
      <c r="AI16" s="81">
        <v>0.33333333333333331</v>
      </c>
      <c r="AJ16" s="81">
        <v>0.88235294117647056</v>
      </c>
      <c r="AK16" s="81">
        <v>0.58823529411764708</v>
      </c>
      <c r="AX16" s="4">
        <v>42536</v>
      </c>
      <c r="AY16" s="6" t="s">
        <v>14</v>
      </c>
      <c r="AZ16" s="50">
        <v>1.803921568627451</v>
      </c>
      <c r="BA16" s="51">
        <v>0.33333333333333331</v>
      </c>
      <c r="BB16" s="51">
        <v>0.88235294117647056</v>
      </c>
      <c r="BC16" s="52">
        <v>0.58823529411764708</v>
      </c>
      <c r="BO16" s="84">
        <v>14</v>
      </c>
      <c r="BP16" s="6" t="s">
        <v>49</v>
      </c>
      <c r="BQ16" s="84" t="s">
        <v>62</v>
      </c>
      <c r="BR16" s="6" t="s">
        <v>15</v>
      </c>
      <c r="BS16" s="6" t="s">
        <v>61</v>
      </c>
      <c r="BT16" s="85">
        <v>45</v>
      </c>
      <c r="BU16" s="84">
        <v>79</v>
      </c>
      <c r="BW16" s="84">
        <v>14</v>
      </c>
      <c r="BX16" s="84">
        <v>79</v>
      </c>
      <c r="CH16" s="84" t="s">
        <v>63</v>
      </c>
      <c r="CI16" s="6" t="s">
        <v>46</v>
      </c>
      <c r="CJ16" s="6" t="s">
        <v>15</v>
      </c>
      <c r="CK16" s="6" t="s">
        <v>60</v>
      </c>
      <c r="CL16" s="28">
        <v>8</v>
      </c>
      <c r="CM16" s="91">
        <v>32</v>
      </c>
      <c r="CN16" s="28">
        <v>30</v>
      </c>
      <c r="CO16" s="84" t="s">
        <v>62</v>
      </c>
      <c r="CP16" s="5" t="s">
        <v>27</v>
      </c>
      <c r="CQ16" s="6" t="s">
        <v>14</v>
      </c>
      <c r="CR16" s="6" t="s">
        <v>60</v>
      </c>
      <c r="CS16" s="28">
        <v>4</v>
      </c>
      <c r="CT16" s="91">
        <v>14</v>
      </c>
      <c r="CU16" s="28">
        <v>23</v>
      </c>
      <c r="CX16" s="6" t="s">
        <v>56</v>
      </c>
      <c r="CY16" s="84" t="s">
        <v>62</v>
      </c>
      <c r="CZ16" s="6" t="s">
        <v>14</v>
      </c>
      <c r="DA16" s="6" t="s">
        <v>61</v>
      </c>
      <c r="DB16" s="91">
        <v>51</v>
      </c>
      <c r="DC16" s="28">
        <v>92</v>
      </c>
      <c r="DD16" s="28">
        <v>17</v>
      </c>
      <c r="DE16" s="28">
        <v>45</v>
      </c>
      <c r="DF16" s="28">
        <v>30</v>
      </c>
      <c r="DS16" s="93">
        <v>42536</v>
      </c>
      <c r="DT16" s="28">
        <v>92</v>
      </c>
      <c r="EH16" s="93">
        <v>42536</v>
      </c>
      <c r="EI16" s="94">
        <v>1.803921568627451</v>
      </c>
      <c r="EV16" s="91">
        <v>51</v>
      </c>
      <c r="EW16" s="28">
        <v>92</v>
      </c>
      <c r="EX16" s="95">
        <v>1.803921568627451</v>
      </c>
      <c r="FK16" s="91">
        <v>51</v>
      </c>
      <c r="FL16" s="28">
        <v>92</v>
      </c>
      <c r="FM16" s="81">
        <f t="shared" si="0"/>
        <v>14</v>
      </c>
      <c r="FN16" s="81">
        <f t="shared" si="1"/>
        <v>5</v>
      </c>
      <c r="GF16" s="103">
        <v>21</v>
      </c>
      <c r="GG16" s="103">
        <v>49.25</v>
      </c>
      <c r="GH16" s="28">
        <v>14</v>
      </c>
      <c r="GI16" s="28">
        <v>3</v>
      </c>
      <c r="GJ16" s="28">
        <v>45</v>
      </c>
      <c r="GK16" s="28">
        <v>56</v>
      </c>
      <c r="GL16" s="28">
        <v>14.5</v>
      </c>
      <c r="GM16" s="104">
        <v>6</v>
      </c>
      <c r="GN16" s="107">
        <f t="shared" si="2"/>
        <v>5.1120760797458038E-2</v>
      </c>
      <c r="GP16" s="28">
        <v>3</v>
      </c>
      <c r="GQ16" s="104">
        <v>6</v>
      </c>
      <c r="HC16" s="93">
        <v>42491</v>
      </c>
      <c r="HD16" s="93">
        <v>42491</v>
      </c>
      <c r="HE16" s="28">
        <v>14</v>
      </c>
      <c r="HF16" s="28">
        <v>14</v>
      </c>
      <c r="HG16" s="28">
        <v>45</v>
      </c>
      <c r="HH16" s="28">
        <v>56</v>
      </c>
      <c r="HI16" s="28">
        <v>14.5</v>
      </c>
      <c r="HJ16" s="104">
        <v>6</v>
      </c>
      <c r="HK16" s="28">
        <f t="shared" si="3"/>
        <v>6.1338100343966851E-3</v>
      </c>
      <c r="HM16" s="28">
        <v>14</v>
      </c>
      <c r="HN16" s="104">
        <v>6</v>
      </c>
      <c r="IA16" s="103">
        <v>21</v>
      </c>
      <c r="IB16" s="28">
        <v>45</v>
      </c>
      <c r="IC16" s="28">
        <f t="shared" si="4"/>
        <v>3.851374373204737E-2</v>
      </c>
    </row>
    <row r="17" spans="1:237" ht="13" x14ac:dyDescent="0.3">
      <c r="A17" s="4">
        <v>42552</v>
      </c>
      <c r="B17" s="50">
        <v>0.8630393996247655</v>
      </c>
      <c r="C17" s="51">
        <v>0.16885553470919326</v>
      </c>
      <c r="D17" s="51">
        <v>0.46904315196998125</v>
      </c>
      <c r="E17" s="52">
        <v>0.22514071294559101</v>
      </c>
      <c r="P17" s="4">
        <v>42552</v>
      </c>
      <c r="Q17" s="50">
        <v>0.8630393996247655</v>
      </c>
      <c r="R17" s="51">
        <v>0.16885553470919326</v>
      </c>
      <c r="S17" s="51">
        <v>0.46904315196998125</v>
      </c>
      <c r="T17" s="52">
        <v>0.22514071294559101</v>
      </c>
      <c r="AF17" s="80">
        <v>42552</v>
      </c>
      <c r="AG17" s="81" t="s">
        <v>60</v>
      </c>
      <c r="AH17" s="81">
        <v>0.8630393996247655</v>
      </c>
      <c r="AI17" s="81">
        <v>0.16885553470919326</v>
      </c>
      <c r="AJ17" s="81">
        <v>0.46904315196998125</v>
      </c>
      <c r="AK17" s="81">
        <v>0.22514071294559101</v>
      </c>
      <c r="AX17" s="4">
        <v>42552</v>
      </c>
      <c r="AY17" s="6" t="s">
        <v>14</v>
      </c>
      <c r="AZ17" s="50">
        <v>0.8630393996247655</v>
      </c>
      <c r="BA17" s="51">
        <v>0.16885553470919326</v>
      </c>
      <c r="BB17" s="51">
        <v>0.46904315196998125</v>
      </c>
      <c r="BC17" s="52">
        <v>0.22514071294559101</v>
      </c>
      <c r="BO17" s="84">
        <v>14</v>
      </c>
      <c r="BP17" s="6" t="s">
        <v>51</v>
      </c>
      <c r="BQ17" s="84" t="s">
        <v>63</v>
      </c>
      <c r="BR17" s="6" t="s">
        <v>15</v>
      </c>
      <c r="BS17" s="6" t="s">
        <v>61</v>
      </c>
      <c r="BT17" s="85">
        <v>56</v>
      </c>
      <c r="BU17" s="84">
        <v>45</v>
      </c>
      <c r="BW17" s="84">
        <v>14</v>
      </c>
      <c r="BX17" s="84">
        <v>45</v>
      </c>
      <c r="CX17" s="6" t="s">
        <v>41</v>
      </c>
      <c r="CY17" s="84" t="s">
        <v>63</v>
      </c>
      <c r="CZ17" s="6" t="s">
        <v>14</v>
      </c>
      <c r="DA17" s="6" t="s">
        <v>60</v>
      </c>
      <c r="DB17" s="91">
        <v>53.3</v>
      </c>
      <c r="DC17" s="28">
        <v>46</v>
      </c>
      <c r="DD17" s="28">
        <v>9</v>
      </c>
      <c r="DE17" s="28">
        <v>25</v>
      </c>
      <c r="DF17" s="28">
        <v>12</v>
      </c>
      <c r="DS17" s="93">
        <v>42552</v>
      </c>
      <c r="DT17" s="28">
        <v>46</v>
      </c>
      <c r="EH17" s="93">
        <v>42552</v>
      </c>
      <c r="EI17" s="94">
        <v>0.8630393996247655</v>
      </c>
      <c r="EV17" s="91">
        <v>53.3</v>
      </c>
      <c r="EW17" s="28">
        <v>46</v>
      </c>
      <c r="EX17" s="95">
        <v>0.8630393996247655</v>
      </c>
      <c r="FK17" s="91">
        <v>53.3</v>
      </c>
      <c r="FL17" s="28">
        <v>46</v>
      </c>
      <c r="FM17" s="81">
        <f t="shared" si="0"/>
        <v>13</v>
      </c>
      <c r="FN17" s="81">
        <f t="shared" si="1"/>
        <v>23</v>
      </c>
      <c r="GF17" s="103">
        <v>51</v>
      </c>
      <c r="GG17" s="103">
        <v>49.32</v>
      </c>
      <c r="GH17" s="28">
        <v>15</v>
      </c>
      <c r="GI17" s="28">
        <v>17</v>
      </c>
      <c r="GJ17" s="28">
        <v>92</v>
      </c>
      <c r="GK17" s="28">
        <v>56</v>
      </c>
      <c r="GL17" s="28">
        <v>14.5</v>
      </c>
      <c r="GM17" s="104">
        <v>26</v>
      </c>
      <c r="GN17" s="107">
        <f t="shared" si="2"/>
        <v>6.7802272215575924E-3</v>
      </c>
      <c r="GP17" s="28">
        <v>17</v>
      </c>
      <c r="GQ17" s="104">
        <v>26</v>
      </c>
      <c r="HC17" s="93">
        <v>42536</v>
      </c>
      <c r="HD17" s="93">
        <v>42536</v>
      </c>
      <c r="HE17" s="28">
        <v>15</v>
      </c>
      <c r="HF17" s="28">
        <v>15</v>
      </c>
      <c r="HG17" s="28">
        <v>92</v>
      </c>
      <c r="HH17" s="28">
        <v>56</v>
      </c>
      <c r="HI17" s="28">
        <v>14.5</v>
      </c>
      <c r="HJ17" s="104">
        <v>26</v>
      </c>
      <c r="HK17" s="28">
        <f t="shared" si="3"/>
        <v>-2.2598247495145682E-3</v>
      </c>
      <c r="HM17" s="28">
        <v>15</v>
      </c>
      <c r="HN17" s="104">
        <v>26</v>
      </c>
      <c r="IA17" s="103">
        <v>51</v>
      </c>
      <c r="IB17" s="28">
        <v>92</v>
      </c>
      <c r="IC17" s="28">
        <f t="shared" si="4"/>
        <v>1.3222166157116004E-4</v>
      </c>
    </row>
    <row r="18" spans="1:237" ht="13" x14ac:dyDescent="0.3">
      <c r="A18" s="4">
        <v>42583</v>
      </c>
      <c r="B18" s="50">
        <v>1.0265811182401468</v>
      </c>
      <c r="C18" s="51">
        <v>0.20164986251145739</v>
      </c>
      <c r="D18" s="51">
        <v>0.49495875343721357</v>
      </c>
      <c r="E18" s="52">
        <v>0.32997250229147573</v>
      </c>
      <c r="P18" s="4">
        <v>42583</v>
      </c>
      <c r="Q18" s="50">
        <v>1.0265811182401468</v>
      </c>
      <c r="R18" s="51">
        <v>0.20164986251145739</v>
      </c>
      <c r="S18" s="51">
        <v>0.49495875343721357</v>
      </c>
      <c r="T18" s="52">
        <v>0.32997250229147573</v>
      </c>
      <c r="AF18" s="80">
        <v>42583</v>
      </c>
      <c r="AG18" s="81" t="s">
        <v>61</v>
      </c>
      <c r="AH18" s="81">
        <v>1.0265811182401468</v>
      </c>
      <c r="AI18" s="81">
        <v>0.20164986251145739</v>
      </c>
      <c r="AJ18" s="81">
        <v>0.49495875343721357</v>
      </c>
      <c r="AK18" s="81">
        <v>0.32997250229147573</v>
      </c>
      <c r="AX18" s="4">
        <v>42583</v>
      </c>
      <c r="AY18" s="6" t="s">
        <v>14</v>
      </c>
      <c r="AZ18" s="50">
        <v>1.0265811182401468</v>
      </c>
      <c r="BA18" s="51">
        <v>0.20164986251145739</v>
      </c>
      <c r="BB18" s="51">
        <v>0.49495875343721357</v>
      </c>
      <c r="BC18" s="52">
        <v>0.32997250229147573</v>
      </c>
      <c r="BO18" s="84">
        <v>14</v>
      </c>
      <c r="BP18" s="6" t="s">
        <v>55</v>
      </c>
      <c r="BQ18" s="84" t="s">
        <v>62</v>
      </c>
      <c r="BR18" s="6" t="s">
        <v>15</v>
      </c>
      <c r="BS18" s="6" t="s">
        <v>60</v>
      </c>
      <c r="BT18" s="85">
        <v>49.32</v>
      </c>
      <c r="BU18" s="84">
        <v>54</v>
      </c>
      <c r="BW18" s="84">
        <v>14</v>
      </c>
      <c r="BX18" s="84">
        <v>54</v>
      </c>
      <c r="CX18" s="6" t="s">
        <v>42</v>
      </c>
      <c r="CY18" s="84" t="s">
        <v>63</v>
      </c>
      <c r="CZ18" s="6" t="s">
        <v>14</v>
      </c>
      <c r="DA18" s="6" t="s">
        <v>61</v>
      </c>
      <c r="DB18" s="91">
        <v>54.55</v>
      </c>
      <c r="DC18" s="28">
        <v>56</v>
      </c>
      <c r="DD18" s="28">
        <v>11</v>
      </c>
      <c r="DE18" s="28">
        <v>27</v>
      </c>
      <c r="DF18" s="28">
        <v>18</v>
      </c>
      <c r="DS18" s="93">
        <v>42583</v>
      </c>
      <c r="DT18" s="28">
        <v>56</v>
      </c>
      <c r="EH18" s="93">
        <v>42583</v>
      </c>
      <c r="EI18" s="94">
        <v>1.0265811182401468</v>
      </c>
      <c r="EV18" s="91">
        <v>54.55</v>
      </c>
      <c r="EW18" s="28">
        <v>56</v>
      </c>
      <c r="EX18" s="95">
        <v>1.0265811182401468</v>
      </c>
      <c r="FK18" s="91">
        <v>54.55</v>
      </c>
      <c r="FL18" s="28">
        <v>56</v>
      </c>
      <c r="FM18" s="81">
        <f t="shared" si="0"/>
        <v>12</v>
      </c>
      <c r="FN18" s="81">
        <f t="shared" si="1"/>
        <v>16.5</v>
      </c>
      <c r="GF18" s="103">
        <v>53.3</v>
      </c>
      <c r="GG18" s="103">
        <v>50.2</v>
      </c>
      <c r="GH18" s="28">
        <v>16</v>
      </c>
      <c r="GI18" s="28">
        <v>18</v>
      </c>
      <c r="GJ18" s="28">
        <v>46</v>
      </c>
      <c r="GK18" s="28">
        <v>58</v>
      </c>
      <c r="GL18" s="28">
        <v>16</v>
      </c>
      <c r="GM18" s="104">
        <v>8</v>
      </c>
      <c r="GN18" s="107">
        <f t="shared" si="2"/>
        <v>-8.0716990732828484E-3</v>
      </c>
      <c r="GP18" s="28">
        <v>18</v>
      </c>
      <c r="GQ18" s="104">
        <v>8</v>
      </c>
      <c r="HC18" s="93">
        <v>42552</v>
      </c>
      <c r="HD18" s="93">
        <v>42552</v>
      </c>
      <c r="HE18" s="28">
        <v>16</v>
      </c>
      <c r="HF18" s="28">
        <v>16</v>
      </c>
      <c r="HG18" s="28">
        <v>46</v>
      </c>
      <c r="HH18" s="28">
        <v>58</v>
      </c>
      <c r="HI18" s="28">
        <v>16</v>
      </c>
      <c r="HJ18" s="104">
        <v>8</v>
      </c>
      <c r="HK18" s="28">
        <f t="shared" si="3"/>
        <v>-1.6141605353675488E-3</v>
      </c>
      <c r="HM18" s="28">
        <v>16</v>
      </c>
      <c r="HN18" s="104">
        <v>8</v>
      </c>
      <c r="IA18" s="103">
        <v>53.3</v>
      </c>
      <c r="IB18" s="28">
        <v>46</v>
      </c>
      <c r="IC18" s="28">
        <f t="shared" si="4"/>
        <v>-2.8766223913388117E-3</v>
      </c>
    </row>
    <row r="19" spans="1:237" ht="25" x14ac:dyDescent="0.3">
      <c r="A19" s="4">
        <v>42644</v>
      </c>
      <c r="B19" s="50">
        <v>1</v>
      </c>
      <c r="C19" s="51">
        <v>0.20967741935483872</v>
      </c>
      <c r="D19" s="51">
        <v>0.4838709677419355</v>
      </c>
      <c r="E19" s="52">
        <v>0.30645161290322581</v>
      </c>
      <c r="P19" s="4">
        <v>42644</v>
      </c>
      <c r="Q19" s="50">
        <v>1</v>
      </c>
      <c r="R19" s="51">
        <v>0.20967741935483872</v>
      </c>
      <c r="S19" s="51">
        <v>0.4838709677419355</v>
      </c>
      <c r="T19" s="52">
        <v>0.30645161290322581</v>
      </c>
      <c r="AF19" s="80">
        <v>42644</v>
      </c>
      <c r="AG19" s="81" t="s">
        <v>61</v>
      </c>
      <c r="AH19" s="81">
        <v>1</v>
      </c>
      <c r="AI19" s="81">
        <v>0.20967741935483872</v>
      </c>
      <c r="AJ19" s="81">
        <v>0.4838709677419355</v>
      </c>
      <c r="AK19" s="81">
        <v>0.30645161290322581</v>
      </c>
      <c r="AX19" s="4">
        <v>42644</v>
      </c>
      <c r="AY19" s="6" t="s">
        <v>14</v>
      </c>
      <c r="AZ19" s="50">
        <v>1</v>
      </c>
      <c r="BA19" s="51">
        <v>0.20967741935483872</v>
      </c>
      <c r="BB19" s="51">
        <v>0.4838709677419355</v>
      </c>
      <c r="BC19" s="52">
        <v>0.30645161290322581</v>
      </c>
      <c r="BO19" s="86">
        <v>12</v>
      </c>
      <c r="BP19" s="87" t="s">
        <v>29</v>
      </c>
      <c r="BQ19" s="86" t="s">
        <v>62</v>
      </c>
      <c r="BR19" s="87" t="s">
        <v>15</v>
      </c>
      <c r="BS19" s="87" t="s">
        <v>61</v>
      </c>
      <c r="BT19" s="88">
        <v>45.93</v>
      </c>
      <c r="BU19" s="86">
        <v>71</v>
      </c>
      <c r="BW19" s="86">
        <v>12</v>
      </c>
      <c r="BX19" s="86">
        <v>71</v>
      </c>
      <c r="CK19" s="89" t="s">
        <v>16</v>
      </c>
      <c r="CL19" s="90" t="s">
        <v>17</v>
      </c>
      <c r="CM19" s="89" t="s">
        <v>16</v>
      </c>
      <c r="CN19" s="90" t="s">
        <v>17</v>
      </c>
      <c r="CX19" s="6" t="s">
        <v>43</v>
      </c>
      <c r="CY19" s="84" t="s">
        <v>63</v>
      </c>
      <c r="CZ19" s="6" t="s">
        <v>14</v>
      </c>
      <c r="DA19" s="6" t="s">
        <v>61</v>
      </c>
      <c r="DB19" s="91">
        <v>62</v>
      </c>
      <c r="DC19" s="28">
        <v>62</v>
      </c>
      <c r="DD19" s="28">
        <v>13</v>
      </c>
      <c r="DE19" s="28">
        <v>30</v>
      </c>
      <c r="DF19" s="28">
        <v>19</v>
      </c>
      <c r="DS19" s="93">
        <v>42644</v>
      </c>
      <c r="DT19" s="28">
        <v>62</v>
      </c>
      <c r="EH19" s="93">
        <v>42644</v>
      </c>
      <c r="EI19" s="94">
        <v>1</v>
      </c>
      <c r="EV19" s="91">
        <v>62</v>
      </c>
      <c r="EW19" s="28">
        <v>62</v>
      </c>
      <c r="EX19" s="95">
        <v>1</v>
      </c>
      <c r="FK19" s="91">
        <v>62</v>
      </c>
      <c r="FL19" s="28">
        <v>62</v>
      </c>
      <c r="FM19" s="81">
        <f t="shared" si="0"/>
        <v>7</v>
      </c>
      <c r="FN19" s="81">
        <f t="shared" si="1"/>
        <v>12.5</v>
      </c>
      <c r="GF19" s="103">
        <v>54.55</v>
      </c>
      <c r="GG19" s="103">
        <v>51</v>
      </c>
      <c r="GH19" s="28">
        <v>17</v>
      </c>
      <c r="GI19" s="28">
        <v>19</v>
      </c>
      <c r="GJ19" s="28">
        <v>56</v>
      </c>
      <c r="GK19" s="28">
        <v>61</v>
      </c>
      <c r="GL19" s="28">
        <v>17</v>
      </c>
      <c r="GM19" s="104">
        <v>14.5</v>
      </c>
      <c r="GN19" s="107">
        <f t="shared" si="2"/>
        <v>-1.5067171603461316E-3</v>
      </c>
      <c r="GP19" s="28">
        <v>19</v>
      </c>
      <c r="GQ19" s="104">
        <v>14.5</v>
      </c>
      <c r="HC19" s="93">
        <v>42583</v>
      </c>
      <c r="HD19" s="93">
        <v>42583</v>
      </c>
      <c r="HE19" s="28">
        <v>17</v>
      </c>
      <c r="HF19" s="28">
        <v>17</v>
      </c>
      <c r="HG19" s="28">
        <v>56</v>
      </c>
      <c r="HH19" s="28">
        <v>61</v>
      </c>
      <c r="HI19" s="28">
        <v>17</v>
      </c>
      <c r="HJ19" s="104">
        <v>14.5</v>
      </c>
      <c r="HK19" s="28">
        <f t="shared" si="3"/>
        <v>-6.4566421414701946E-4</v>
      </c>
      <c r="HM19" s="28">
        <v>17</v>
      </c>
      <c r="HN19" s="104">
        <v>14.5</v>
      </c>
      <c r="IA19" s="103">
        <v>54.55</v>
      </c>
      <c r="IB19" s="28">
        <v>56</v>
      </c>
      <c r="IC19" s="28">
        <f t="shared" si="4"/>
        <v>-1.8503998605767897E-3</v>
      </c>
    </row>
    <row r="20" spans="1:237" ht="13" x14ac:dyDescent="0.3">
      <c r="A20" s="4">
        <v>42675</v>
      </c>
      <c r="B20" s="50">
        <v>1.028169014084507</v>
      </c>
      <c r="C20" s="51">
        <v>0.21126760563380281</v>
      </c>
      <c r="D20" s="51">
        <v>0.47887323943661969</v>
      </c>
      <c r="E20" s="52">
        <v>0.3380281690140845</v>
      </c>
      <c r="P20" s="4">
        <v>42675</v>
      </c>
      <c r="Q20" s="50">
        <v>1.028169014084507</v>
      </c>
      <c r="R20" s="51">
        <v>0.21126760563380281</v>
      </c>
      <c r="S20" s="51">
        <v>0.47887323943661969</v>
      </c>
      <c r="T20" s="52">
        <v>0.3380281690140845</v>
      </c>
      <c r="AF20" s="80">
        <v>42675</v>
      </c>
      <c r="AG20" s="81" t="s">
        <v>60</v>
      </c>
      <c r="AH20" s="81">
        <v>1.028169014084507</v>
      </c>
      <c r="AI20" s="81">
        <v>0.21126760563380281</v>
      </c>
      <c r="AJ20" s="81">
        <v>0.47887323943661969</v>
      </c>
      <c r="AK20" s="81">
        <v>0.3380281690140845</v>
      </c>
      <c r="AX20" s="4">
        <v>42675</v>
      </c>
      <c r="AY20" s="6" t="s">
        <v>14</v>
      </c>
      <c r="AZ20" s="50">
        <v>1.028169014084507</v>
      </c>
      <c r="BA20" s="51">
        <v>0.21126760563380281</v>
      </c>
      <c r="BB20" s="51">
        <v>0.47887323943661969</v>
      </c>
      <c r="BC20" s="52">
        <v>0.3380281690140845</v>
      </c>
      <c r="BO20" s="84">
        <v>12</v>
      </c>
      <c r="BP20" s="5" t="s">
        <v>31</v>
      </c>
      <c r="BQ20" s="84" t="s">
        <v>62</v>
      </c>
      <c r="BR20" s="6" t="s">
        <v>15</v>
      </c>
      <c r="BS20" s="6" t="s">
        <v>60</v>
      </c>
      <c r="BT20" s="85">
        <v>44</v>
      </c>
      <c r="BU20" s="84">
        <v>61</v>
      </c>
      <c r="BW20" s="84">
        <v>12</v>
      </c>
      <c r="BX20" s="84">
        <v>61</v>
      </c>
      <c r="CK20" s="84" t="s">
        <v>63</v>
      </c>
      <c r="CL20" s="28">
        <v>104</v>
      </c>
      <c r="CM20" s="84" t="s">
        <v>62</v>
      </c>
      <c r="CN20" s="28">
        <v>129</v>
      </c>
      <c r="CO20" s="1"/>
      <c r="CX20" s="6" t="s">
        <v>44</v>
      </c>
      <c r="CY20" s="84" t="s">
        <v>63</v>
      </c>
      <c r="CZ20" s="6" t="s">
        <v>14</v>
      </c>
      <c r="DA20" s="6" t="s">
        <v>60</v>
      </c>
      <c r="DB20" s="91">
        <v>71</v>
      </c>
      <c r="DC20" s="28">
        <v>73</v>
      </c>
      <c r="DD20" s="28">
        <v>15</v>
      </c>
      <c r="DE20" s="28">
        <v>34</v>
      </c>
      <c r="DF20" s="28">
        <v>24</v>
      </c>
      <c r="DS20" s="93">
        <v>42675</v>
      </c>
      <c r="DT20" s="28">
        <v>73</v>
      </c>
      <c r="EH20" s="93">
        <v>42675</v>
      </c>
      <c r="EI20" s="94">
        <v>1.028169014084507</v>
      </c>
      <c r="EV20" s="91">
        <v>71</v>
      </c>
      <c r="EW20" s="28">
        <v>73</v>
      </c>
      <c r="EX20" s="95">
        <v>1.028169014084507</v>
      </c>
      <c r="FK20" s="91">
        <v>71</v>
      </c>
      <c r="FL20" s="28">
        <v>73</v>
      </c>
      <c r="FM20" s="81">
        <f t="shared" si="0"/>
        <v>5</v>
      </c>
      <c r="FN20" s="81">
        <f t="shared" si="1"/>
        <v>9.5</v>
      </c>
      <c r="GF20" s="103">
        <v>62</v>
      </c>
      <c r="GG20" s="103">
        <v>53.3</v>
      </c>
      <c r="GH20" s="28">
        <v>18</v>
      </c>
      <c r="GI20" s="28">
        <v>24</v>
      </c>
      <c r="GJ20" s="28">
        <v>62</v>
      </c>
      <c r="GK20" s="28">
        <v>62</v>
      </c>
      <c r="GL20" s="28">
        <v>18.5</v>
      </c>
      <c r="GM20" s="104">
        <v>18.5</v>
      </c>
      <c r="GN20" s="107">
        <f t="shared" si="2"/>
        <v>1.0977510739664673E-2</v>
      </c>
      <c r="GP20" s="28">
        <v>24</v>
      </c>
      <c r="GQ20" s="104">
        <v>18.5</v>
      </c>
      <c r="HC20" s="93">
        <v>42644</v>
      </c>
      <c r="HD20" s="93">
        <v>42644</v>
      </c>
      <c r="HE20" s="28">
        <v>18</v>
      </c>
      <c r="HF20" s="28">
        <v>18</v>
      </c>
      <c r="HG20" s="28">
        <v>62</v>
      </c>
      <c r="HH20" s="28">
        <v>62</v>
      </c>
      <c r="HI20" s="28">
        <v>18.5</v>
      </c>
      <c r="HJ20" s="104">
        <v>18.5</v>
      </c>
      <c r="HK20" s="28">
        <f t="shared" si="3"/>
        <v>3.2283210707350976E-3</v>
      </c>
      <c r="HM20" s="28">
        <v>18</v>
      </c>
      <c r="HN20" s="104">
        <v>18.5</v>
      </c>
      <c r="IA20" s="103">
        <v>62</v>
      </c>
      <c r="IB20" s="28">
        <v>62</v>
      </c>
      <c r="IC20" s="28">
        <f t="shared" si="4"/>
        <v>-9.8720843626158659E-4</v>
      </c>
    </row>
    <row r="21" spans="1:237" ht="13" x14ac:dyDescent="0.3">
      <c r="A21" s="4">
        <v>42705</v>
      </c>
      <c r="B21" s="50">
        <v>1.1655566127497621</v>
      </c>
      <c r="C21" s="51">
        <v>0.19029495718363465</v>
      </c>
      <c r="D21" s="51">
        <v>0.57088487155090395</v>
      </c>
      <c r="E21" s="52">
        <v>0.40437678401522359</v>
      </c>
      <c r="P21" s="4">
        <v>42705</v>
      </c>
      <c r="Q21" s="50">
        <v>1.1655566127497621</v>
      </c>
      <c r="R21" s="51">
        <v>0.19029495718363465</v>
      </c>
      <c r="S21" s="51">
        <v>0.57088487155090395</v>
      </c>
      <c r="T21" s="52">
        <v>0.40437678401522359</v>
      </c>
      <c r="AF21" s="80">
        <v>42705</v>
      </c>
      <c r="AG21" s="81" t="s">
        <v>61</v>
      </c>
      <c r="AH21" s="81">
        <v>1.1655566127497621</v>
      </c>
      <c r="AI21" s="81">
        <v>0.19029495718363465</v>
      </c>
      <c r="AJ21" s="81">
        <v>0.57088487155090395</v>
      </c>
      <c r="AK21" s="81">
        <v>0.40437678401522359</v>
      </c>
      <c r="AX21" s="4">
        <v>42705</v>
      </c>
      <c r="AY21" s="6" t="s">
        <v>14</v>
      </c>
      <c r="AZ21" s="50">
        <v>1.1655566127497621</v>
      </c>
      <c r="BA21" s="51">
        <v>0.19029495718363465</v>
      </c>
      <c r="BB21" s="51">
        <v>0.57088487155090395</v>
      </c>
      <c r="BC21" s="52">
        <v>0.40437678401522359</v>
      </c>
      <c r="BO21" s="84">
        <v>12</v>
      </c>
      <c r="BP21" s="5" t="s">
        <v>32</v>
      </c>
      <c r="BQ21" s="84" t="s">
        <v>62</v>
      </c>
      <c r="BR21" s="6" t="s">
        <v>15</v>
      </c>
      <c r="BS21" s="6" t="s">
        <v>60</v>
      </c>
      <c r="BT21" s="85">
        <v>44.5</v>
      </c>
      <c r="BU21" s="84">
        <v>53</v>
      </c>
      <c r="BW21" s="84">
        <v>12</v>
      </c>
      <c r="BX21" s="84">
        <v>53</v>
      </c>
      <c r="CK21" s="84" t="s">
        <v>63</v>
      </c>
      <c r="CL21" s="28">
        <v>98</v>
      </c>
      <c r="CM21" s="84" t="s">
        <v>62</v>
      </c>
      <c r="CN21" s="28">
        <v>93</v>
      </c>
      <c r="CO21" s="1"/>
      <c r="CX21" s="6" t="s">
        <v>45</v>
      </c>
      <c r="CY21" s="84" t="s">
        <v>62</v>
      </c>
      <c r="CZ21" s="6" t="s">
        <v>14</v>
      </c>
      <c r="DA21" s="6" t="s">
        <v>61</v>
      </c>
      <c r="DB21" s="91">
        <v>42.04</v>
      </c>
      <c r="DC21" s="28">
        <v>49</v>
      </c>
      <c r="DD21" s="28">
        <v>8</v>
      </c>
      <c r="DE21" s="28">
        <v>24</v>
      </c>
      <c r="DF21" s="28">
        <v>17</v>
      </c>
      <c r="DS21" s="93">
        <v>42705</v>
      </c>
      <c r="DT21" s="28">
        <v>49</v>
      </c>
      <c r="EH21" s="93">
        <v>42705</v>
      </c>
      <c r="EI21" s="94">
        <v>1.1655566127497621</v>
      </c>
      <c r="EV21" s="91">
        <v>42.04</v>
      </c>
      <c r="EW21" s="28">
        <v>49</v>
      </c>
      <c r="EX21" s="95">
        <v>1.1655566127497621</v>
      </c>
      <c r="FK21" s="91">
        <v>42.04</v>
      </c>
      <c r="FL21" s="28">
        <v>49</v>
      </c>
      <c r="FM21" s="81">
        <f t="shared" si="0"/>
        <v>22</v>
      </c>
      <c r="FN21" s="81">
        <f t="shared" si="1"/>
        <v>21</v>
      </c>
      <c r="GF21" s="103">
        <v>71</v>
      </c>
      <c r="GG21" s="103">
        <v>54.55</v>
      </c>
      <c r="GH21" s="28">
        <v>19</v>
      </c>
      <c r="GI21" s="28">
        <v>26</v>
      </c>
      <c r="GJ21" s="28">
        <v>73</v>
      </c>
      <c r="GK21" s="28">
        <v>62</v>
      </c>
      <c r="GL21" s="28">
        <v>18.5</v>
      </c>
      <c r="GM21" s="104">
        <v>21.5</v>
      </c>
      <c r="GN21" s="107">
        <f t="shared" si="2"/>
        <v>2.7120908886230369E-2</v>
      </c>
      <c r="GP21" s="28">
        <v>26</v>
      </c>
      <c r="GQ21" s="104">
        <v>21.5</v>
      </c>
      <c r="HC21" s="93">
        <v>42675</v>
      </c>
      <c r="HD21" s="93">
        <v>42675</v>
      </c>
      <c r="HE21" s="28">
        <v>19</v>
      </c>
      <c r="HF21" s="28">
        <v>19</v>
      </c>
      <c r="HG21" s="28">
        <v>73</v>
      </c>
      <c r="HH21" s="28">
        <v>62</v>
      </c>
      <c r="HI21" s="28">
        <v>18.5</v>
      </c>
      <c r="HJ21" s="104">
        <v>21.5</v>
      </c>
      <c r="HK21" s="28">
        <f t="shared" si="3"/>
        <v>9.0392989980582726E-3</v>
      </c>
      <c r="HM21" s="28">
        <v>19</v>
      </c>
      <c r="HN21" s="104">
        <v>21.5</v>
      </c>
      <c r="IA21" s="103">
        <v>71</v>
      </c>
      <c r="IB21" s="28">
        <v>73</v>
      </c>
      <c r="IC21" s="28">
        <f t="shared" si="4"/>
        <v>1.3755930663733481E-2</v>
      </c>
    </row>
    <row r="22" spans="1:237" ht="13" x14ac:dyDescent="0.3">
      <c r="A22" s="4">
        <v>42736</v>
      </c>
      <c r="B22" s="50">
        <v>0.9375</v>
      </c>
      <c r="C22" s="51">
        <v>0.1875</v>
      </c>
      <c r="D22" s="51">
        <v>0.46875</v>
      </c>
      <c r="E22" s="52">
        <v>0.28125</v>
      </c>
      <c r="P22" s="4">
        <v>42736</v>
      </c>
      <c r="Q22" s="50">
        <v>0.9375</v>
      </c>
      <c r="R22" s="51">
        <v>0.1875</v>
      </c>
      <c r="S22" s="51">
        <v>0.46875</v>
      </c>
      <c r="T22" s="52">
        <v>0.28125</v>
      </c>
      <c r="AF22" s="80">
        <v>42736</v>
      </c>
      <c r="AG22" s="81" t="s">
        <v>60</v>
      </c>
      <c r="AH22" s="81">
        <v>0.9375</v>
      </c>
      <c r="AI22" s="81">
        <v>0.1875</v>
      </c>
      <c r="AJ22" s="81">
        <v>0.46875</v>
      </c>
      <c r="AK22" s="81">
        <v>0.28125</v>
      </c>
      <c r="AX22" s="4">
        <v>42736</v>
      </c>
      <c r="AY22" s="6" t="s">
        <v>15</v>
      </c>
      <c r="AZ22" s="50">
        <v>0.9375</v>
      </c>
      <c r="BA22" s="51">
        <v>0.1875</v>
      </c>
      <c r="BB22" s="51">
        <v>0.46875</v>
      </c>
      <c r="BC22" s="52">
        <v>0.28125</v>
      </c>
      <c r="BO22" s="84">
        <v>12</v>
      </c>
      <c r="BP22" s="5" t="s">
        <v>33</v>
      </c>
      <c r="BQ22" s="84" t="s">
        <v>63</v>
      </c>
      <c r="BR22" s="6" t="s">
        <v>14</v>
      </c>
      <c r="BS22" s="6" t="s">
        <v>60</v>
      </c>
      <c r="BT22" s="85">
        <v>49.25</v>
      </c>
      <c r="BU22" s="84">
        <v>62</v>
      </c>
      <c r="BW22" s="84">
        <v>12</v>
      </c>
      <c r="BX22" s="84">
        <v>62</v>
      </c>
      <c r="CK22" s="84" t="s">
        <v>63</v>
      </c>
      <c r="CL22" s="28">
        <v>87</v>
      </c>
      <c r="CM22" s="84" t="s">
        <v>62</v>
      </c>
      <c r="CN22" s="28">
        <v>92</v>
      </c>
      <c r="CO22" s="1"/>
      <c r="CX22" s="6" t="s">
        <v>46</v>
      </c>
      <c r="CY22" s="84" t="s">
        <v>63</v>
      </c>
      <c r="CZ22" s="6" t="s">
        <v>15</v>
      </c>
      <c r="DA22" s="6" t="s">
        <v>60</v>
      </c>
      <c r="DB22" s="91">
        <v>32</v>
      </c>
      <c r="DC22" s="28">
        <v>30</v>
      </c>
      <c r="DD22" s="28">
        <v>6</v>
      </c>
      <c r="DE22" s="28">
        <v>15</v>
      </c>
      <c r="DF22" s="28">
        <v>9</v>
      </c>
      <c r="DS22" s="93">
        <v>42736</v>
      </c>
      <c r="DT22" s="28">
        <v>30</v>
      </c>
      <c r="EH22" s="93">
        <v>42736</v>
      </c>
      <c r="EI22" s="94">
        <v>0.9375</v>
      </c>
      <c r="EV22" s="91">
        <v>32</v>
      </c>
      <c r="EW22" s="28">
        <v>30</v>
      </c>
      <c r="EX22" s="95">
        <v>0.9375</v>
      </c>
      <c r="FK22" s="91">
        <v>32</v>
      </c>
      <c r="FL22" s="28">
        <v>30</v>
      </c>
      <c r="FM22" s="81">
        <f t="shared" si="0"/>
        <v>26</v>
      </c>
      <c r="FN22" s="81">
        <f t="shared" si="1"/>
        <v>29</v>
      </c>
      <c r="GF22" s="103">
        <v>42.04</v>
      </c>
      <c r="GG22" s="103">
        <v>55</v>
      </c>
      <c r="GH22" s="28">
        <v>20</v>
      </c>
      <c r="GI22" s="28">
        <v>9</v>
      </c>
      <c r="GJ22" s="28">
        <v>49</v>
      </c>
      <c r="GK22" s="28">
        <v>71</v>
      </c>
      <c r="GL22" s="28">
        <v>20</v>
      </c>
      <c r="GM22" s="104">
        <v>10</v>
      </c>
      <c r="GN22" s="107">
        <f t="shared" si="2"/>
        <v>1.539003956639263E-2</v>
      </c>
      <c r="GP22" s="28">
        <v>9</v>
      </c>
      <c r="GQ22" s="104">
        <v>10</v>
      </c>
      <c r="HC22" s="93">
        <v>42705</v>
      </c>
      <c r="HD22" s="93">
        <v>42705</v>
      </c>
      <c r="HE22" s="28">
        <v>20</v>
      </c>
      <c r="HF22" s="28">
        <v>20</v>
      </c>
      <c r="HG22" s="28">
        <v>49</v>
      </c>
      <c r="HH22" s="28">
        <v>71</v>
      </c>
      <c r="HI22" s="28">
        <v>20</v>
      </c>
      <c r="HJ22" s="104">
        <v>10</v>
      </c>
      <c r="HK22" s="28">
        <f t="shared" si="3"/>
        <v>-1.0653459533425821E-2</v>
      </c>
      <c r="HM22" s="28">
        <v>20</v>
      </c>
      <c r="HN22" s="104">
        <v>10</v>
      </c>
      <c r="IA22" s="103">
        <v>42.04</v>
      </c>
      <c r="IB22" s="28">
        <v>49</v>
      </c>
      <c r="IC22" s="28">
        <f t="shared" si="4"/>
        <v>8.9378734031912866E-3</v>
      </c>
    </row>
    <row r="23" spans="1:237" ht="13" x14ac:dyDescent="0.3">
      <c r="A23" s="4">
        <v>42794</v>
      </c>
      <c r="B23" s="50">
        <v>0.89641434262948205</v>
      </c>
      <c r="C23" s="51">
        <v>0.17928286852589639</v>
      </c>
      <c r="D23" s="51">
        <v>0.45816733067729082</v>
      </c>
      <c r="E23" s="52">
        <v>0.25896414342629481</v>
      </c>
      <c r="P23" s="4">
        <v>42794</v>
      </c>
      <c r="Q23" s="50">
        <v>0.89641434262948205</v>
      </c>
      <c r="R23" s="51">
        <v>0.17928286852589639</v>
      </c>
      <c r="S23" s="51">
        <v>0.45816733067729082</v>
      </c>
      <c r="T23" s="52">
        <v>0.25896414342629481</v>
      </c>
      <c r="AF23" s="80">
        <v>42794</v>
      </c>
      <c r="AG23" s="81" t="s">
        <v>61</v>
      </c>
      <c r="AH23" s="81">
        <v>0.89641434262948205</v>
      </c>
      <c r="AI23" s="81">
        <v>0.17928286852589639</v>
      </c>
      <c r="AJ23" s="81">
        <v>0.45816733067729082</v>
      </c>
      <c r="AK23" s="81">
        <v>0.25896414342629481</v>
      </c>
      <c r="AX23" s="4">
        <v>42794</v>
      </c>
      <c r="AY23" s="6" t="s">
        <v>15</v>
      </c>
      <c r="AZ23" s="50">
        <v>0.89641434262948205</v>
      </c>
      <c r="BA23" s="51">
        <v>0.17928286852589639</v>
      </c>
      <c r="BB23" s="51">
        <v>0.45816733067729082</v>
      </c>
      <c r="BC23" s="52">
        <v>0.25896414342629481</v>
      </c>
      <c r="BO23" s="84">
        <v>12</v>
      </c>
      <c r="BP23" s="5" t="s">
        <v>36</v>
      </c>
      <c r="BQ23" s="84" t="s">
        <v>62</v>
      </c>
      <c r="BR23" s="6" t="s">
        <v>14</v>
      </c>
      <c r="BS23" s="6" t="s">
        <v>61</v>
      </c>
      <c r="BT23" s="85">
        <v>38.090000000000003</v>
      </c>
      <c r="BU23" s="84">
        <v>76</v>
      </c>
      <c r="BW23" s="84">
        <v>12</v>
      </c>
      <c r="BX23" s="84">
        <v>76</v>
      </c>
      <c r="CK23" s="84" t="s">
        <v>63</v>
      </c>
      <c r="CL23" s="28">
        <v>73</v>
      </c>
      <c r="CM23" s="84" t="s">
        <v>62</v>
      </c>
      <c r="CN23" s="28">
        <v>79</v>
      </c>
      <c r="CO23" s="1"/>
      <c r="CX23" s="6" t="s">
        <v>47</v>
      </c>
      <c r="CY23" s="84" t="s">
        <v>63</v>
      </c>
      <c r="CZ23" s="6" t="s">
        <v>15</v>
      </c>
      <c r="DA23" s="6" t="s">
        <v>61</v>
      </c>
      <c r="DB23" s="91">
        <v>50.2</v>
      </c>
      <c r="DC23" s="28">
        <v>45</v>
      </c>
      <c r="DD23" s="28">
        <v>9</v>
      </c>
      <c r="DE23" s="28">
        <v>23</v>
      </c>
      <c r="DF23" s="28">
        <v>13</v>
      </c>
      <c r="DS23" s="93">
        <v>42794</v>
      </c>
      <c r="DT23" s="28">
        <v>45</v>
      </c>
      <c r="EH23" s="93">
        <v>42794</v>
      </c>
      <c r="EI23" s="94">
        <v>0.89641434262948205</v>
      </c>
      <c r="EV23" s="91">
        <v>50.2</v>
      </c>
      <c r="EW23" s="28">
        <v>45</v>
      </c>
      <c r="EX23" s="95">
        <v>0.89641434262948205</v>
      </c>
      <c r="FK23" s="91">
        <v>50.2</v>
      </c>
      <c r="FL23" s="28">
        <v>45</v>
      </c>
      <c r="FM23" s="81">
        <f t="shared" si="0"/>
        <v>15</v>
      </c>
      <c r="FN23" s="81">
        <f t="shared" si="1"/>
        <v>25</v>
      </c>
      <c r="GF23" s="103">
        <v>32</v>
      </c>
      <c r="GG23" s="103">
        <v>56</v>
      </c>
      <c r="GH23" s="28">
        <v>21.5</v>
      </c>
      <c r="GI23" s="28">
        <v>5</v>
      </c>
      <c r="GJ23" s="28">
        <v>30</v>
      </c>
      <c r="GK23" s="28">
        <v>73</v>
      </c>
      <c r="GL23" s="28">
        <v>21.5</v>
      </c>
      <c r="GM23" s="104">
        <v>2</v>
      </c>
      <c r="GN23" s="107">
        <f t="shared" si="2"/>
        <v>6.102204499401833E-2</v>
      </c>
      <c r="GP23" s="28">
        <v>5</v>
      </c>
      <c r="GQ23" s="104">
        <v>2</v>
      </c>
      <c r="HC23" s="93">
        <v>42736</v>
      </c>
      <c r="HD23" s="93">
        <v>42736</v>
      </c>
      <c r="HE23" s="28">
        <v>21</v>
      </c>
      <c r="HF23" s="28">
        <v>21</v>
      </c>
      <c r="HG23" s="28">
        <v>30</v>
      </c>
      <c r="HH23" s="28">
        <v>73</v>
      </c>
      <c r="HI23" s="28">
        <v>21.5</v>
      </c>
      <c r="HJ23" s="104">
        <v>2</v>
      </c>
      <c r="HK23" s="28">
        <f t="shared" si="3"/>
        <v>-3.1960378600277464E-2</v>
      </c>
      <c r="HM23" s="28">
        <v>21</v>
      </c>
      <c r="HN23" s="104">
        <v>2</v>
      </c>
      <c r="IA23" s="103">
        <v>32</v>
      </c>
      <c r="IB23" s="28">
        <v>30</v>
      </c>
      <c r="IC23" s="28">
        <f t="shared" si="4"/>
        <v>4.4365865329207471E-2</v>
      </c>
    </row>
    <row r="24" spans="1:237" ht="13" x14ac:dyDescent="0.3">
      <c r="A24" s="4">
        <v>42795</v>
      </c>
      <c r="B24" s="50">
        <v>1.6909090909090909</v>
      </c>
      <c r="C24" s="51">
        <v>0.34545454545454546</v>
      </c>
      <c r="D24" s="51">
        <v>0.83636363636363631</v>
      </c>
      <c r="E24" s="52">
        <v>0.50909090909090904</v>
      </c>
      <c r="P24" s="4">
        <v>42795</v>
      </c>
      <c r="Q24" s="50">
        <v>1.6909090909090909</v>
      </c>
      <c r="R24" s="51">
        <v>0.34545454545454546</v>
      </c>
      <c r="S24" s="51">
        <v>0.83636363636363631</v>
      </c>
      <c r="T24" s="52">
        <v>0.50909090909090904</v>
      </c>
      <c r="AF24" s="80">
        <v>42795</v>
      </c>
      <c r="AG24" s="81" t="s">
        <v>61</v>
      </c>
      <c r="AH24" s="81">
        <v>1.6909090909090909</v>
      </c>
      <c r="AI24" s="81">
        <v>0.34545454545454546</v>
      </c>
      <c r="AJ24" s="81">
        <v>0.83636363636363631</v>
      </c>
      <c r="AK24" s="81">
        <v>0.50909090909090904</v>
      </c>
      <c r="AX24" s="4">
        <v>42795</v>
      </c>
      <c r="AY24" s="6" t="s">
        <v>14</v>
      </c>
      <c r="AZ24" s="50">
        <v>1.6909090909090909</v>
      </c>
      <c r="BA24" s="51">
        <v>0.34545454545454546</v>
      </c>
      <c r="BB24" s="51">
        <v>0.83636363636363631</v>
      </c>
      <c r="BC24" s="52">
        <v>0.50909090909090904</v>
      </c>
      <c r="BO24" s="84">
        <v>10</v>
      </c>
      <c r="BP24" s="5" t="s">
        <v>30</v>
      </c>
      <c r="BQ24" s="84" t="s">
        <v>62</v>
      </c>
      <c r="BR24" s="6" t="s">
        <v>15</v>
      </c>
      <c r="BS24" s="6" t="s">
        <v>60</v>
      </c>
      <c r="BT24" s="85">
        <v>36.9</v>
      </c>
      <c r="BU24" s="84">
        <v>56</v>
      </c>
      <c r="BW24" s="84">
        <v>10</v>
      </c>
      <c r="BX24" s="84">
        <v>56</v>
      </c>
      <c r="CK24" s="84" t="s">
        <v>63</v>
      </c>
      <c r="CL24" s="28">
        <v>73</v>
      </c>
      <c r="CM24" s="84" t="s">
        <v>62</v>
      </c>
      <c r="CN24" s="28">
        <v>76</v>
      </c>
      <c r="CO24" s="1"/>
      <c r="CX24" s="6" t="s">
        <v>48</v>
      </c>
      <c r="CY24" s="84" t="s">
        <v>62</v>
      </c>
      <c r="CZ24" s="6" t="s">
        <v>14</v>
      </c>
      <c r="DA24" s="6" t="s">
        <v>61</v>
      </c>
      <c r="DB24" s="91">
        <v>55</v>
      </c>
      <c r="DC24" s="28">
        <v>93</v>
      </c>
      <c r="DD24" s="28">
        <v>19</v>
      </c>
      <c r="DE24" s="28">
        <v>46</v>
      </c>
      <c r="DF24" s="28">
        <v>28</v>
      </c>
      <c r="DS24" s="93">
        <v>42795</v>
      </c>
      <c r="DT24" s="28">
        <v>93</v>
      </c>
      <c r="EH24" s="93">
        <v>42795</v>
      </c>
      <c r="EI24" s="94">
        <v>1.6909090909090909</v>
      </c>
      <c r="EV24" s="91">
        <v>55</v>
      </c>
      <c r="EW24" s="28">
        <v>93</v>
      </c>
      <c r="EX24" s="95">
        <v>1.6909090909090909</v>
      </c>
      <c r="FK24" s="91">
        <v>55</v>
      </c>
      <c r="FL24" s="28">
        <v>93</v>
      </c>
      <c r="FM24" s="81">
        <f t="shared" si="0"/>
        <v>11</v>
      </c>
      <c r="FN24" s="81">
        <f t="shared" si="1"/>
        <v>4</v>
      </c>
      <c r="FT24" s="96">
        <f>SQRT(0.463042)</f>
        <v>0.68047189508458028</v>
      </c>
      <c r="GF24" s="103">
        <v>50.2</v>
      </c>
      <c r="GG24" s="103">
        <v>56</v>
      </c>
      <c r="GH24" s="28">
        <v>21.5</v>
      </c>
      <c r="GI24" s="28">
        <v>16</v>
      </c>
      <c r="GJ24" s="28">
        <v>45</v>
      </c>
      <c r="GK24" s="28">
        <v>73</v>
      </c>
      <c r="GL24" s="28">
        <v>21.5</v>
      </c>
      <c r="GM24" s="104">
        <v>6</v>
      </c>
      <c r="GN24" s="107">
        <f t="shared" si="2"/>
        <v>-2.0448304318983214E-3</v>
      </c>
      <c r="GP24" s="28">
        <v>16</v>
      </c>
      <c r="GQ24" s="104">
        <v>6</v>
      </c>
      <c r="HC24" s="93">
        <v>42794</v>
      </c>
      <c r="HD24" s="93">
        <v>42794</v>
      </c>
      <c r="HE24" s="28">
        <v>22</v>
      </c>
      <c r="HF24" s="28">
        <v>22</v>
      </c>
      <c r="HG24" s="28">
        <v>45</v>
      </c>
      <c r="HH24" s="28">
        <v>73</v>
      </c>
      <c r="HI24" s="28">
        <v>21.5</v>
      </c>
      <c r="HJ24" s="104">
        <v>6</v>
      </c>
      <c r="HK24" s="28">
        <f t="shared" si="3"/>
        <v>-2.6579843482385637E-2</v>
      </c>
      <c r="HM24" s="28">
        <v>22</v>
      </c>
      <c r="HN24" s="104">
        <v>6</v>
      </c>
      <c r="IA24" s="103">
        <v>50.2</v>
      </c>
      <c r="IB24" s="28">
        <v>45</v>
      </c>
      <c r="IC24" s="28">
        <f t="shared" si="4"/>
        <v>9.4521730593609236E-4</v>
      </c>
    </row>
    <row r="25" spans="1:237" ht="13" x14ac:dyDescent="0.3">
      <c r="A25" s="4">
        <v>42856</v>
      </c>
      <c r="B25" s="50">
        <v>1.7555555555555555</v>
      </c>
      <c r="C25" s="51">
        <v>0.33333333333333331</v>
      </c>
      <c r="D25" s="51">
        <v>0.88888888888888884</v>
      </c>
      <c r="E25" s="52">
        <v>0.53333333333333333</v>
      </c>
      <c r="P25" s="4">
        <v>42856</v>
      </c>
      <c r="Q25" s="50">
        <v>1.7555555555555555</v>
      </c>
      <c r="R25" s="51">
        <v>0.33333333333333331</v>
      </c>
      <c r="S25" s="51">
        <v>0.88888888888888884</v>
      </c>
      <c r="T25" s="52">
        <v>0.53333333333333333</v>
      </c>
      <c r="AF25" s="80">
        <v>42856</v>
      </c>
      <c r="AG25" s="81" t="s">
        <v>61</v>
      </c>
      <c r="AH25" s="81">
        <v>1.7555555555555555</v>
      </c>
      <c r="AI25" s="81">
        <v>0.33333333333333331</v>
      </c>
      <c r="AJ25" s="81">
        <v>0.88888888888888884</v>
      </c>
      <c r="AK25" s="81">
        <v>0.53333333333333333</v>
      </c>
      <c r="AX25" s="4">
        <v>42856</v>
      </c>
      <c r="AY25" s="6" t="s">
        <v>15</v>
      </c>
      <c r="AZ25" s="50">
        <v>1.7555555555555555</v>
      </c>
      <c r="BA25" s="51">
        <v>0.33333333333333331</v>
      </c>
      <c r="BB25" s="51">
        <v>0.88888888888888884</v>
      </c>
      <c r="BC25" s="52">
        <v>0.53333333333333333</v>
      </c>
      <c r="BO25" s="84">
        <v>10</v>
      </c>
      <c r="BP25" s="6" t="s">
        <v>38</v>
      </c>
      <c r="BQ25" s="84" t="s">
        <v>63</v>
      </c>
      <c r="BR25" s="6" t="s">
        <v>14</v>
      </c>
      <c r="BS25" s="6" t="s">
        <v>61</v>
      </c>
      <c r="BT25" s="85">
        <v>38</v>
      </c>
      <c r="BU25" s="84">
        <v>48</v>
      </c>
      <c r="BW25" s="84">
        <v>10</v>
      </c>
      <c r="BX25" s="84">
        <v>48</v>
      </c>
      <c r="CK25" s="84" t="s">
        <v>63</v>
      </c>
      <c r="CL25" s="28">
        <v>62</v>
      </c>
      <c r="CM25" s="84" t="s">
        <v>62</v>
      </c>
      <c r="CN25" s="28">
        <v>71</v>
      </c>
      <c r="CO25" s="1"/>
      <c r="CX25" s="6" t="s">
        <v>49</v>
      </c>
      <c r="CY25" s="84" t="s">
        <v>62</v>
      </c>
      <c r="CZ25" s="6" t="s">
        <v>15</v>
      </c>
      <c r="DA25" s="6" t="s">
        <v>61</v>
      </c>
      <c r="DB25" s="91">
        <v>45</v>
      </c>
      <c r="DC25" s="28">
        <v>79</v>
      </c>
      <c r="DD25" s="28">
        <v>15</v>
      </c>
      <c r="DE25" s="28">
        <v>40</v>
      </c>
      <c r="DF25" s="28">
        <v>24</v>
      </c>
      <c r="DS25" s="93">
        <v>42856</v>
      </c>
      <c r="DT25" s="28">
        <v>79</v>
      </c>
      <c r="EH25" s="93">
        <v>42856</v>
      </c>
      <c r="EI25" s="94">
        <v>1.7555555555555555</v>
      </c>
      <c r="EV25" s="91">
        <v>45</v>
      </c>
      <c r="EW25" s="28">
        <v>79</v>
      </c>
      <c r="EX25" s="95">
        <v>1.7555555555555555</v>
      </c>
      <c r="FK25" s="91">
        <v>45</v>
      </c>
      <c r="FL25" s="28">
        <v>79</v>
      </c>
      <c r="FM25" s="81">
        <f t="shared" si="0"/>
        <v>19</v>
      </c>
      <c r="FN25" s="81">
        <f t="shared" si="1"/>
        <v>7</v>
      </c>
      <c r="GF25" s="103">
        <v>55</v>
      </c>
      <c r="GG25" s="103">
        <v>61</v>
      </c>
      <c r="GH25" s="28">
        <v>23</v>
      </c>
      <c r="GI25" s="28">
        <v>20</v>
      </c>
      <c r="GJ25" s="28">
        <v>93</v>
      </c>
      <c r="GK25" s="28">
        <v>76</v>
      </c>
      <c r="GL25" s="28">
        <v>23</v>
      </c>
      <c r="GM25" s="104">
        <v>27</v>
      </c>
      <c r="GN25" s="107">
        <f t="shared" si="2"/>
        <v>2.2277889442260661E-2</v>
      </c>
      <c r="GP25" s="28">
        <v>20</v>
      </c>
      <c r="GQ25" s="104">
        <v>27</v>
      </c>
      <c r="HC25" s="93">
        <v>42795</v>
      </c>
      <c r="HD25" s="93">
        <v>42795</v>
      </c>
      <c r="HE25" s="28">
        <v>23</v>
      </c>
      <c r="HF25" s="28">
        <v>23</v>
      </c>
      <c r="HG25" s="28">
        <v>93</v>
      </c>
      <c r="HH25" s="28">
        <v>76</v>
      </c>
      <c r="HI25" s="28">
        <v>23</v>
      </c>
      <c r="HJ25" s="104">
        <v>27</v>
      </c>
      <c r="HK25" s="28">
        <f t="shared" si="3"/>
        <v>3.7125692313453619E-2</v>
      </c>
      <c r="HM25" s="28">
        <v>23</v>
      </c>
      <c r="HN25" s="104">
        <v>27</v>
      </c>
      <c r="IA25" s="103">
        <v>55</v>
      </c>
      <c r="IB25" s="28">
        <v>93</v>
      </c>
      <c r="IC25" s="28">
        <f t="shared" si="4"/>
        <v>8.5137670175090933E-3</v>
      </c>
    </row>
    <row r="26" spans="1:237" ht="13" x14ac:dyDescent="0.3">
      <c r="A26" s="4">
        <v>42887</v>
      </c>
      <c r="B26" s="50">
        <v>0.9821428571428571</v>
      </c>
      <c r="C26" s="51">
        <v>0.19642857142857142</v>
      </c>
      <c r="D26" s="51">
        <v>0.4642857142857143</v>
      </c>
      <c r="E26" s="52">
        <v>0.32142857142857145</v>
      </c>
      <c r="P26" s="4">
        <v>42887</v>
      </c>
      <c r="Q26" s="50">
        <v>0.9821428571428571</v>
      </c>
      <c r="R26" s="51">
        <v>0.19642857142857142</v>
      </c>
      <c r="S26" s="51">
        <v>0.4642857142857143</v>
      </c>
      <c r="T26" s="52">
        <v>0.32142857142857145</v>
      </c>
      <c r="AF26" s="80">
        <v>42887</v>
      </c>
      <c r="AG26" s="81" t="s">
        <v>61</v>
      </c>
      <c r="AH26" s="81">
        <v>0.9821428571428571</v>
      </c>
      <c r="AI26" s="81">
        <v>0.19642857142857142</v>
      </c>
      <c r="AJ26" s="81">
        <v>0.4642857142857143</v>
      </c>
      <c r="AK26" s="81">
        <v>0.32142857142857145</v>
      </c>
      <c r="AX26" s="4">
        <v>42887</v>
      </c>
      <c r="AY26" s="6" t="s">
        <v>15</v>
      </c>
      <c r="AZ26" s="50">
        <v>0.9821428571428571</v>
      </c>
      <c r="BA26" s="51">
        <v>0.19642857142857142</v>
      </c>
      <c r="BB26" s="51">
        <v>0.4642857142857143</v>
      </c>
      <c r="BC26" s="52">
        <v>0.32142857142857145</v>
      </c>
      <c r="BO26" s="84">
        <v>10</v>
      </c>
      <c r="BP26" s="6" t="s">
        <v>45</v>
      </c>
      <c r="BQ26" s="84" t="s">
        <v>62</v>
      </c>
      <c r="BR26" s="6" t="s">
        <v>14</v>
      </c>
      <c r="BS26" s="6" t="s">
        <v>61</v>
      </c>
      <c r="BT26" s="85">
        <v>42.04</v>
      </c>
      <c r="BU26" s="84">
        <v>49</v>
      </c>
      <c r="BW26" s="84">
        <v>10</v>
      </c>
      <c r="BX26" s="84">
        <v>49</v>
      </c>
      <c r="CK26" s="84" t="s">
        <v>63</v>
      </c>
      <c r="CL26" s="28">
        <v>62</v>
      </c>
      <c r="CM26" s="84" t="s">
        <v>62</v>
      </c>
      <c r="CN26" s="28">
        <v>61</v>
      </c>
      <c r="CO26" s="1"/>
      <c r="CX26" s="6" t="s">
        <v>50</v>
      </c>
      <c r="CY26" s="84" t="s">
        <v>63</v>
      </c>
      <c r="CZ26" s="6" t="s">
        <v>15</v>
      </c>
      <c r="DA26" s="6" t="s">
        <v>61</v>
      </c>
      <c r="DB26" s="91">
        <v>56</v>
      </c>
      <c r="DC26" s="28">
        <v>55</v>
      </c>
      <c r="DD26" s="28">
        <v>11</v>
      </c>
      <c r="DE26" s="28">
        <v>26</v>
      </c>
      <c r="DF26" s="28">
        <v>18</v>
      </c>
      <c r="DS26" s="93">
        <v>42887</v>
      </c>
      <c r="DT26" s="28">
        <v>55</v>
      </c>
      <c r="EH26" s="93">
        <v>42887</v>
      </c>
      <c r="EI26" s="94">
        <v>0.9821428571428571</v>
      </c>
      <c r="EV26" s="91">
        <v>56</v>
      </c>
      <c r="EW26" s="28">
        <v>55</v>
      </c>
      <c r="EX26" s="95">
        <v>0.9821428571428571</v>
      </c>
      <c r="FK26" s="91">
        <v>56</v>
      </c>
      <c r="FL26" s="28">
        <v>55</v>
      </c>
      <c r="FM26" s="81">
        <f t="shared" si="0"/>
        <v>9.5</v>
      </c>
      <c r="FN26" s="81">
        <f t="shared" si="1"/>
        <v>18</v>
      </c>
      <c r="GF26" s="103">
        <v>45</v>
      </c>
      <c r="GG26" s="103">
        <v>62</v>
      </c>
      <c r="GH26" s="28">
        <v>24</v>
      </c>
      <c r="GI26" s="28">
        <v>12</v>
      </c>
      <c r="GJ26" s="28">
        <v>79</v>
      </c>
      <c r="GK26" s="28">
        <v>79</v>
      </c>
      <c r="GL26" s="28">
        <v>24</v>
      </c>
      <c r="GM26" s="104">
        <v>24</v>
      </c>
      <c r="GN26" s="107">
        <f t="shared" si="2"/>
        <v>-1.280709586294212E-2</v>
      </c>
      <c r="GP26" s="28">
        <v>12</v>
      </c>
      <c r="GQ26" s="104">
        <v>24</v>
      </c>
      <c r="HC26" s="93">
        <v>42856</v>
      </c>
      <c r="HD26" s="93">
        <v>42856</v>
      </c>
      <c r="HE26" s="28">
        <v>24</v>
      </c>
      <c r="HF26" s="28">
        <v>24</v>
      </c>
      <c r="HG26" s="28">
        <v>79</v>
      </c>
      <c r="HH26" s="28">
        <v>79</v>
      </c>
      <c r="HI26" s="28">
        <v>24</v>
      </c>
      <c r="HJ26" s="104">
        <v>24</v>
      </c>
      <c r="HK26" s="28">
        <f t="shared" si="3"/>
        <v>3.1099492981414772E-2</v>
      </c>
      <c r="HM26" s="28">
        <v>24</v>
      </c>
      <c r="HN26" s="104">
        <v>24</v>
      </c>
      <c r="IA26" s="103">
        <v>45</v>
      </c>
      <c r="IB26" s="28">
        <v>79</v>
      </c>
      <c r="IC26" s="28">
        <f t="shared" si="4"/>
        <v>-6.5765644587159264E-3</v>
      </c>
    </row>
    <row r="27" spans="1:237" ht="13" x14ac:dyDescent="0.3">
      <c r="A27" s="4">
        <v>42946</v>
      </c>
      <c r="B27" s="50">
        <v>0.8035714285714286</v>
      </c>
      <c r="C27" s="51">
        <v>0.14285714285714285</v>
      </c>
      <c r="D27" s="51">
        <v>0.39285714285714285</v>
      </c>
      <c r="E27" s="52">
        <v>0.26785714285714285</v>
      </c>
      <c r="P27" s="4">
        <v>42946</v>
      </c>
      <c r="Q27" s="50">
        <v>0.8035714285714286</v>
      </c>
      <c r="R27" s="51">
        <v>0.14285714285714285</v>
      </c>
      <c r="S27" s="51">
        <v>0.39285714285714285</v>
      </c>
      <c r="T27" s="52">
        <v>0.26785714285714285</v>
      </c>
      <c r="AF27" s="80">
        <v>42946</v>
      </c>
      <c r="AG27" s="81" t="s">
        <v>61</v>
      </c>
      <c r="AH27" s="81">
        <v>0.8035714285714286</v>
      </c>
      <c r="AI27" s="81">
        <v>0.14285714285714285</v>
      </c>
      <c r="AJ27" s="81">
        <v>0.39285714285714285</v>
      </c>
      <c r="AK27" s="81">
        <v>0.26785714285714285</v>
      </c>
      <c r="AX27" s="4">
        <v>42946</v>
      </c>
      <c r="AY27" s="6" t="s">
        <v>15</v>
      </c>
      <c r="AZ27" s="50">
        <v>0.8035714285714286</v>
      </c>
      <c r="BA27" s="51">
        <v>0.14285714285714285</v>
      </c>
      <c r="BB27" s="51">
        <v>0.39285714285714285</v>
      </c>
      <c r="BC27" s="52">
        <v>0.26785714285714285</v>
      </c>
      <c r="BO27" s="84">
        <v>8</v>
      </c>
      <c r="BP27" s="6" t="s">
        <v>37</v>
      </c>
      <c r="BQ27" s="84" t="s">
        <v>63</v>
      </c>
      <c r="BR27" s="6" t="s">
        <v>14</v>
      </c>
      <c r="BS27" s="6" t="s">
        <v>60</v>
      </c>
      <c r="BT27" s="85">
        <v>29</v>
      </c>
      <c r="BU27" s="84">
        <v>32</v>
      </c>
      <c r="BW27" s="84">
        <v>8</v>
      </c>
      <c r="BX27" s="84">
        <v>32</v>
      </c>
      <c r="CK27" s="84" t="s">
        <v>63</v>
      </c>
      <c r="CL27" s="28">
        <v>56</v>
      </c>
      <c r="CM27" s="84" t="s">
        <v>62</v>
      </c>
      <c r="CN27" s="28">
        <v>58</v>
      </c>
      <c r="CO27" s="1"/>
      <c r="CX27" s="6" t="s">
        <v>51</v>
      </c>
      <c r="CY27" s="84" t="s">
        <v>63</v>
      </c>
      <c r="CZ27" s="6" t="s">
        <v>15</v>
      </c>
      <c r="DA27" s="6" t="s">
        <v>61</v>
      </c>
      <c r="DB27" s="91">
        <v>56</v>
      </c>
      <c r="DC27" s="28">
        <v>45</v>
      </c>
      <c r="DD27" s="28">
        <v>8</v>
      </c>
      <c r="DE27" s="28">
        <v>22</v>
      </c>
      <c r="DF27" s="28">
        <v>15</v>
      </c>
      <c r="DS27" s="93">
        <v>42946</v>
      </c>
      <c r="DT27" s="28">
        <v>45</v>
      </c>
      <c r="EH27" s="93">
        <v>42946</v>
      </c>
      <c r="EI27" s="94">
        <v>0.8035714285714286</v>
      </c>
      <c r="EV27" s="91">
        <v>56</v>
      </c>
      <c r="EW27" s="28">
        <v>45</v>
      </c>
      <c r="EX27" s="95">
        <v>0.8035714285714286</v>
      </c>
      <c r="FK27" s="91">
        <v>56</v>
      </c>
      <c r="FL27" s="28">
        <v>45</v>
      </c>
      <c r="FM27" s="81">
        <f t="shared" si="0"/>
        <v>9.5</v>
      </c>
      <c r="FN27" s="81">
        <f t="shared" si="1"/>
        <v>25</v>
      </c>
      <c r="GF27" s="103">
        <v>56</v>
      </c>
      <c r="GG27" s="103">
        <v>67.5</v>
      </c>
      <c r="GH27" s="28">
        <v>25</v>
      </c>
      <c r="GI27" s="28">
        <v>21.5</v>
      </c>
      <c r="GJ27" s="28">
        <v>55</v>
      </c>
      <c r="GK27" s="28">
        <v>87</v>
      </c>
      <c r="GL27" s="28">
        <v>25</v>
      </c>
      <c r="GM27" s="104">
        <v>13</v>
      </c>
      <c r="GN27" s="107">
        <f t="shared" si="2"/>
        <v>-6.4573592586262786E-3</v>
      </c>
      <c r="GP27" s="28">
        <v>21.5</v>
      </c>
      <c r="GQ27" s="104">
        <v>13</v>
      </c>
      <c r="HC27" s="93">
        <v>42887</v>
      </c>
      <c r="HD27" s="93">
        <v>42887</v>
      </c>
      <c r="HE27" s="28">
        <v>25</v>
      </c>
      <c r="HF27" s="28">
        <v>25</v>
      </c>
      <c r="HG27" s="28">
        <v>55</v>
      </c>
      <c r="HH27" s="28">
        <v>87</v>
      </c>
      <c r="HI27" s="28">
        <v>25</v>
      </c>
      <c r="HJ27" s="104">
        <v>13</v>
      </c>
      <c r="HK27" s="28">
        <f t="shared" si="3"/>
        <v>-1.0223016723994475E-2</v>
      </c>
      <c r="HM27" s="28">
        <v>25</v>
      </c>
      <c r="HN27" s="104">
        <v>13</v>
      </c>
      <c r="IA27" s="103">
        <v>56</v>
      </c>
      <c r="IB27" s="28">
        <v>55</v>
      </c>
      <c r="IC27" s="28">
        <f t="shared" si="4"/>
        <v>-2.9493102485269522E-3</v>
      </c>
    </row>
    <row r="28" spans="1:237" ht="13" x14ac:dyDescent="0.3">
      <c r="A28" s="4">
        <v>42948</v>
      </c>
      <c r="B28" s="50">
        <v>0.95081967213114749</v>
      </c>
      <c r="C28" s="51">
        <v>0.22950819672131148</v>
      </c>
      <c r="D28" s="51">
        <v>0.47540983606557374</v>
      </c>
      <c r="E28" s="52">
        <v>0.24590163934426229</v>
      </c>
      <c r="P28" s="4">
        <v>42948</v>
      </c>
      <c r="Q28" s="50">
        <v>0.95081967213114749</v>
      </c>
      <c r="R28" s="51">
        <v>0.22950819672131148</v>
      </c>
      <c r="S28" s="51">
        <v>0.47540983606557374</v>
      </c>
      <c r="T28" s="52">
        <v>0.24590163934426229</v>
      </c>
      <c r="AF28" s="80">
        <v>42948</v>
      </c>
      <c r="AG28" s="81" t="s">
        <v>61</v>
      </c>
      <c r="AH28" s="81">
        <v>0.95081967213114749</v>
      </c>
      <c r="AI28" s="81">
        <v>0.22950819672131148</v>
      </c>
      <c r="AJ28" s="81">
        <v>0.47540983606557374</v>
      </c>
      <c r="AK28" s="81">
        <v>0.24590163934426229</v>
      </c>
      <c r="AX28" s="4">
        <v>42948</v>
      </c>
      <c r="AY28" s="6" t="s">
        <v>15</v>
      </c>
      <c r="AZ28" s="50">
        <v>0.95081967213114749</v>
      </c>
      <c r="BA28" s="51">
        <v>0.22950819672131148</v>
      </c>
      <c r="BB28" s="51">
        <v>0.47540983606557374</v>
      </c>
      <c r="BC28" s="52">
        <v>0.24590163934426229</v>
      </c>
      <c r="BO28" s="84">
        <v>8</v>
      </c>
      <c r="BP28" s="6" t="s">
        <v>46</v>
      </c>
      <c r="BQ28" s="84" t="s">
        <v>63</v>
      </c>
      <c r="BR28" s="6" t="s">
        <v>15</v>
      </c>
      <c r="BS28" s="6" t="s">
        <v>60</v>
      </c>
      <c r="BT28" s="85">
        <v>32</v>
      </c>
      <c r="BU28" s="84">
        <v>30</v>
      </c>
      <c r="BW28" s="84">
        <v>8</v>
      </c>
      <c r="BX28" s="84">
        <v>30</v>
      </c>
      <c r="CK28" s="84" t="s">
        <v>63</v>
      </c>
      <c r="CL28" s="28">
        <v>55</v>
      </c>
      <c r="CM28" s="84" t="s">
        <v>62</v>
      </c>
      <c r="CN28" s="28">
        <v>56</v>
      </c>
      <c r="CO28" s="1"/>
      <c r="CX28" s="6" t="s">
        <v>52</v>
      </c>
      <c r="CY28" s="84" t="s">
        <v>62</v>
      </c>
      <c r="CZ28" s="6" t="s">
        <v>15</v>
      </c>
      <c r="DA28" s="6" t="s">
        <v>61</v>
      </c>
      <c r="DB28" s="91">
        <v>61</v>
      </c>
      <c r="DC28" s="28">
        <v>58</v>
      </c>
      <c r="DD28" s="28">
        <v>14</v>
      </c>
      <c r="DE28" s="28">
        <v>29</v>
      </c>
      <c r="DF28" s="28">
        <v>15</v>
      </c>
      <c r="DS28" s="93">
        <v>42948</v>
      </c>
      <c r="DT28" s="28">
        <v>58</v>
      </c>
      <c r="EH28" s="93">
        <v>42948</v>
      </c>
      <c r="EI28" s="94">
        <v>0.95081967213114749</v>
      </c>
      <c r="EV28" s="91">
        <v>61</v>
      </c>
      <c r="EW28" s="28">
        <v>58</v>
      </c>
      <c r="EX28" s="95">
        <v>0.95081967213114749</v>
      </c>
      <c r="FK28" s="91">
        <v>61</v>
      </c>
      <c r="FL28" s="28">
        <v>58</v>
      </c>
      <c r="FM28" s="81">
        <f t="shared" si="0"/>
        <v>8</v>
      </c>
      <c r="FN28" s="81">
        <f t="shared" si="1"/>
        <v>15</v>
      </c>
      <c r="GF28" s="103">
        <v>56</v>
      </c>
      <c r="GG28" s="103">
        <v>71</v>
      </c>
      <c r="GH28" s="28">
        <v>26</v>
      </c>
      <c r="GI28" s="28">
        <v>21.5</v>
      </c>
      <c r="GJ28" s="28">
        <v>45</v>
      </c>
      <c r="GK28" s="28">
        <v>92</v>
      </c>
      <c r="GL28" s="28">
        <v>26</v>
      </c>
      <c r="GM28" s="104">
        <v>6</v>
      </c>
      <c r="GN28" s="107">
        <f t="shared" si="2"/>
        <v>-2.4537965182779859E-2</v>
      </c>
      <c r="GP28" s="28">
        <v>21.5</v>
      </c>
      <c r="GQ28" s="104">
        <v>6</v>
      </c>
      <c r="HC28" s="93">
        <v>42946</v>
      </c>
      <c r="HD28" s="93">
        <v>42946</v>
      </c>
      <c r="HE28" s="28">
        <v>26</v>
      </c>
      <c r="HF28" s="28">
        <v>26</v>
      </c>
      <c r="HG28" s="28">
        <v>45</v>
      </c>
      <c r="HH28" s="28">
        <v>92</v>
      </c>
      <c r="HI28" s="28">
        <v>26</v>
      </c>
      <c r="HJ28" s="104">
        <v>6</v>
      </c>
      <c r="HK28" s="28">
        <f t="shared" si="3"/>
        <v>-4.2936670240776798E-2</v>
      </c>
      <c r="HM28" s="28">
        <v>26</v>
      </c>
      <c r="HN28" s="104">
        <v>6</v>
      </c>
      <c r="IA28" s="103">
        <v>56</v>
      </c>
      <c r="IB28" s="28">
        <v>45</v>
      </c>
      <c r="IC28" s="28">
        <f t="shared" si="4"/>
        <v>-6.5170242444558685E-3</v>
      </c>
    </row>
    <row r="29" spans="1:237" ht="13" x14ac:dyDescent="0.3">
      <c r="A29" s="4">
        <v>43009</v>
      </c>
      <c r="B29" s="50">
        <v>1.9111111111111112</v>
      </c>
      <c r="C29" s="51">
        <v>0.37037037037037035</v>
      </c>
      <c r="D29" s="51">
        <v>0.96296296296296291</v>
      </c>
      <c r="E29" s="52">
        <v>0.57777777777777772</v>
      </c>
      <c r="P29" s="4">
        <v>43009</v>
      </c>
      <c r="Q29" s="50">
        <v>1.9111111111111112</v>
      </c>
      <c r="R29" s="51">
        <v>0.37037037037037035</v>
      </c>
      <c r="S29" s="51">
        <v>0.96296296296296291</v>
      </c>
      <c r="T29" s="52">
        <v>0.57777777777777772</v>
      </c>
      <c r="AF29" s="80">
        <v>43009</v>
      </c>
      <c r="AG29" s="81" t="s">
        <v>60</v>
      </c>
      <c r="AH29" s="81">
        <v>1.9111111111111112</v>
      </c>
      <c r="AI29" s="81">
        <v>0.37037037037037035</v>
      </c>
      <c r="AJ29" s="81">
        <v>0.96296296296296291</v>
      </c>
      <c r="AK29" s="81">
        <v>0.57777777777777772</v>
      </c>
      <c r="AX29" s="4">
        <v>43009</v>
      </c>
      <c r="AY29" s="6" t="s">
        <v>15</v>
      </c>
      <c r="AZ29" s="50">
        <v>1.9111111111111112</v>
      </c>
      <c r="BA29" s="51">
        <v>0.37037037037037035</v>
      </c>
      <c r="BB29" s="51">
        <v>0.96296296296296291</v>
      </c>
      <c r="BC29" s="52">
        <v>0.57777777777777772</v>
      </c>
      <c r="BO29" s="84">
        <v>6</v>
      </c>
      <c r="BP29" s="5" t="s">
        <v>28</v>
      </c>
      <c r="BQ29" s="84" t="s">
        <v>62</v>
      </c>
      <c r="BR29" s="6" t="s">
        <v>14</v>
      </c>
      <c r="BS29" s="6" t="s">
        <v>60</v>
      </c>
      <c r="BT29" s="85">
        <v>17.8</v>
      </c>
      <c r="BU29" s="84">
        <v>43</v>
      </c>
      <c r="BW29" s="84">
        <v>6</v>
      </c>
      <c r="BX29" s="84">
        <v>43</v>
      </c>
      <c r="CK29" s="84" t="s">
        <v>63</v>
      </c>
      <c r="CL29" s="28">
        <v>48</v>
      </c>
      <c r="CM29" s="84" t="s">
        <v>62</v>
      </c>
      <c r="CN29" s="28">
        <v>54</v>
      </c>
      <c r="CO29" s="1"/>
      <c r="CX29" s="6" t="s">
        <v>53</v>
      </c>
      <c r="CY29" s="84" t="s">
        <v>62</v>
      </c>
      <c r="CZ29" s="6" t="s">
        <v>15</v>
      </c>
      <c r="DA29" s="6" t="s">
        <v>60</v>
      </c>
      <c r="DB29" s="91">
        <v>67.5</v>
      </c>
      <c r="DC29" s="28">
        <v>129</v>
      </c>
      <c r="DD29" s="28">
        <v>25</v>
      </c>
      <c r="DE29" s="28">
        <v>65</v>
      </c>
      <c r="DF29" s="28">
        <v>39</v>
      </c>
      <c r="DS29" s="93">
        <v>43009</v>
      </c>
      <c r="DT29" s="28">
        <v>129</v>
      </c>
      <c r="EH29" s="93">
        <v>43009</v>
      </c>
      <c r="EI29" s="94">
        <v>1.9111111111111112</v>
      </c>
      <c r="EV29" s="91">
        <v>67.5</v>
      </c>
      <c r="EW29" s="28">
        <v>129</v>
      </c>
      <c r="EX29" s="95">
        <v>1.9111111111111112</v>
      </c>
      <c r="FK29" s="91">
        <v>67.5</v>
      </c>
      <c r="FL29" s="28">
        <v>129</v>
      </c>
      <c r="FM29" s="81">
        <f t="shared" si="0"/>
        <v>6</v>
      </c>
      <c r="FN29" s="81">
        <f t="shared" si="1"/>
        <v>1</v>
      </c>
      <c r="GF29" s="103">
        <v>61</v>
      </c>
      <c r="GG29" s="103">
        <v>72.150000000000006</v>
      </c>
      <c r="GH29" s="28">
        <v>27</v>
      </c>
      <c r="GI29" s="28">
        <v>23</v>
      </c>
      <c r="GJ29" s="28">
        <v>58</v>
      </c>
      <c r="GK29" s="28">
        <v>93</v>
      </c>
      <c r="GL29" s="28">
        <v>27</v>
      </c>
      <c r="GM29" s="104">
        <v>16</v>
      </c>
      <c r="GN29" s="107">
        <f t="shared" si="2"/>
        <v>1.6143398146565696E-3</v>
      </c>
      <c r="GP29" s="28">
        <v>23</v>
      </c>
      <c r="GQ29" s="104">
        <v>16</v>
      </c>
      <c r="HC29" s="93">
        <v>42948</v>
      </c>
      <c r="HD29" s="93">
        <v>42948</v>
      </c>
      <c r="HE29" s="28">
        <v>27</v>
      </c>
      <c r="HF29" s="28">
        <v>27</v>
      </c>
      <c r="HG29" s="28">
        <v>58</v>
      </c>
      <c r="HH29" s="28">
        <v>93</v>
      </c>
      <c r="HI29" s="28">
        <v>27</v>
      </c>
      <c r="HJ29" s="104">
        <v>16</v>
      </c>
      <c r="HK29" s="28">
        <f t="shared" si="3"/>
        <v>2.4750461542302413E-3</v>
      </c>
      <c r="HM29" s="28">
        <v>27</v>
      </c>
      <c r="HN29" s="104">
        <v>16</v>
      </c>
      <c r="IA29" s="103">
        <v>61</v>
      </c>
      <c r="IB29" s="28">
        <v>58</v>
      </c>
      <c r="IC29" s="28">
        <f t="shared" si="4"/>
        <v>-3.7337565743402888E-3</v>
      </c>
    </row>
    <row r="30" spans="1:237" ht="13" x14ac:dyDescent="0.3">
      <c r="A30" s="4">
        <v>43040</v>
      </c>
      <c r="B30" s="50">
        <v>1.3859275053304903</v>
      </c>
      <c r="C30" s="51">
        <v>0.27985074626865669</v>
      </c>
      <c r="D30" s="51">
        <v>0.67963752665245192</v>
      </c>
      <c r="E30" s="52">
        <v>0.42643923240938164</v>
      </c>
      <c r="P30" s="4">
        <v>43040</v>
      </c>
      <c r="Q30" s="50">
        <v>1.3859275053304903</v>
      </c>
      <c r="R30" s="51">
        <v>0.27985074626865669</v>
      </c>
      <c r="S30" s="51">
        <v>0.67963752665245192</v>
      </c>
      <c r="T30" s="52">
        <v>0.42643923240938164</v>
      </c>
      <c r="AF30" s="80">
        <v>43040</v>
      </c>
      <c r="AG30" s="81" t="s">
        <v>61</v>
      </c>
      <c r="AH30" s="81">
        <v>1.3859275053304903</v>
      </c>
      <c r="AI30" s="81">
        <v>0.27985074626865669</v>
      </c>
      <c r="AJ30" s="81">
        <v>0.67963752665245192</v>
      </c>
      <c r="AK30" s="81">
        <v>0.42643923240938164</v>
      </c>
      <c r="AX30" s="4">
        <v>43040</v>
      </c>
      <c r="AY30" s="6" t="s">
        <v>15</v>
      </c>
      <c r="AZ30" s="50">
        <v>1.3859275053304903</v>
      </c>
      <c r="BA30" s="51">
        <v>0.27985074626865669</v>
      </c>
      <c r="BB30" s="51">
        <v>0.67963752665245192</v>
      </c>
      <c r="BC30" s="52">
        <v>0.42643923240938164</v>
      </c>
      <c r="BO30" s="84">
        <v>6</v>
      </c>
      <c r="BP30" s="6" t="s">
        <v>40</v>
      </c>
      <c r="BQ30" s="84" t="s">
        <v>62</v>
      </c>
      <c r="BR30" s="6" t="s">
        <v>14</v>
      </c>
      <c r="BS30" s="6" t="s">
        <v>60</v>
      </c>
      <c r="BT30" s="85">
        <v>21</v>
      </c>
      <c r="BU30" s="84">
        <v>45</v>
      </c>
      <c r="BW30" s="84">
        <v>6</v>
      </c>
      <c r="BX30" s="84">
        <v>45</v>
      </c>
      <c r="CK30" s="84" t="s">
        <v>63</v>
      </c>
      <c r="CL30" s="28">
        <v>46</v>
      </c>
      <c r="CM30" s="84" t="s">
        <v>62</v>
      </c>
      <c r="CN30" s="28">
        <v>53</v>
      </c>
      <c r="CO30" s="1"/>
      <c r="CX30" s="6" t="s">
        <v>54</v>
      </c>
      <c r="CY30" s="84" t="s">
        <v>63</v>
      </c>
      <c r="CZ30" s="6" t="s">
        <v>15</v>
      </c>
      <c r="DA30" s="6" t="s">
        <v>61</v>
      </c>
      <c r="DB30" s="91">
        <v>75.040000000000006</v>
      </c>
      <c r="DC30" s="28">
        <v>104</v>
      </c>
      <c r="DD30" s="28">
        <v>21</v>
      </c>
      <c r="DE30" s="28">
        <v>51</v>
      </c>
      <c r="DF30" s="28">
        <v>32</v>
      </c>
      <c r="DS30" s="93">
        <v>43040</v>
      </c>
      <c r="DT30" s="28">
        <v>104</v>
      </c>
      <c r="EH30" s="93">
        <v>43040</v>
      </c>
      <c r="EI30" s="94">
        <v>1.3859275053304903</v>
      </c>
      <c r="EV30" s="91">
        <v>75.040000000000006</v>
      </c>
      <c r="EW30" s="28">
        <v>104</v>
      </c>
      <c r="EX30" s="95">
        <v>1.3859275053304903</v>
      </c>
      <c r="FK30" s="91">
        <v>75.040000000000006</v>
      </c>
      <c r="FL30" s="28">
        <v>104</v>
      </c>
      <c r="FM30" s="81">
        <f t="shared" si="0"/>
        <v>3</v>
      </c>
      <c r="FN30" s="81">
        <f t="shared" si="1"/>
        <v>2</v>
      </c>
      <c r="GF30" s="103">
        <v>67.5</v>
      </c>
      <c r="GG30" s="103">
        <v>75.040000000000006</v>
      </c>
      <c r="GH30" s="28">
        <v>28</v>
      </c>
      <c r="GI30" s="28">
        <v>25</v>
      </c>
      <c r="GJ30" s="28">
        <v>129</v>
      </c>
      <c r="GK30" s="28">
        <v>98</v>
      </c>
      <c r="GL30" s="28">
        <v>28</v>
      </c>
      <c r="GM30" s="104">
        <v>30</v>
      </c>
      <c r="GN30" s="107">
        <f t="shared" si="2"/>
        <v>5.9300082525051326E-2</v>
      </c>
      <c r="GP30" s="28">
        <v>25</v>
      </c>
      <c r="GQ30" s="104">
        <v>30</v>
      </c>
      <c r="HC30" s="93">
        <v>43009</v>
      </c>
      <c r="HD30" s="93">
        <v>43009</v>
      </c>
      <c r="HE30" s="28">
        <v>28</v>
      </c>
      <c r="HF30" s="28">
        <v>28</v>
      </c>
      <c r="HG30" s="28">
        <v>129</v>
      </c>
      <c r="HH30" s="28">
        <v>98</v>
      </c>
      <c r="HI30" s="28">
        <v>28</v>
      </c>
      <c r="HJ30" s="104">
        <v>30</v>
      </c>
      <c r="HK30" s="28">
        <f t="shared" si="3"/>
        <v>7.801775920943152E-2</v>
      </c>
      <c r="HM30" s="28">
        <v>28</v>
      </c>
      <c r="HN30" s="104">
        <v>30</v>
      </c>
      <c r="IA30" s="103">
        <v>67.5</v>
      </c>
      <c r="IB30" s="28">
        <v>129</v>
      </c>
      <c r="IC30" s="28">
        <f t="shared" si="4"/>
        <v>7.669513900381672E-2</v>
      </c>
    </row>
    <row r="31" spans="1:237" ht="13.5" thickBot="1" x14ac:dyDescent="0.35">
      <c r="A31" s="7">
        <v>43070</v>
      </c>
      <c r="B31" s="53">
        <v>1.0948905109489051</v>
      </c>
      <c r="C31" s="54">
        <v>0.22303325223033252</v>
      </c>
      <c r="D31" s="54">
        <v>0.52716950527169504</v>
      </c>
      <c r="E31" s="55">
        <v>0.34468775344687752</v>
      </c>
      <c r="P31" s="7">
        <v>43070</v>
      </c>
      <c r="Q31" s="53">
        <v>1.0948905109489051</v>
      </c>
      <c r="R31" s="54">
        <v>0.22303325223033252</v>
      </c>
      <c r="S31" s="54">
        <v>0.52716950527169504</v>
      </c>
      <c r="T31" s="55">
        <v>0.34468775344687752</v>
      </c>
      <c r="AF31" s="80">
        <v>43070</v>
      </c>
      <c r="AG31" s="81" t="s">
        <v>60</v>
      </c>
      <c r="AH31" s="81">
        <v>1.0948905109489051</v>
      </c>
      <c r="AI31" s="81">
        <v>0.22303325223033252</v>
      </c>
      <c r="AJ31" s="81">
        <v>0.52716950527169504</v>
      </c>
      <c r="AK31" s="81">
        <v>0.34468775344687752</v>
      </c>
      <c r="AX31" s="7">
        <v>43070</v>
      </c>
      <c r="AY31" s="8" t="s">
        <v>15</v>
      </c>
      <c r="AZ31" s="53">
        <v>1.0948905109489051</v>
      </c>
      <c r="BA31" s="54">
        <v>0.22303325223033252</v>
      </c>
      <c r="BB31" s="54">
        <v>0.52716950527169504</v>
      </c>
      <c r="BC31" s="55">
        <v>0.34468775344687752</v>
      </c>
      <c r="BO31" s="84">
        <v>4</v>
      </c>
      <c r="BP31" s="5" t="s">
        <v>27</v>
      </c>
      <c r="BQ31" s="84" t="s">
        <v>62</v>
      </c>
      <c r="BR31" s="6" t="s">
        <v>14</v>
      </c>
      <c r="BS31" s="6" t="s">
        <v>60</v>
      </c>
      <c r="BT31" s="85">
        <v>14</v>
      </c>
      <c r="BU31" s="84">
        <v>23</v>
      </c>
      <c r="BW31" s="84">
        <v>4</v>
      </c>
      <c r="BX31" s="84">
        <v>23</v>
      </c>
      <c r="CK31" s="84" t="s">
        <v>63</v>
      </c>
      <c r="CL31" s="28">
        <v>45</v>
      </c>
      <c r="CM31" s="84" t="s">
        <v>62</v>
      </c>
      <c r="CN31" s="28">
        <v>49</v>
      </c>
      <c r="CO31" s="1"/>
      <c r="CX31" s="6" t="s">
        <v>55</v>
      </c>
      <c r="CY31" s="84" t="s">
        <v>62</v>
      </c>
      <c r="CZ31" s="6" t="s">
        <v>15</v>
      </c>
      <c r="DA31" s="6" t="s">
        <v>60</v>
      </c>
      <c r="DB31" s="91">
        <v>49.32</v>
      </c>
      <c r="DC31" s="28">
        <v>54</v>
      </c>
      <c r="DD31" s="28">
        <v>11</v>
      </c>
      <c r="DE31" s="28">
        <v>26</v>
      </c>
      <c r="DF31" s="28">
        <v>17</v>
      </c>
      <c r="DS31" s="93">
        <v>43070</v>
      </c>
      <c r="DT31" s="28">
        <v>54</v>
      </c>
      <c r="EH31" s="93">
        <v>43070</v>
      </c>
      <c r="EI31" s="94">
        <v>1.0948905109489051</v>
      </c>
      <c r="EV31" s="91">
        <v>49.32</v>
      </c>
      <c r="EW31" s="28">
        <v>54</v>
      </c>
      <c r="EX31" s="95">
        <v>1.0948905109489051</v>
      </c>
      <c r="FK31" s="91">
        <v>49.32</v>
      </c>
      <c r="FL31" s="28">
        <v>54</v>
      </c>
      <c r="FM31" s="81">
        <f t="shared" si="0"/>
        <v>16</v>
      </c>
      <c r="FN31" s="81">
        <f t="shared" si="1"/>
        <v>19</v>
      </c>
      <c r="GF31" s="103">
        <v>75.040000000000006</v>
      </c>
      <c r="GG31" s="103">
        <v>93.23</v>
      </c>
      <c r="GH31" s="28">
        <v>29</v>
      </c>
      <c r="GI31" s="28">
        <v>28</v>
      </c>
      <c r="GJ31" s="28">
        <v>104</v>
      </c>
      <c r="GK31" s="28">
        <v>104</v>
      </c>
      <c r="GL31" s="28">
        <v>29</v>
      </c>
      <c r="GM31" s="104">
        <v>29</v>
      </c>
      <c r="GN31" s="107">
        <f t="shared" si="2"/>
        <v>7.2645291659545627E-2</v>
      </c>
      <c r="GP31" s="28">
        <v>28</v>
      </c>
      <c r="GQ31" s="104">
        <v>29</v>
      </c>
      <c r="HC31" s="93">
        <v>43040</v>
      </c>
      <c r="HD31" s="93">
        <v>43040</v>
      </c>
      <c r="HE31" s="28">
        <v>29</v>
      </c>
      <c r="HF31" s="28">
        <v>29</v>
      </c>
      <c r="HG31" s="28">
        <v>104</v>
      </c>
      <c r="HH31" s="28">
        <v>104</v>
      </c>
      <c r="HI31" s="28">
        <v>29</v>
      </c>
      <c r="HJ31" s="104">
        <v>29</v>
      </c>
      <c r="HK31" s="28">
        <f t="shared" si="3"/>
        <v>7.8448202018862864E-2</v>
      </c>
      <c r="HM31" s="28">
        <v>29</v>
      </c>
      <c r="HN31" s="104">
        <v>29</v>
      </c>
      <c r="IA31" s="103">
        <v>75.040000000000006</v>
      </c>
      <c r="IB31" s="28">
        <v>104</v>
      </c>
      <c r="IC31" s="28">
        <f t="shared" si="4"/>
        <v>6.9158425351746336E-2</v>
      </c>
    </row>
    <row r="32" spans="1:237" ht="14" thickTop="1" thickBot="1" x14ac:dyDescent="0.35">
      <c r="A32" s="71"/>
      <c r="B32" s="73"/>
      <c r="C32" s="71"/>
      <c r="D32" s="71"/>
      <c r="E32" s="71"/>
      <c r="CK32" s="84" t="s">
        <v>63</v>
      </c>
      <c r="CL32" s="28">
        <v>45</v>
      </c>
      <c r="CM32" s="84" t="s">
        <v>62</v>
      </c>
      <c r="CN32" s="28">
        <v>45</v>
      </c>
      <c r="CO32" s="1"/>
      <c r="GF32" s="103">
        <v>49.32</v>
      </c>
      <c r="GG32" s="103">
        <v>103.24</v>
      </c>
      <c r="GH32" s="28">
        <v>30</v>
      </c>
      <c r="GI32" s="28">
        <v>15</v>
      </c>
      <c r="GJ32" s="28">
        <v>54</v>
      </c>
      <c r="GK32" s="28">
        <v>129</v>
      </c>
      <c r="GL32" s="28">
        <v>30</v>
      </c>
      <c r="GM32" s="104">
        <v>12</v>
      </c>
      <c r="GN32" s="107">
        <f t="shared" si="2"/>
        <v>7.5335858017306582E-4</v>
      </c>
      <c r="GP32" s="28">
        <v>15</v>
      </c>
      <c r="GQ32" s="104">
        <v>12</v>
      </c>
      <c r="HC32" s="93">
        <v>43070</v>
      </c>
      <c r="HD32" s="93">
        <v>43070</v>
      </c>
      <c r="HE32" s="28">
        <v>30</v>
      </c>
      <c r="HF32" s="28">
        <v>30</v>
      </c>
      <c r="HG32" s="28">
        <v>54</v>
      </c>
      <c r="HH32" s="28">
        <v>129</v>
      </c>
      <c r="HI32" s="28">
        <v>30</v>
      </c>
      <c r="HJ32" s="104">
        <v>12</v>
      </c>
      <c r="HK32" s="28">
        <f t="shared" si="3"/>
        <v>-2.1844972578640827E-2</v>
      </c>
      <c r="HM32" s="28">
        <v>30</v>
      </c>
      <c r="HN32" s="104">
        <v>12</v>
      </c>
      <c r="IA32" s="103">
        <v>49.32</v>
      </c>
      <c r="IB32" s="28">
        <v>54</v>
      </c>
      <c r="IC32" s="28">
        <f t="shared" si="4"/>
        <v>1.0538733837515159E-3</v>
      </c>
    </row>
    <row r="33" spans="89:237" ht="13.5" thickTop="1" x14ac:dyDescent="0.3">
      <c r="CK33" s="84" t="s">
        <v>63</v>
      </c>
      <c r="CL33" s="28">
        <v>32</v>
      </c>
      <c r="CM33" s="84" t="s">
        <v>62</v>
      </c>
      <c r="CN33" s="28">
        <v>43</v>
      </c>
      <c r="CO33" s="1"/>
      <c r="DS33" s="1" t="s">
        <v>81</v>
      </c>
      <c r="DT33" s="1">
        <f>PEARSON(DS2:DS31,DT2:DT31)</f>
        <v>0.2648912451640702</v>
      </c>
      <c r="EU33" s="97" t="s">
        <v>66</v>
      </c>
      <c r="EW33" s="98">
        <f>PEARSON(EV2:EV31,EW2:EW31)</f>
        <v>0.68575827055820116</v>
      </c>
      <c r="EX33" s="98">
        <f>PEARSON(EV2:EV31,EX2:EX31)</f>
        <v>-0.49296152313841574</v>
      </c>
      <c r="GK33" s="119" t="s">
        <v>89</v>
      </c>
      <c r="GL33" s="119"/>
      <c r="GM33" s="119"/>
      <c r="GN33" s="107">
        <f>SUM(GN3:GN32)</f>
        <v>0.65778966314539689</v>
      </c>
      <c r="HH33" s="119" t="s">
        <v>89</v>
      </c>
      <c r="HI33" s="119"/>
      <c r="HJ33" s="119"/>
      <c r="HK33" s="107">
        <f>SUM(HK3:HK32)</f>
        <v>0.17841854450929312</v>
      </c>
      <c r="IA33" s="121" t="s">
        <v>83</v>
      </c>
      <c r="IB33" s="121"/>
      <c r="IC33" s="118">
        <f>SUM(IC3:IC32)</f>
        <v>0.66289981241093043</v>
      </c>
    </row>
    <row r="34" spans="89:237" ht="13" x14ac:dyDescent="0.3">
      <c r="CK34" s="84" t="s">
        <v>63</v>
      </c>
      <c r="CL34" s="28">
        <v>30</v>
      </c>
      <c r="CM34" s="84" t="s">
        <v>62</v>
      </c>
      <c r="CN34" s="28">
        <v>23</v>
      </c>
      <c r="CO34" s="1"/>
      <c r="DS34" s="1" t="s">
        <v>81</v>
      </c>
      <c r="DT34" s="1">
        <f>CORREL(DS2:DS31,DT2:DT31)</f>
        <v>0.2648912451640702</v>
      </c>
      <c r="IA34" s="121"/>
      <c r="IB34" s="121"/>
      <c r="IC34" s="118"/>
    </row>
    <row r="35" spans="89:237" ht="13" x14ac:dyDescent="0.3">
      <c r="CK35" s="111" t="s">
        <v>96</v>
      </c>
      <c r="CL35" s="107">
        <f>SUM(CL20:CL34)</f>
        <v>916</v>
      </c>
      <c r="CM35" s="111" t="s">
        <v>96</v>
      </c>
      <c r="CN35" s="107">
        <f>SUM(CN20:CN34)</f>
        <v>982</v>
      </c>
    </row>
    <row r="37" spans="89:237" ht="13" x14ac:dyDescent="0.3">
      <c r="ET37" s="97"/>
    </row>
    <row r="54" spans="152:152" x14ac:dyDescent="0.25">
      <c r="EV54" s="75">
        <f>SQRT(0.470264)</f>
        <v>0.6857579747986895</v>
      </c>
    </row>
  </sheetData>
  <sortState xmlns:xlrd2="http://schemas.microsoft.com/office/spreadsheetml/2017/richdata2" ref="HD3:HE32">
    <sortCondition ref="HD3"/>
  </sortState>
  <mergeCells count="8">
    <mergeCell ref="IC33:IC34"/>
    <mergeCell ref="HH33:HJ33"/>
    <mergeCell ref="GK33:GM33"/>
    <mergeCell ref="AN1:AQ1"/>
    <mergeCell ref="AR1:AU1"/>
    <mergeCell ref="BF1:BI1"/>
    <mergeCell ref="BJ1:BM1"/>
    <mergeCell ref="IA33:IB34"/>
  </mergeCells>
  <conditionalFormatting sqref="GK1 GK34:GK1048576">
    <cfRule type="duplicateValues" dxfId="9" priority="21"/>
  </conditionalFormatting>
  <conditionalFormatting sqref="GG1 GG33:GG1048576">
    <cfRule type="duplicateValues" dxfId="8" priority="17"/>
    <cfRule type="duplicateValues" dxfId="7" priority="20"/>
  </conditionalFormatting>
  <conditionalFormatting sqref="GJ1 GJ33:GJ1048576">
    <cfRule type="duplicateValues" dxfId="6" priority="19"/>
  </conditionalFormatting>
  <conditionalFormatting sqref="GF1 GF33:GF1048576">
    <cfRule type="duplicateValues" dxfId="5" priority="18"/>
  </conditionalFormatting>
  <conditionalFormatting sqref="HH1">
    <cfRule type="duplicateValues" dxfId="4" priority="16"/>
  </conditionalFormatting>
  <conditionalFormatting sqref="HD1">
    <cfRule type="duplicateValues" dxfId="3" priority="12"/>
    <cfRule type="duplicateValues" dxfId="2" priority="15"/>
  </conditionalFormatting>
  <conditionalFormatting sqref="HG1">
    <cfRule type="duplicateValues" dxfId="1" priority="14"/>
  </conditionalFormatting>
  <conditionalFormatting sqref="HC1">
    <cfRule type="duplicateValues" dxfId="0" priority="13"/>
  </conditionalFormatting>
  <pageMargins left="0.7" right="0.7" top="0.75" bottom="0.75" header="0.3" footer="0.3"/>
  <pageSetup orientation="portrait" r:id="rId1"/>
  <ignoredErrors>
    <ignoredError sqref="W2:Z4 BF4:BI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Data</vt:lpstr>
      <vt:lpstr>Variables</vt:lpstr>
      <vt:lpstr>work and graphs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Frailey</dc:creator>
  <cp:lastModifiedBy>gouta</cp:lastModifiedBy>
  <cp:lastPrinted>2001-08-17T03:08:13Z</cp:lastPrinted>
  <dcterms:created xsi:type="dcterms:W3CDTF">2015-07-04T22:57:10Z</dcterms:created>
  <dcterms:modified xsi:type="dcterms:W3CDTF">2019-12-03T22:10:07Z</dcterms:modified>
</cp:coreProperties>
</file>