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omi\UTA\Fall 2019\Adv SE\"/>
    </mc:Choice>
  </mc:AlternateContent>
  <xr:revisionPtr revIDLastSave="0" documentId="13_ncr:1_{73E304D1-4C66-4A3B-BF65-9791EFD765CF}" xr6:coauthVersionLast="45" xr6:coauthVersionMax="45" xr10:uidLastSave="{00000000-0000-0000-0000-000000000000}"/>
  <bookViews>
    <workbookView xWindow="-110" yWindow="-110" windowWidth="19420" windowHeight="10420" tabRatio="615" xr2:uid="{00000000-000D-0000-FFFF-FFFF00000000}"/>
  </bookViews>
  <sheets>
    <sheet name="a4data" sheetId="23" r:id="rId1"/>
    <sheet name="Data Analysis and Refinement" sheetId="1" r:id="rId2"/>
    <sheet name="Uncorrected_Total Month &amp; Prod" sheetId="11" r:id="rId3"/>
    <sheet name="Consolidated" sheetId="5" r:id="rId4"/>
    <sheet name="PRQ By Avg" sheetId="6" r:id="rId5"/>
    <sheet name="PRQ By Avg Norm By Size" sheetId="15" r:id="rId6"/>
    <sheet name="PRQ By Develop Process" sheetId="16" r:id="rId7"/>
    <sheet name="PRQ By Programming Lang" sheetId="17" r:id="rId8"/>
    <sheet name="PRQ By History Qtrly" sheetId="18" r:id="rId9"/>
    <sheet name="PRQ By History Yearly" sheetId="19" r:id="rId10"/>
    <sheet name="Current Quality Total" sheetId="20" r:id="rId11"/>
    <sheet name="Current Quality Tot Norm by Siz" sheetId="21" r:id="rId12"/>
    <sheet name="Current Quality Tot By NoOfProd" sheetId="22" r:id="rId13"/>
    <sheet name="Variables" sheetId="2" r:id="rId14"/>
  </sheets>
  <definedNames>
    <definedName name="_xlnm._FilterDatabase" localSheetId="0" hidden="1">a4data!$A$4:$CZ$64</definedName>
    <definedName name="_xlnm._FilterDatabase" localSheetId="3" hidden="1">Consolidated!$A$3:$V$63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5" l="1"/>
  <c r="C64" i="23" l="1"/>
  <c r="A64" i="23"/>
  <c r="C63" i="23"/>
  <c r="A63" i="23"/>
  <c r="C62" i="23"/>
  <c r="A62" i="23"/>
  <c r="C61" i="23"/>
  <c r="A61" i="23"/>
  <c r="C60" i="23"/>
  <c r="A60" i="23"/>
  <c r="C59" i="23"/>
  <c r="A59" i="23"/>
  <c r="C58" i="23"/>
  <c r="A58" i="23"/>
  <c r="C57" i="23"/>
  <c r="A57" i="23"/>
  <c r="C56" i="23"/>
  <c r="A56" i="23"/>
  <c r="C55" i="23"/>
  <c r="A55" i="23"/>
  <c r="C54" i="23"/>
  <c r="A54" i="23"/>
  <c r="C53" i="23"/>
  <c r="A53" i="23"/>
  <c r="C52" i="23"/>
  <c r="A52" i="23"/>
  <c r="C51" i="23"/>
  <c r="A51" i="23"/>
  <c r="C50" i="23"/>
  <c r="A50" i="23"/>
  <c r="C49" i="23"/>
  <c r="A49" i="23"/>
  <c r="C48" i="23"/>
  <c r="A48" i="23"/>
  <c r="C47" i="23"/>
  <c r="A47" i="23"/>
  <c r="C46" i="23"/>
  <c r="A46" i="23"/>
  <c r="C45" i="23"/>
  <c r="A45" i="23"/>
  <c r="C44" i="23"/>
  <c r="A44" i="23"/>
  <c r="C43" i="23"/>
  <c r="A43" i="23"/>
  <c r="C42" i="23"/>
  <c r="A42" i="23"/>
  <c r="C41" i="23"/>
  <c r="A41" i="23"/>
  <c r="C40" i="23"/>
  <c r="A40" i="23"/>
  <c r="C39" i="23"/>
  <c r="A39" i="23"/>
  <c r="C38" i="23"/>
  <c r="A38" i="23"/>
  <c r="C37" i="23"/>
  <c r="A37" i="23"/>
  <c r="C36" i="23"/>
  <c r="A36" i="23"/>
  <c r="C35" i="23"/>
  <c r="A35" i="23"/>
  <c r="C34" i="23"/>
  <c r="A34" i="23"/>
  <c r="C33" i="23"/>
  <c r="A33" i="23"/>
  <c r="C32" i="23"/>
  <c r="A32" i="23"/>
  <c r="C31" i="23"/>
  <c r="A31" i="23"/>
  <c r="C30" i="23"/>
  <c r="A30" i="23"/>
  <c r="C29" i="23"/>
  <c r="A29" i="23"/>
  <c r="C28" i="23"/>
  <c r="A28" i="23"/>
  <c r="C27" i="23"/>
  <c r="A27" i="23"/>
  <c r="C26" i="23"/>
  <c r="A26" i="23"/>
  <c r="C25" i="23"/>
  <c r="A25" i="23"/>
  <c r="C24" i="23"/>
  <c r="A24" i="23"/>
  <c r="C23" i="23"/>
  <c r="A23" i="23"/>
  <c r="C22" i="23"/>
  <c r="A22" i="23"/>
  <c r="C21" i="23"/>
  <c r="A21" i="23"/>
  <c r="C20" i="23"/>
  <c r="A20" i="23"/>
  <c r="C19" i="23"/>
  <c r="A19" i="23"/>
  <c r="C18" i="23"/>
  <c r="A18" i="23"/>
  <c r="C17" i="23"/>
  <c r="A17" i="23"/>
  <c r="C16" i="23"/>
  <c r="A16" i="23"/>
  <c r="C15" i="23"/>
  <c r="A15" i="23"/>
  <c r="C14" i="23"/>
  <c r="A14" i="23"/>
  <c r="C13" i="23"/>
  <c r="A13" i="23"/>
  <c r="C12" i="23"/>
  <c r="A12" i="23"/>
  <c r="C11" i="23"/>
  <c r="A11" i="23"/>
  <c r="C10" i="23"/>
  <c r="A10" i="23"/>
  <c r="C9" i="23"/>
  <c r="A9" i="23"/>
  <c r="C8" i="23"/>
  <c r="A8" i="23"/>
  <c r="C7" i="23"/>
  <c r="A7" i="23"/>
  <c r="C6" i="23"/>
  <c r="A6" i="23"/>
  <c r="C5" i="23"/>
  <c r="A5" i="23"/>
  <c r="BC4" i="23"/>
  <c r="BB4" i="23"/>
  <c r="BA4" i="23"/>
  <c r="AZ4" i="23"/>
  <c r="AY4" i="23"/>
  <c r="AX4" i="23"/>
  <c r="AW4" i="23"/>
  <c r="AV4" i="23"/>
  <c r="AU4" i="23"/>
  <c r="AT4" i="23"/>
  <c r="AS4" i="23"/>
  <c r="AR4" i="23"/>
  <c r="AQ4" i="23"/>
  <c r="AP4" i="23"/>
  <c r="AO4" i="23"/>
  <c r="AN4" i="23"/>
  <c r="AM4" i="23"/>
  <c r="AL4" i="23"/>
  <c r="AK4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L7" i="22" l="1"/>
  <c r="L13" i="22"/>
  <c r="L14" i="22"/>
  <c r="L15" i="22"/>
  <c r="L21" i="22"/>
  <c r="L22" i="22"/>
  <c r="L23" i="22"/>
  <c r="L29" i="22"/>
  <c r="L30" i="22"/>
  <c r="L31" i="22"/>
  <c r="L37" i="22"/>
  <c r="L38" i="22"/>
  <c r="L39" i="22"/>
  <c r="F7" i="22"/>
  <c r="F8" i="22"/>
  <c r="L8" i="22" s="1"/>
  <c r="F9" i="22"/>
  <c r="L9" i="22" s="1"/>
  <c r="F10" i="22"/>
  <c r="L10" i="22" s="1"/>
  <c r="F11" i="22"/>
  <c r="L11" i="22" s="1"/>
  <c r="F12" i="22"/>
  <c r="L12" i="22" s="1"/>
  <c r="F13" i="22"/>
  <c r="F14" i="22"/>
  <c r="F15" i="22"/>
  <c r="F16" i="22"/>
  <c r="L16" i="22" s="1"/>
  <c r="F17" i="22"/>
  <c r="L17" i="22" s="1"/>
  <c r="F18" i="22"/>
  <c r="L18" i="22" s="1"/>
  <c r="F19" i="22"/>
  <c r="L19" i="22" s="1"/>
  <c r="F20" i="22"/>
  <c r="L20" i="22" s="1"/>
  <c r="F21" i="22"/>
  <c r="F22" i="22"/>
  <c r="F23" i="22"/>
  <c r="F24" i="22"/>
  <c r="L24" i="22" s="1"/>
  <c r="F25" i="22"/>
  <c r="L25" i="22" s="1"/>
  <c r="F26" i="22"/>
  <c r="L26" i="22" s="1"/>
  <c r="F27" i="22"/>
  <c r="L27" i="22" s="1"/>
  <c r="F28" i="22"/>
  <c r="L28" i="22" s="1"/>
  <c r="F29" i="22"/>
  <c r="F30" i="22"/>
  <c r="F31" i="22"/>
  <c r="F32" i="22"/>
  <c r="L32" i="22" s="1"/>
  <c r="F33" i="22"/>
  <c r="L33" i="22" s="1"/>
  <c r="F34" i="22"/>
  <c r="L34" i="22" s="1"/>
  <c r="F35" i="22"/>
  <c r="L35" i="22" s="1"/>
  <c r="F36" i="22"/>
  <c r="L36" i="22" s="1"/>
  <c r="F37" i="22"/>
  <c r="F38" i="22"/>
  <c r="F39" i="22"/>
  <c r="F40" i="22"/>
  <c r="L40" i="22" s="1"/>
  <c r="F41" i="22"/>
  <c r="L41" i="22" s="1"/>
  <c r="F42" i="22"/>
  <c r="F43" i="22"/>
  <c r="F44" i="22"/>
  <c r="F45" i="22"/>
  <c r="F46" i="22"/>
  <c r="F47" i="22"/>
  <c r="F48" i="22"/>
  <c r="F49" i="22"/>
  <c r="F50" i="22"/>
  <c r="F51" i="22"/>
  <c r="F52" i="22"/>
  <c r="F53" i="22"/>
  <c r="F6" i="22"/>
  <c r="L6" i="22" s="1"/>
  <c r="AY7" i="21"/>
  <c r="AY8" i="21"/>
  <c r="AY9" i="21"/>
  <c r="AY10" i="21"/>
  <c r="AY11" i="21"/>
  <c r="AY12" i="21"/>
  <c r="AY13" i="21"/>
  <c r="AY14" i="21"/>
  <c r="AY15" i="21"/>
  <c r="AY16" i="21"/>
  <c r="AY17" i="21"/>
  <c r="AY18" i="21"/>
  <c r="AY19" i="21"/>
  <c r="AY20" i="21"/>
  <c r="AY21" i="21"/>
  <c r="AY22" i="21"/>
  <c r="AY23" i="21"/>
  <c r="AY24" i="21"/>
  <c r="AY25" i="21"/>
  <c r="AY26" i="21"/>
  <c r="AY27" i="21"/>
  <c r="AY28" i="21"/>
  <c r="AY29" i="21"/>
  <c r="AY30" i="21"/>
  <c r="AY31" i="21"/>
  <c r="AY32" i="21"/>
  <c r="AY33" i="21"/>
  <c r="AY34" i="21"/>
  <c r="AY35" i="21"/>
  <c r="AY36" i="21"/>
  <c r="AY37" i="21"/>
  <c r="AY38" i="21"/>
  <c r="AY39" i="21"/>
  <c r="AY40" i="21"/>
  <c r="AY41" i="21"/>
  <c r="AY42" i="21"/>
  <c r="AY43" i="21"/>
  <c r="AY44" i="21"/>
  <c r="AY45" i="21"/>
  <c r="AY46" i="21"/>
  <c r="AY47" i="21"/>
  <c r="AY48" i="21"/>
  <c r="AY49" i="21"/>
  <c r="AY50" i="21"/>
  <c r="AY51" i="21"/>
  <c r="AY52" i="21"/>
  <c r="AY53" i="21"/>
  <c r="AY54" i="21"/>
  <c r="AY55" i="21"/>
  <c r="AY56" i="21"/>
  <c r="AY57" i="21"/>
  <c r="AY58" i="21"/>
  <c r="AY59" i="21"/>
  <c r="AY60" i="21"/>
  <c r="AY61" i="21"/>
  <c r="AY62" i="21"/>
  <c r="AY63" i="21"/>
  <c r="AY64" i="21"/>
  <c r="AY65" i="21"/>
  <c r="AX7" i="21"/>
  <c r="AX8" i="21"/>
  <c r="AX9" i="21"/>
  <c r="AX10" i="21"/>
  <c r="AX11" i="21"/>
  <c r="AX12" i="21"/>
  <c r="AX13" i="21"/>
  <c r="AX14" i="21"/>
  <c r="AX15" i="21"/>
  <c r="AX16" i="21"/>
  <c r="AX17" i="21"/>
  <c r="AX18" i="21"/>
  <c r="AX19" i="21"/>
  <c r="AX20" i="21"/>
  <c r="AX21" i="21"/>
  <c r="AX22" i="21"/>
  <c r="AX23" i="21"/>
  <c r="AX24" i="21"/>
  <c r="AX25" i="21"/>
  <c r="AX26" i="21"/>
  <c r="AX27" i="21"/>
  <c r="AX28" i="21"/>
  <c r="AX29" i="21"/>
  <c r="AX30" i="21"/>
  <c r="AX31" i="21"/>
  <c r="AX32" i="21"/>
  <c r="AX33" i="21"/>
  <c r="AX34" i="21"/>
  <c r="AX35" i="21"/>
  <c r="AX36" i="21"/>
  <c r="AX37" i="21"/>
  <c r="AX38" i="21"/>
  <c r="AX39" i="21"/>
  <c r="AX40" i="21"/>
  <c r="AX41" i="21"/>
  <c r="AX42" i="21"/>
  <c r="AX43" i="21"/>
  <c r="AX44" i="21"/>
  <c r="AX45" i="21"/>
  <c r="AX46" i="21"/>
  <c r="AX47" i="21"/>
  <c r="AX48" i="21"/>
  <c r="AX49" i="21"/>
  <c r="AX50" i="21"/>
  <c r="AX51" i="21"/>
  <c r="AX52" i="21"/>
  <c r="AX53" i="21"/>
  <c r="AX54" i="21"/>
  <c r="AX55" i="21"/>
  <c r="AX56" i="21"/>
  <c r="AX57" i="21"/>
  <c r="AX58" i="21"/>
  <c r="AX59" i="21"/>
  <c r="AX60" i="21"/>
  <c r="AX61" i="21"/>
  <c r="AX62" i="21"/>
  <c r="AX63" i="21"/>
  <c r="AX64" i="21"/>
  <c r="AX65" i="21"/>
  <c r="AW7" i="21"/>
  <c r="AW8" i="21"/>
  <c r="AW9" i="2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W39" i="21"/>
  <c r="AW40" i="21"/>
  <c r="AW41" i="21"/>
  <c r="AW42" i="21"/>
  <c r="AW43" i="21"/>
  <c r="AW44" i="21"/>
  <c r="AW45" i="21"/>
  <c r="AW46" i="21"/>
  <c r="AW47" i="21"/>
  <c r="AW48" i="21"/>
  <c r="AW49" i="21"/>
  <c r="AW50" i="21"/>
  <c r="AW51" i="21"/>
  <c r="AW52" i="21"/>
  <c r="AW53" i="21"/>
  <c r="AW54" i="21"/>
  <c r="AW55" i="21"/>
  <c r="AW56" i="21"/>
  <c r="AW57" i="21"/>
  <c r="AW58" i="21"/>
  <c r="AW59" i="21"/>
  <c r="AW60" i="21"/>
  <c r="AW61" i="21"/>
  <c r="AW62" i="21"/>
  <c r="AW63" i="21"/>
  <c r="AW64" i="21"/>
  <c r="AW65" i="21"/>
  <c r="AV60" i="21"/>
  <c r="AV61" i="21"/>
  <c r="AV62" i="21"/>
  <c r="AV63" i="21"/>
  <c r="AV64" i="21"/>
  <c r="AV65" i="21"/>
  <c r="AV7" i="21"/>
  <c r="AV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39" i="21"/>
  <c r="AV40" i="21"/>
  <c r="AV41" i="21"/>
  <c r="AV42" i="21"/>
  <c r="AV43" i="21"/>
  <c r="AV44" i="21"/>
  <c r="AV45" i="21"/>
  <c r="AV46" i="21"/>
  <c r="AV47" i="21"/>
  <c r="AV48" i="21"/>
  <c r="AV49" i="21"/>
  <c r="AV50" i="21"/>
  <c r="AV51" i="21"/>
  <c r="AV52" i="21"/>
  <c r="AV53" i="21"/>
  <c r="AV54" i="21"/>
  <c r="AV55" i="21"/>
  <c r="AV56" i="21"/>
  <c r="AV57" i="21"/>
  <c r="AV58" i="21"/>
  <c r="AV59" i="21"/>
  <c r="AU58" i="21"/>
  <c r="AU59" i="21"/>
  <c r="AU60" i="21"/>
  <c r="AU61" i="21"/>
  <c r="AU62" i="21"/>
  <c r="AU63" i="21"/>
  <c r="AU64" i="21"/>
  <c r="AU65" i="21"/>
  <c r="AU7" i="21"/>
  <c r="AU8" i="21"/>
  <c r="AU9" i="2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39" i="21"/>
  <c r="AU40" i="21"/>
  <c r="AU41" i="21"/>
  <c r="AU42" i="21"/>
  <c r="AU43" i="21"/>
  <c r="AU44" i="21"/>
  <c r="AU45" i="21"/>
  <c r="AU46" i="21"/>
  <c r="AU47" i="21"/>
  <c r="AU48" i="21"/>
  <c r="AU49" i="21"/>
  <c r="AU50" i="21"/>
  <c r="AU51" i="21"/>
  <c r="AU52" i="21"/>
  <c r="AU53" i="21"/>
  <c r="AU54" i="21"/>
  <c r="AU55" i="21"/>
  <c r="AU56" i="21"/>
  <c r="AU57" i="21"/>
  <c r="AT56" i="21"/>
  <c r="AT57" i="21"/>
  <c r="AT58" i="21"/>
  <c r="AT59" i="21"/>
  <c r="AT60" i="21"/>
  <c r="AT61" i="21"/>
  <c r="AT62" i="21"/>
  <c r="AT63" i="21"/>
  <c r="AT64" i="21"/>
  <c r="AT65" i="21"/>
  <c r="AT7" i="21"/>
  <c r="AT8" i="21"/>
  <c r="AT9" i="21"/>
  <c r="AT10" i="21"/>
  <c r="AT11" i="21"/>
  <c r="AT12" i="21"/>
  <c r="AT13" i="21"/>
  <c r="AT14" i="21"/>
  <c r="AT15" i="21"/>
  <c r="AT16" i="21"/>
  <c r="AT17" i="21"/>
  <c r="AT18" i="21"/>
  <c r="AT19" i="21"/>
  <c r="AT20" i="21"/>
  <c r="AT21" i="21"/>
  <c r="AT22" i="21"/>
  <c r="AT23" i="21"/>
  <c r="AT24" i="21"/>
  <c r="AT25" i="21"/>
  <c r="AT26" i="21"/>
  <c r="AT27" i="21"/>
  <c r="AT28" i="21"/>
  <c r="AT29" i="21"/>
  <c r="AT30" i="21"/>
  <c r="AT31" i="21"/>
  <c r="AT32" i="21"/>
  <c r="AT33" i="21"/>
  <c r="AT34" i="21"/>
  <c r="AT35" i="21"/>
  <c r="AT36" i="21"/>
  <c r="AT37" i="21"/>
  <c r="AT38" i="21"/>
  <c r="AT39" i="21"/>
  <c r="AT40" i="21"/>
  <c r="AT41" i="21"/>
  <c r="AT42" i="21"/>
  <c r="AT43" i="21"/>
  <c r="AT44" i="21"/>
  <c r="AT45" i="21"/>
  <c r="AT46" i="21"/>
  <c r="AT47" i="21"/>
  <c r="AT48" i="21"/>
  <c r="AT49" i="21"/>
  <c r="AT50" i="21"/>
  <c r="AT51" i="21"/>
  <c r="AT52" i="21"/>
  <c r="AT53" i="21"/>
  <c r="AT54" i="21"/>
  <c r="AT55" i="21"/>
  <c r="AS54" i="21"/>
  <c r="AS55" i="21"/>
  <c r="AS56" i="21"/>
  <c r="AS57" i="21"/>
  <c r="AS58" i="21"/>
  <c r="AS59" i="21"/>
  <c r="AS60" i="21"/>
  <c r="AS61" i="21"/>
  <c r="AS62" i="21"/>
  <c r="AS63" i="21"/>
  <c r="AS64" i="21"/>
  <c r="AS65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20" i="21"/>
  <c r="AS21" i="21"/>
  <c r="AS22" i="21"/>
  <c r="AS23" i="21"/>
  <c r="AS24" i="21"/>
  <c r="AS25" i="21"/>
  <c r="AS26" i="21"/>
  <c r="AS27" i="21"/>
  <c r="AS28" i="21"/>
  <c r="AS29" i="21"/>
  <c r="AS30" i="21"/>
  <c r="AS31" i="21"/>
  <c r="AS32" i="21"/>
  <c r="AS33" i="21"/>
  <c r="AS34" i="21"/>
  <c r="AS35" i="21"/>
  <c r="AS36" i="21"/>
  <c r="AS37" i="21"/>
  <c r="AS38" i="21"/>
  <c r="AS39" i="21"/>
  <c r="AS40" i="21"/>
  <c r="AS41" i="21"/>
  <c r="AS42" i="21"/>
  <c r="AS43" i="21"/>
  <c r="AS44" i="21"/>
  <c r="AS45" i="21"/>
  <c r="AS46" i="21"/>
  <c r="AS47" i="21"/>
  <c r="AS48" i="21"/>
  <c r="AS49" i="21"/>
  <c r="AS50" i="21"/>
  <c r="AS51" i="21"/>
  <c r="AS52" i="21"/>
  <c r="AS53" i="21"/>
  <c r="AR52" i="21"/>
  <c r="AR53" i="21"/>
  <c r="AR54" i="21"/>
  <c r="AR55" i="21"/>
  <c r="AR56" i="21"/>
  <c r="AR57" i="21"/>
  <c r="AR58" i="21"/>
  <c r="AR59" i="21"/>
  <c r="AR60" i="21"/>
  <c r="AR61" i="21"/>
  <c r="AR62" i="21"/>
  <c r="AR63" i="21"/>
  <c r="AR64" i="21"/>
  <c r="AR65" i="21"/>
  <c r="AR7" i="21"/>
  <c r="AR8" i="21"/>
  <c r="AR9" i="21"/>
  <c r="AR10" i="21"/>
  <c r="AR11" i="21"/>
  <c r="AR12" i="21"/>
  <c r="AR13" i="21"/>
  <c r="AR14" i="21"/>
  <c r="AR15" i="21"/>
  <c r="AR16" i="21"/>
  <c r="AR17" i="21"/>
  <c r="AR18" i="21"/>
  <c r="AR19" i="21"/>
  <c r="AR20" i="21"/>
  <c r="AR21" i="21"/>
  <c r="AR22" i="21"/>
  <c r="AR23" i="21"/>
  <c r="AR24" i="21"/>
  <c r="AR25" i="21"/>
  <c r="AR26" i="21"/>
  <c r="AR27" i="21"/>
  <c r="AR28" i="21"/>
  <c r="AR29" i="21"/>
  <c r="AR30" i="21"/>
  <c r="AR31" i="21"/>
  <c r="AR32" i="21"/>
  <c r="AR33" i="21"/>
  <c r="AR34" i="21"/>
  <c r="AR35" i="21"/>
  <c r="AR36" i="21"/>
  <c r="AR37" i="21"/>
  <c r="AR38" i="21"/>
  <c r="AR39" i="21"/>
  <c r="AR40" i="21"/>
  <c r="AR41" i="21"/>
  <c r="AR42" i="21"/>
  <c r="AR43" i="21"/>
  <c r="AR44" i="21"/>
  <c r="AR45" i="21"/>
  <c r="AR46" i="21"/>
  <c r="AR47" i="21"/>
  <c r="AR48" i="21"/>
  <c r="AR49" i="21"/>
  <c r="AR50" i="21"/>
  <c r="AR51" i="21"/>
  <c r="AQ52" i="21"/>
  <c r="AQ53" i="21"/>
  <c r="AQ54" i="21"/>
  <c r="AQ55" i="21"/>
  <c r="AQ56" i="21"/>
  <c r="AQ57" i="21"/>
  <c r="AQ58" i="21"/>
  <c r="AQ59" i="21"/>
  <c r="AQ60" i="21"/>
  <c r="AQ61" i="21"/>
  <c r="AQ62" i="21"/>
  <c r="AQ63" i="21"/>
  <c r="AQ64" i="21"/>
  <c r="AQ65" i="21"/>
  <c r="AQ7" i="21"/>
  <c r="AQ8" i="21"/>
  <c r="AQ9" i="21"/>
  <c r="AQ10" i="21"/>
  <c r="AQ11" i="21"/>
  <c r="AQ12" i="21"/>
  <c r="AQ13" i="21"/>
  <c r="AQ14" i="21"/>
  <c r="AQ15" i="21"/>
  <c r="AQ16" i="21"/>
  <c r="AQ17" i="21"/>
  <c r="AQ18" i="21"/>
  <c r="AQ19" i="21"/>
  <c r="AQ20" i="21"/>
  <c r="AQ21" i="21"/>
  <c r="AQ22" i="21"/>
  <c r="AQ23" i="21"/>
  <c r="AQ24" i="21"/>
  <c r="AQ25" i="21"/>
  <c r="AQ26" i="21"/>
  <c r="AQ27" i="21"/>
  <c r="AQ28" i="21"/>
  <c r="AQ29" i="21"/>
  <c r="AQ30" i="21"/>
  <c r="AQ31" i="21"/>
  <c r="AQ32" i="21"/>
  <c r="AQ33" i="21"/>
  <c r="AQ34" i="21"/>
  <c r="AQ35" i="21"/>
  <c r="AQ36" i="21"/>
  <c r="AQ37" i="21"/>
  <c r="AQ38" i="21"/>
  <c r="AQ39" i="21"/>
  <c r="AQ40" i="21"/>
  <c r="AQ41" i="21"/>
  <c r="AQ42" i="21"/>
  <c r="AQ43" i="21"/>
  <c r="AQ44" i="21"/>
  <c r="AQ45" i="21"/>
  <c r="AQ46" i="21"/>
  <c r="AQ47" i="21"/>
  <c r="AQ48" i="21"/>
  <c r="AQ49" i="21"/>
  <c r="AQ50" i="21"/>
  <c r="AQ51" i="21"/>
  <c r="AP50" i="21"/>
  <c r="AP51" i="21"/>
  <c r="AP52" i="21"/>
  <c r="AP53" i="21"/>
  <c r="AP54" i="21"/>
  <c r="AP55" i="21"/>
  <c r="AP56" i="21"/>
  <c r="AP57" i="21"/>
  <c r="AP58" i="21"/>
  <c r="AP59" i="21"/>
  <c r="AP60" i="21"/>
  <c r="AP61" i="21"/>
  <c r="AP62" i="21"/>
  <c r="AP63" i="21"/>
  <c r="AP64" i="21"/>
  <c r="AP65" i="21"/>
  <c r="AP7" i="21"/>
  <c r="AP8" i="21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39" i="21"/>
  <c r="AP40" i="21"/>
  <c r="AP41" i="21"/>
  <c r="AP42" i="21"/>
  <c r="AP43" i="21"/>
  <c r="AP44" i="21"/>
  <c r="AP45" i="21"/>
  <c r="AP46" i="21"/>
  <c r="AP47" i="21"/>
  <c r="AP48" i="21"/>
  <c r="AP49" i="21"/>
  <c r="AO48" i="21"/>
  <c r="AO49" i="21"/>
  <c r="AO50" i="21"/>
  <c r="AO51" i="21"/>
  <c r="AO52" i="21"/>
  <c r="AO53" i="21"/>
  <c r="AO54" i="21"/>
  <c r="AO55" i="21"/>
  <c r="AO56" i="21"/>
  <c r="AO57" i="21"/>
  <c r="AO58" i="21"/>
  <c r="AO59" i="21"/>
  <c r="AO60" i="21"/>
  <c r="AO61" i="21"/>
  <c r="AO62" i="21"/>
  <c r="AO63" i="21"/>
  <c r="AO64" i="21"/>
  <c r="AO65" i="21"/>
  <c r="AO7" i="21"/>
  <c r="AO8" i="21"/>
  <c r="AO9" i="21"/>
  <c r="AO10" i="21"/>
  <c r="AO11" i="21"/>
  <c r="AO12" i="21"/>
  <c r="AO13" i="21"/>
  <c r="AO14" i="21"/>
  <c r="AO15" i="21"/>
  <c r="AO16" i="21"/>
  <c r="AO17" i="21"/>
  <c r="AO18" i="21"/>
  <c r="AO19" i="21"/>
  <c r="AO20" i="21"/>
  <c r="AO21" i="21"/>
  <c r="AO22" i="21"/>
  <c r="AO23" i="21"/>
  <c r="AO24" i="21"/>
  <c r="AO25" i="21"/>
  <c r="AO26" i="21"/>
  <c r="AO27" i="21"/>
  <c r="AO28" i="21"/>
  <c r="AO29" i="21"/>
  <c r="AO30" i="21"/>
  <c r="AO31" i="21"/>
  <c r="AO32" i="21"/>
  <c r="AO33" i="21"/>
  <c r="AO34" i="21"/>
  <c r="AO35" i="21"/>
  <c r="AO36" i="21"/>
  <c r="AO37" i="21"/>
  <c r="AO38" i="21"/>
  <c r="AO39" i="21"/>
  <c r="AO40" i="21"/>
  <c r="AO41" i="21"/>
  <c r="AO42" i="21"/>
  <c r="AO43" i="21"/>
  <c r="AO44" i="21"/>
  <c r="AO45" i="21"/>
  <c r="AO46" i="21"/>
  <c r="AO47" i="21"/>
  <c r="AN46" i="21"/>
  <c r="AN47" i="21"/>
  <c r="AN48" i="21"/>
  <c r="AN49" i="21"/>
  <c r="AN50" i="21"/>
  <c r="AN51" i="21"/>
  <c r="AN52" i="21"/>
  <c r="AN53" i="21"/>
  <c r="AN54" i="21"/>
  <c r="AN55" i="21"/>
  <c r="AN56" i="21"/>
  <c r="AN57" i="21"/>
  <c r="AN58" i="21"/>
  <c r="AN59" i="21"/>
  <c r="AN60" i="21"/>
  <c r="AN61" i="21"/>
  <c r="AN62" i="21"/>
  <c r="AN63" i="21"/>
  <c r="AN64" i="21"/>
  <c r="AN65" i="21"/>
  <c r="AN7" i="21"/>
  <c r="AN8" i="21"/>
  <c r="AN9" i="21"/>
  <c r="AN10" i="21"/>
  <c r="AN11" i="21"/>
  <c r="AN12" i="21"/>
  <c r="AN13" i="21"/>
  <c r="AN14" i="21"/>
  <c r="AN15" i="21"/>
  <c r="AN16" i="21"/>
  <c r="AN17" i="21"/>
  <c r="AN18" i="21"/>
  <c r="AN19" i="21"/>
  <c r="AN20" i="21"/>
  <c r="AN21" i="21"/>
  <c r="AN22" i="21"/>
  <c r="AN23" i="21"/>
  <c r="AN24" i="21"/>
  <c r="AN25" i="21"/>
  <c r="AN26" i="21"/>
  <c r="AN27" i="21"/>
  <c r="AN28" i="21"/>
  <c r="AN29" i="21"/>
  <c r="AN30" i="21"/>
  <c r="AN31" i="21"/>
  <c r="AN32" i="21"/>
  <c r="AN33" i="21"/>
  <c r="AN34" i="21"/>
  <c r="AN35" i="21"/>
  <c r="AN36" i="21"/>
  <c r="AN37" i="21"/>
  <c r="AN38" i="21"/>
  <c r="AN39" i="21"/>
  <c r="AN40" i="21"/>
  <c r="AN41" i="21"/>
  <c r="AN42" i="21"/>
  <c r="AN43" i="21"/>
  <c r="AN44" i="21"/>
  <c r="AN45" i="21"/>
  <c r="AM44" i="21"/>
  <c r="AM45" i="21"/>
  <c r="AM46" i="21"/>
  <c r="AM47" i="21"/>
  <c r="AM48" i="21"/>
  <c r="AM49" i="21"/>
  <c r="AM50" i="21"/>
  <c r="AM51" i="21"/>
  <c r="AM52" i="21"/>
  <c r="AM53" i="21"/>
  <c r="AM54" i="21"/>
  <c r="AM55" i="21"/>
  <c r="AM56" i="21"/>
  <c r="AM57" i="21"/>
  <c r="AM58" i="21"/>
  <c r="AM59" i="21"/>
  <c r="AM60" i="21"/>
  <c r="AM61" i="21"/>
  <c r="AM62" i="21"/>
  <c r="AM63" i="21"/>
  <c r="AM64" i="21"/>
  <c r="AM65" i="21"/>
  <c r="AM7" i="21"/>
  <c r="AM8" i="21"/>
  <c r="AM9" i="21"/>
  <c r="AM10" i="21"/>
  <c r="AM11" i="21"/>
  <c r="AM12" i="21"/>
  <c r="AM13" i="21"/>
  <c r="AM14" i="21"/>
  <c r="AM15" i="21"/>
  <c r="AM16" i="21"/>
  <c r="AM17" i="21"/>
  <c r="AM18" i="21"/>
  <c r="AM19" i="21"/>
  <c r="AM20" i="21"/>
  <c r="AM21" i="21"/>
  <c r="AM22" i="21"/>
  <c r="AM23" i="21"/>
  <c r="AM24" i="21"/>
  <c r="AM25" i="21"/>
  <c r="AM26" i="21"/>
  <c r="AM27" i="21"/>
  <c r="AM28" i="21"/>
  <c r="AM29" i="21"/>
  <c r="AM30" i="21"/>
  <c r="AM31" i="21"/>
  <c r="AM32" i="21"/>
  <c r="AM33" i="21"/>
  <c r="AM34" i="21"/>
  <c r="AM35" i="21"/>
  <c r="AM36" i="21"/>
  <c r="AM37" i="21"/>
  <c r="AM38" i="21"/>
  <c r="AM39" i="21"/>
  <c r="AM40" i="21"/>
  <c r="AM41" i="21"/>
  <c r="AM42" i="21"/>
  <c r="AM43" i="21"/>
  <c r="AL64" i="21"/>
  <c r="AL65" i="21"/>
  <c r="AL42" i="21"/>
  <c r="AL43" i="21"/>
  <c r="AL44" i="21"/>
  <c r="AL45" i="21"/>
  <c r="AL46" i="21"/>
  <c r="AL47" i="21"/>
  <c r="AL48" i="21"/>
  <c r="AL49" i="21"/>
  <c r="AL50" i="21"/>
  <c r="AL51" i="21"/>
  <c r="AL52" i="21"/>
  <c r="AL53" i="21"/>
  <c r="AL54" i="21"/>
  <c r="AL55" i="21"/>
  <c r="AL56" i="21"/>
  <c r="AL57" i="21"/>
  <c r="AL58" i="21"/>
  <c r="AL59" i="21"/>
  <c r="AL60" i="21"/>
  <c r="AL61" i="21"/>
  <c r="AL62" i="21"/>
  <c r="AL63" i="21"/>
  <c r="AL7" i="21"/>
  <c r="AL8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39" i="21"/>
  <c r="AL40" i="21"/>
  <c r="AL41" i="21"/>
  <c r="AK62" i="21"/>
  <c r="AK63" i="21"/>
  <c r="AK64" i="21"/>
  <c r="AK65" i="21"/>
  <c r="AK7" i="21"/>
  <c r="AK8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39" i="21"/>
  <c r="AK40" i="21"/>
  <c r="AK41" i="21"/>
  <c r="AK42" i="21"/>
  <c r="AK43" i="21"/>
  <c r="AK44" i="21"/>
  <c r="AK45" i="21"/>
  <c r="AK46" i="21"/>
  <c r="AK47" i="21"/>
  <c r="AK48" i="21"/>
  <c r="AK49" i="21"/>
  <c r="AK50" i="21"/>
  <c r="AK51" i="21"/>
  <c r="AK52" i="21"/>
  <c r="AK53" i="21"/>
  <c r="AK54" i="21"/>
  <c r="AK55" i="21"/>
  <c r="AK56" i="21"/>
  <c r="AK57" i="21"/>
  <c r="AK58" i="21"/>
  <c r="AK59" i="21"/>
  <c r="AK60" i="21"/>
  <c r="AK61" i="21"/>
  <c r="AJ60" i="21"/>
  <c r="AJ61" i="21"/>
  <c r="AJ62" i="21"/>
  <c r="AJ63" i="21"/>
  <c r="AJ64" i="21"/>
  <c r="AJ65" i="21"/>
  <c r="AJ7" i="21"/>
  <c r="AJ8" i="21"/>
  <c r="AJ9" i="21"/>
  <c r="AJ10" i="21"/>
  <c r="AJ11" i="21"/>
  <c r="AJ12" i="21"/>
  <c r="AJ13" i="21"/>
  <c r="AJ14" i="21"/>
  <c r="AJ15" i="21"/>
  <c r="AJ16" i="21"/>
  <c r="AJ17" i="21"/>
  <c r="AJ18" i="21"/>
  <c r="AJ19" i="21"/>
  <c r="AJ20" i="21"/>
  <c r="AJ21" i="21"/>
  <c r="AJ22" i="21"/>
  <c r="AJ23" i="21"/>
  <c r="AJ24" i="21"/>
  <c r="AJ25" i="21"/>
  <c r="AJ26" i="21"/>
  <c r="AJ27" i="21"/>
  <c r="AJ28" i="21"/>
  <c r="AJ29" i="21"/>
  <c r="AJ30" i="21"/>
  <c r="AJ31" i="21"/>
  <c r="AJ32" i="21"/>
  <c r="AJ33" i="21"/>
  <c r="AJ34" i="21"/>
  <c r="AJ35" i="21"/>
  <c r="AJ36" i="21"/>
  <c r="AJ37" i="21"/>
  <c r="AJ38" i="21"/>
  <c r="AJ39" i="21"/>
  <c r="AJ40" i="21"/>
  <c r="AJ41" i="21"/>
  <c r="AJ42" i="21"/>
  <c r="AJ43" i="21"/>
  <c r="AJ44" i="21"/>
  <c r="AJ45" i="21"/>
  <c r="AJ46" i="21"/>
  <c r="AJ47" i="21"/>
  <c r="AJ48" i="21"/>
  <c r="AJ49" i="21"/>
  <c r="AJ50" i="21"/>
  <c r="AJ51" i="21"/>
  <c r="AJ52" i="21"/>
  <c r="AJ53" i="21"/>
  <c r="AJ54" i="21"/>
  <c r="AJ55" i="21"/>
  <c r="AJ56" i="21"/>
  <c r="AJ57" i="21"/>
  <c r="AJ58" i="21"/>
  <c r="AJ59" i="21"/>
  <c r="AI60" i="21"/>
  <c r="AI61" i="21"/>
  <c r="AI62" i="21"/>
  <c r="AI63" i="21"/>
  <c r="AI64" i="21"/>
  <c r="AI65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AI38" i="21"/>
  <c r="AI39" i="21"/>
  <c r="AI40" i="21"/>
  <c r="AI41" i="21"/>
  <c r="AI42" i="21"/>
  <c r="AI43" i="21"/>
  <c r="AI44" i="21"/>
  <c r="AI45" i="21"/>
  <c r="AI46" i="21"/>
  <c r="AI47" i="21"/>
  <c r="AI48" i="21"/>
  <c r="AI49" i="21"/>
  <c r="AI50" i="21"/>
  <c r="AI51" i="21"/>
  <c r="AI52" i="21"/>
  <c r="AI53" i="21"/>
  <c r="AI54" i="21"/>
  <c r="AI55" i="21"/>
  <c r="AI56" i="21"/>
  <c r="AI57" i="21"/>
  <c r="AI58" i="21"/>
  <c r="AI59" i="21"/>
  <c r="AH58" i="21"/>
  <c r="AH59" i="21"/>
  <c r="AH60" i="21"/>
  <c r="AH61" i="21"/>
  <c r="AH62" i="21"/>
  <c r="AH63" i="21"/>
  <c r="AH64" i="21"/>
  <c r="AH65" i="21"/>
  <c r="AH7" i="21"/>
  <c r="AH8" i="21"/>
  <c r="AH9" i="21"/>
  <c r="AH10" i="21"/>
  <c r="AH11" i="21"/>
  <c r="AH12" i="21"/>
  <c r="AH13" i="21"/>
  <c r="AH14" i="21"/>
  <c r="AH15" i="21"/>
  <c r="AH16" i="21"/>
  <c r="AH17" i="21"/>
  <c r="AH18" i="21"/>
  <c r="AH19" i="21"/>
  <c r="AH20" i="21"/>
  <c r="AH21" i="21"/>
  <c r="AH22" i="21"/>
  <c r="AH23" i="21"/>
  <c r="AH24" i="21"/>
  <c r="AH25" i="21"/>
  <c r="AH26" i="21"/>
  <c r="AH27" i="21"/>
  <c r="AH28" i="21"/>
  <c r="AH29" i="21"/>
  <c r="AH30" i="21"/>
  <c r="AH31" i="21"/>
  <c r="AH32" i="21"/>
  <c r="AH33" i="21"/>
  <c r="AH34" i="21"/>
  <c r="AH35" i="21"/>
  <c r="AH36" i="21"/>
  <c r="AH37" i="21"/>
  <c r="AH38" i="21"/>
  <c r="AH39" i="21"/>
  <c r="AH40" i="21"/>
  <c r="AH41" i="21"/>
  <c r="AH42" i="21"/>
  <c r="AH43" i="21"/>
  <c r="AH44" i="21"/>
  <c r="AH45" i="21"/>
  <c r="AH46" i="21"/>
  <c r="AH47" i="21"/>
  <c r="AH48" i="21"/>
  <c r="AH49" i="21"/>
  <c r="AH50" i="21"/>
  <c r="AH51" i="21"/>
  <c r="AH52" i="21"/>
  <c r="AH53" i="21"/>
  <c r="AH54" i="21"/>
  <c r="AH55" i="21"/>
  <c r="AH56" i="21"/>
  <c r="AH57" i="21"/>
  <c r="AG56" i="21"/>
  <c r="AG57" i="21"/>
  <c r="AG58" i="21"/>
  <c r="AG59" i="21"/>
  <c r="AG60" i="21"/>
  <c r="AG61" i="21"/>
  <c r="AG62" i="21"/>
  <c r="AG63" i="21"/>
  <c r="AG64" i="21"/>
  <c r="AG65" i="21"/>
  <c r="AG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AG32" i="21"/>
  <c r="AG33" i="21"/>
  <c r="AG34" i="21"/>
  <c r="AG35" i="21"/>
  <c r="AG36" i="21"/>
  <c r="AG37" i="21"/>
  <c r="AG38" i="21"/>
  <c r="AG39" i="21"/>
  <c r="AG40" i="21"/>
  <c r="AG41" i="21"/>
  <c r="AG42" i="21"/>
  <c r="AG43" i="21"/>
  <c r="AG44" i="21"/>
  <c r="AG45" i="21"/>
  <c r="AG46" i="21"/>
  <c r="AG47" i="21"/>
  <c r="AG48" i="21"/>
  <c r="AG49" i="21"/>
  <c r="AG50" i="21"/>
  <c r="AG51" i="21"/>
  <c r="AG52" i="21"/>
  <c r="AG53" i="21"/>
  <c r="AG54" i="21"/>
  <c r="AG55" i="21"/>
  <c r="AF54" i="21"/>
  <c r="AF55" i="21"/>
  <c r="AF56" i="21"/>
  <c r="AF57" i="21"/>
  <c r="AF58" i="21"/>
  <c r="AF59" i="21"/>
  <c r="AF60" i="21"/>
  <c r="AF61" i="21"/>
  <c r="AF62" i="21"/>
  <c r="AF63" i="21"/>
  <c r="AF64" i="21"/>
  <c r="AF65" i="21"/>
  <c r="AF7" i="21"/>
  <c r="AF8" i="21"/>
  <c r="AF9" i="21"/>
  <c r="AF10" i="21"/>
  <c r="AF11" i="21"/>
  <c r="AF12" i="21"/>
  <c r="AF13" i="21"/>
  <c r="AF14" i="21"/>
  <c r="AF15" i="21"/>
  <c r="AF16" i="21"/>
  <c r="AF17" i="21"/>
  <c r="AF18" i="21"/>
  <c r="AF19" i="21"/>
  <c r="AF20" i="21"/>
  <c r="AF21" i="21"/>
  <c r="AF22" i="21"/>
  <c r="AF23" i="21"/>
  <c r="AF24" i="21"/>
  <c r="AF25" i="21"/>
  <c r="AF26" i="21"/>
  <c r="AF27" i="21"/>
  <c r="AF28" i="21"/>
  <c r="AF29" i="21"/>
  <c r="AF30" i="21"/>
  <c r="AF31" i="21"/>
  <c r="AF32" i="21"/>
  <c r="AF33" i="21"/>
  <c r="AF34" i="21"/>
  <c r="AF35" i="21"/>
  <c r="AF36" i="21"/>
  <c r="AF37" i="21"/>
  <c r="AF38" i="21"/>
  <c r="AF39" i="21"/>
  <c r="AF40" i="21"/>
  <c r="AF41" i="21"/>
  <c r="AF42" i="21"/>
  <c r="AF43" i="21"/>
  <c r="AF44" i="21"/>
  <c r="AF45" i="21"/>
  <c r="AF46" i="21"/>
  <c r="AF47" i="21"/>
  <c r="AF48" i="21"/>
  <c r="AF49" i="21"/>
  <c r="AF50" i="21"/>
  <c r="AF51" i="21"/>
  <c r="AF52" i="21"/>
  <c r="AF53" i="21"/>
  <c r="AE52" i="21"/>
  <c r="AE53" i="21"/>
  <c r="AE54" i="21"/>
  <c r="AE55" i="21"/>
  <c r="AE56" i="21"/>
  <c r="AE57" i="21"/>
  <c r="AE58" i="21"/>
  <c r="AE59" i="21"/>
  <c r="AE60" i="21"/>
  <c r="AE61" i="21"/>
  <c r="AE62" i="21"/>
  <c r="AE63" i="21"/>
  <c r="AE64" i="21"/>
  <c r="AE65" i="21"/>
  <c r="AE7" i="21"/>
  <c r="AE8" i="21"/>
  <c r="AE9" i="21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37" i="21"/>
  <c r="AE38" i="21"/>
  <c r="AE39" i="21"/>
  <c r="AE40" i="21"/>
  <c r="AE41" i="21"/>
  <c r="AE42" i="21"/>
  <c r="AE43" i="21"/>
  <c r="AE44" i="21"/>
  <c r="AE45" i="21"/>
  <c r="AE46" i="21"/>
  <c r="AE47" i="21"/>
  <c r="AE48" i="21"/>
  <c r="AE49" i="21"/>
  <c r="AE50" i="21"/>
  <c r="AE51" i="21"/>
  <c r="AD52" i="21"/>
  <c r="AD53" i="21"/>
  <c r="AD54" i="21"/>
  <c r="AD55" i="21"/>
  <c r="AD56" i="21"/>
  <c r="AD57" i="21"/>
  <c r="AD58" i="21"/>
  <c r="AD59" i="21"/>
  <c r="AD60" i="21"/>
  <c r="AD61" i="21"/>
  <c r="AD62" i="21"/>
  <c r="AD63" i="21"/>
  <c r="AD64" i="21"/>
  <c r="AD65" i="21"/>
  <c r="AD30" i="21"/>
  <c r="AD31" i="21"/>
  <c r="AD32" i="21"/>
  <c r="AD33" i="21"/>
  <c r="AD34" i="21"/>
  <c r="AD35" i="21"/>
  <c r="AD36" i="21"/>
  <c r="AD37" i="21"/>
  <c r="AD38" i="21"/>
  <c r="AD39" i="21"/>
  <c r="AD40" i="21"/>
  <c r="AD41" i="21"/>
  <c r="AD42" i="21"/>
  <c r="AD43" i="21"/>
  <c r="AD44" i="21"/>
  <c r="AD45" i="21"/>
  <c r="AD46" i="21"/>
  <c r="AD47" i="21"/>
  <c r="AD48" i="21"/>
  <c r="AD49" i="21"/>
  <c r="AD50" i="21"/>
  <c r="AD51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Z44" i="21"/>
  <c r="Z45" i="21"/>
  <c r="Z46" i="21"/>
  <c r="Z47" i="21"/>
  <c r="Z48" i="21"/>
  <c r="Z49" i="21"/>
  <c r="Z50" i="21"/>
  <c r="Z51" i="21"/>
  <c r="Z52" i="21"/>
  <c r="Z53" i="21"/>
  <c r="Z54" i="21"/>
  <c r="Z55" i="21"/>
  <c r="Z56" i="21"/>
  <c r="Z57" i="21"/>
  <c r="Z58" i="21"/>
  <c r="Z59" i="21"/>
  <c r="Z60" i="21"/>
  <c r="Z61" i="21"/>
  <c r="Z62" i="21"/>
  <c r="Z63" i="21"/>
  <c r="Z64" i="21"/>
  <c r="Z65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56" i="21"/>
  <c r="X57" i="21"/>
  <c r="X58" i="21"/>
  <c r="X59" i="21"/>
  <c r="X60" i="21"/>
  <c r="X61" i="21"/>
  <c r="X62" i="21"/>
  <c r="X63" i="21"/>
  <c r="X64" i="21"/>
  <c r="X65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7" i="21"/>
  <c r="W8" i="21"/>
  <c r="W9" i="21"/>
  <c r="W10" i="21"/>
  <c r="W11" i="21"/>
  <c r="W12" i="21"/>
  <c r="W13" i="21"/>
  <c r="W14" i="21"/>
  <c r="W15" i="21"/>
  <c r="W16" i="21"/>
  <c r="W17" i="21"/>
  <c r="V38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63" i="21"/>
  <c r="V64" i="21"/>
  <c r="V6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7" i="21"/>
  <c r="V8" i="21"/>
  <c r="V9" i="21"/>
  <c r="V10" i="21"/>
  <c r="V11" i="21"/>
  <c r="V12" i="21"/>
  <c r="V13" i="21"/>
  <c r="V14" i="21"/>
  <c r="V1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7" i="21"/>
  <c r="U8" i="21"/>
  <c r="U9" i="21"/>
  <c r="U10" i="21"/>
  <c r="U11" i="21"/>
  <c r="U12" i="21"/>
  <c r="U13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7" i="21"/>
  <c r="T8" i="21"/>
  <c r="T9" i="21"/>
  <c r="T10" i="21"/>
  <c r="T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7" i="21"/>
  <c r="S8" i="21"/>
  <c r="S9" i="21"/>
  <c r="S10" i="21"/>
  <c r="S11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7" i="21"/>
  <c r="R8" i="21"/>
  <c r="R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7" i="21"/>
  <c r="J8" i="21"/>
  <c r="J9" i="21"/>
  <c r="J10" i="21"/>
  <c r="J11" i="21"/>
  <c r="J12" i="21"/>
  <c r="J13" i="21"/>
  <c r="J14" i="21"/>
  <c r="J15" i="21"/>
  <c r="J16" i="21"/>
  <c r="J17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7" i="21"/>
  <c r="I8" i="21"/>
  <c r="I9" i="21"/>
  <c r="I10" i="21"/>
  <c r="I11" i="21"/>
  <c r="I12" i="21"/>
  <c r="I13" i="21"/>
  <c r="I14" i="21"/>
  <c r="I15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7" i="21"/>
  <c r="H8" i="21"/>
  <c r="H9" i="21"/>
  <c r="H10" i="21"/>
  <c r="H11" i="21"/>
  <c r="H12" i="21"/>
  <c r="H13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7" i="21"/>
  <c r="G8" i="21"/>
  <c r="G9" i="21"/>
  <c r="G10" i="21"/>
  <c r="G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7" i="21"/>
  <c r="F8" i="21"/>
  <c r="F9" i="21"/>
  <c r="F10" i="21"/>
  <c r="F11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7" i="21"/>
  <c r="E8" i="21"/>
  <c r="E9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4" i="21"/>
  <c r="D65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L4" i="18"/>
  <c r="L5" i="18"/>
  <c r="L6" i="18"/>
  <c r="L7" i="18"/>
  <c r="L8" i="18"/>
  <c r="L9" i="18"/>
  <c r="L10" i="18"/>
  <c r="L11" i="18"/>
  <c r="L12" i="18"/>
  <c r="L13" i="18"/>
  <c r="L14" i="18"/>
  <c r="L3" i="18"/>
  <c r="D7" i="21"/>
  <c r="D6" i="21"/>
  <c r="D66" i="21" s="1"/>
  <c r="D64" i="20"/>
  <c r="E64" i="20" s="1"/>
  <c r="F64" i="20" s="1"/>
  <c r="G64" i="20" s="1"/>
  <c r="H64" i="20" s="1"/>
  <c r="I64" i="20" s="1"/>
  <c r="J64" i="20" s="1"/>
  <c r="K64" i="20" s="1"/>
  <c r="L64" i="20" s="1"/>
  <c r="M64" i="20" s="1"/>
  <c r="N64" i="20" s="1"/>
  <c r="O64" i="20" s="1"/>
  <c r="P64" i="20" s="1"/>
  <c r="Q64" i="20" s="1"/>
  <c r="R64" i="20" s="1"/>
  <c r="S64" i="20" s="1"/>
  <c r="T64" i="20" s="1"/>
  <c r="U64" i="20" s="1"/>
  <c r="V64" i="20" s="1"/>
  <c r="W64" i="20" s="1"/>
  <c r="X64" i="20" s="1"/>
  <c r="Y64" i="20" s="1"/>
  <c r="Z64" i="20" s="1"/>
  <c r="AA64" i="20" s="1"/>
  <c r="AB64" i="20" s="1"/>
  <c r="AC64" i="20" s="1"/>
  <c r="AD64" i="20" s="1"/>
  <c r="AE64" i="20" s="1"/>
  <c r="AF64" i="20" s="1"/>
  <c r="AG64" i="20" s="1"/>
  <c r="AH64" i="20" s="1"/>
  <c r="AI64" i="20" s="1"/>
  <c r="AJ64" i="20" s="1"/>
  <c r="AK64" i="20" s="1"/>
  <c r="AL64" i="20" s="1"/>
  <c r="AM64" i="20" s="1"/>
  <c r="AN64" i="20" s="1"/>
  <c r="AO64" i="20" s="1"/>
  <c r="AP64" i="20" s="1"/>
  <c r="AQ64" i="20" s="1"/>
  <c r="AR64" i="20" s="1"/>
  <c r="AS64" i="20" s="1"/>
  <c r="AT64" i="20" s="1"/>
  <c r="AU64" i="20" s="1"/>
  <c r="AV64" i="20" s="1"/>
  <c r="AW64" i="20" s="1"/>
  <c r="AX64" i="20" s="1"/>
  <c r="AY64" i="20" s="1"/>
  <c r="E66" i="21" l="1"/>
  <c r="F66" i="21" s="1"/>
  <c r="G66" i="21" s="1"/>
  <c r="H66" i="21" s="1"/>
  <c r="I66" i="21" s="1"/>
  <c r="J66" i="21" s="1"/>
  <c r="K66" i="21" s="1"/>
  <c r="L66" i="21" s="1"/>
  <c r="M66" i="21" s="1"/>
  <c r="N66" i="21" s="1"/>
  <c r="O66" i="21" s="1"/>
  <c r="P66" i="21" s="1"/>
  <c r="Q66" i="21" s="1"/>
  <c r="R66" i="21" s="1"/>
  <c r="S66" i="21" s="1"/>
  <c r="T66" i="21" s="1"/>
  <c r="U66" i="21" s="1"/>
  <c r="V66" i="21" s="1"/>
  <c r="W66" i="21" s="1"/>
  <c r="X66" i="21" s="1"/>
  <c r="Y66" i="21" s="1"/>
  <c r="Z66" i="21" s="1"/>
  <c r="AA66" i="21" s="1"/>
  <c r="AB66" i="21" s="1"/>
  <c r="AC66" i="21" s="1"/>
  <c r="AD66" i="21" s="1"/>
  <c r="AE66" i="21" s="1"/>
  <c r="AF66" i="21" s="1"/>
  <c r="AG66" i="21" s="1"/>
  <c r="AH66" i="21" s="1"/>
  <c r="AI66" i="21" s="1"/>
  <c r="AJ66" i="21" s="1"/>
  <c r="AK66" i="21" s="1"/>
  <c r="AL66" i="21" s="1"/>
  <c r="AM66" i="21" s="1"/>
  <c r="AN66" i="21" s="1"/>
  <c r="AO66" i="21" s="1"/>
  <c r="AP66" i="21" s="1"/>
  <c r="AQ66" i="21" s="1"/>
  <c r="AR66" i="21" s="1"/>
  <c r="AS66" i="21" s="1"/>
  <c r="AT66" i="21" s="1"/>
  <c r="AU66" i="21" s="1"/>
  <c r="AV66" i="21" s="1"/>
  <c r="AW66" i="21" s="1"/>
  <c r="AX66" i="21" s="1"/>
  <c r="AY66" i="21" s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I3" i="1"/>
  <c r="J3" i="1"/>
  <c r="K3" i="1"/>
  <c r="L3" i="1"/>
  <c r="M3" i="1"/>
  <c r="N3" i="1"/>
  <c r="O3" i="1"/>
  <c r="H3" i="1"/>
  <c r="E17" i="19" l="1"/>
  <c r="F17" i="19"/>
  <c r="D17" i="19"/>
  <c r="E16" i="19"/>
  <c r="F16" i="19"/>
  <c r="D16" i="19"/>
  <c r="AO4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O21" i="17"/>
  <c r="AO22" i="17"/>
  <c r="AO23" i="17"/>
  <c r="AO24" i="17"/>
  <c r="AO25" i="17"/>
  <c r="AO26" i="17"/>
  <c r="AO27" i="17"/>
  <c r="AO28" i="17"/>
  <c r="AO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3" i="17"/>
  <c r="AO4" i="16"/>
  <c r="AO5" i="16"/>
  <c r="AO6" i="16"/>
  <c r="AO7" i="16"/>
  <c r="AO8" i="16"/>
  <c r="AO9" i="16"/>
  <c r="AO10" i="16"/>
  <c r="AO11" i="16"/>
  <c r="AO12" i="16"/>
  <c r="AO13" i="16"/>
  <c r="AO14" i="16"/>
  <c r="AO15" i="16"/>
  <c r="AO16" i="16"/>
  <c r="AO17" i="16"/>
  <c r="AO18" i="16"/>
  <c r="AO19" i="16"/>
  <c r="AO20" i="16"/>
  <c r="AO21" i="16"/>
  <c r="AO22" i="16"/>
  <c r="AO23" i="16"/>
  <c r="AO24" i="16"/>
  <c r="AO25" i="16"/>
  <c r="AO26" i="16"/>
  <c r="AO27" i="16"/>
  <c r="AO28" i="16"/>
  <c r="AO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3" i="16"/>
  <c r="F18" i="19" l="1"/>
  <c r="E18" i="19"/>
  <c r="D18" i="19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3" i="6"/>
  <c r="CN62" i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CM60" i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L58" i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J56" i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I54" i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H52" i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G50" i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E48" i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D46" i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C44" i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B42" i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A40" i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BZ38" i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BX36" i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BW34" i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BV32" i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BU30" i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BS28" i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BR26" i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BQ24" i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BP22" i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BO20" i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BN18" i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BL16" i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K14" i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J12" i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I10" i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G8" i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F6" i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H4" i="1"/>
  <c r="BI4" i="1" s="1"/>
  <c r="BJ4" i="1" s="1"/>
  <c r="BK4" i="1" s="1"/>
  <c r="BL4" i="1" s="1"/>
  <c r="BM4" i="1" s="1"/>
  <c r="BN4" i="1" s="1"/>
  <c r="BO4" i="1" s="1"/>
  <c r="BP4" i="1" s="1"/>
  <c r="BQ4" i="1" s="1"/>
  <c r="BG4" i="1"/>
  <c r="BF4" i="1"/>
  <c r="BE4" i="1"/>
  <c r="CO63" i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CN63" i="1"/>
  <c r="CN61" i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M61" i="1"/>
  <c r="CM59" i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L59" i="1"/>
  <c r="CK57" i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J57" i="1"/>
  <c r="CJ55" i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I55" i="1"/>
  <c r="CJ53" i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I53" i="1"/>
  <c r="CH53" i="1"/>
  <c r="CH51" i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G51" i="1"/>
  <c r="CF49" i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E49" i="1"/>
  <c r="CF47" i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E47" i="1"/>
  <c r="CD47" i="1"/>
  <c r="CE45" i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D45" i="1"/>
  <c r="CC45" i="1"/>
  <c r="CC43" i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B43" i="1"/>
  <c r="CC41" i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B41" i="1"/>
  <c r="CA41" i="1"/>
  <c r="CA39" i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BZ39" i="1"/>
  <c r="BY37" i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BX37" i="1"/>
  <c r="BX35" i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BW35" i="1"/>
  <c r="BW33" i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BV33" i="1"/>
  <c r="BW31" i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BV31" i="1"/>
  <c r="BU31" i="1"/>
  <c r="BU29" i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BT29" i="1"/>
  <c r="BS29" i="1"/>
  <c r="BT27" i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BS27" i="1"/>
  <c r="BR27" i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BQ25" i="1"/>
  <c r="BR23" i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BQ23" i="1"/>
  <c r="BP23" i="1"/>
  <c r="BP21" i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BO21" i="1"/>
  <c r="BO19" i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BN19" i="1"/>
  <c r="BN17" i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M17" i="1"/>
  <c r="BL17" i="1"/>
  <c r="BL15" i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K15" i="1"/>
  <c r="BK13" i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J13" i="1"/>
  <c r="BJ11" i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I11" i="1"/>
  <c r="BH9" i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G9" i="1"/>
  <c r="BG7" i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F7" i="1"/>
  <c r="BF5" i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E5" i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BC4" i="1" l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C63" i="1" l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</calcChain>
</file>

<file path=xl/sharedStrings.xml><?xml version="1.0" encoding="utf-8"?>
<sst xmlns="http://schemas.openxmlformats.org/spreadsheetml/2006/main" count="1273" uniqueCount="154">
  <si>
    <t>New</t>
  </si>
  <si>
    <t>Rel Date</t>
  </si>
  <si>
    <t>Product</t>
  </si>
  <si>
    <t>Size</t>
  </si>
  <si>
    <t>Corr</t>
  </si>
  <si>
    <t>A</t>
  </si>
  <si>
    <t>N</t>
  </si>
  <si>
    <t>C</t>
  </si>
  <si>
    <t>B</t>
  </si>
  <si>
    <t>D</t>
  </si>
  <si>
    <t>E</t>
  </si>
  <si>
    <t>F</t>
  </si>
  <si>
    <t>G</t>
  </si>
  <si>
    <t>H</t>
  </si>
  <si>
    <t>CSE 6329 - assignment 2 -- DATA spreadsheet</t>
  </si>
  <si>
    <t>I</t>
  </si>
  <si>
    <t>J</t>
  </si>
  <si>
    <t>Environment</t>
  </si>
  <si>
    <t>Language</t>
  </si>
  <si>
    <t>Development Process</t>
  </si>
  <si>
    <t>Application Domain</t>
  </si>
  <si>
    <t>People (programmer skill level)</t>
  </si>
  <si>
    <t>People (domain knowledge)</t>
  </si>
  <si>
    <t>Development tools</t>
  </si>
  <si>
    <t>Management style</t>
  </si>
  <si>
    <t>Priorities (Pressure to meet deadlines vs quality)</t>
  </si>
  <si>
    <t>Variables that Might Affect Results</t>
  </si>
  <si>
    <t>x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</si>
  <si>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</si>
  <si>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</si>
  <si>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</si>
  <si>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</si>
  <si>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</si>
  <si>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</si>
  <si>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</si>
  <si>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</si>
  <si>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</si>
  <si>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</si>
  <si>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</si>
  <si>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</si>
  <si>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</si>
  <si>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</si>
  <si>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</si>
  <si>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</si>
  <si>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</si>
  <si>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</si>
  <si>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ZD</t>
  </si>
  <si>
    <t>Tot Def</t>
  </si>
  <si>
    <t>Method</t>
  </si>
  <si>
    <t>Extreme</t>
  </si>
  <si>
    <t>Java</t>
  </si>
  <si>
    <t>C++</t>
  </si>
  <si>
    <t>SCRUM</t>
  </si>
  <si>
    <t>Spring</t>
  </si>
  <si>
    <t>Grand Total</t>
  </si>
  <si>
    <t>UnCorrected</t>
  </si>
  <si>
    <t>Total</t>
  </si>
  <si>
    <t>Products</t>
  </si>
  <si>
    <t>Defects</t>
  </si>
  <si>
    <t>Months</t>
  </si>
  <si>
    <t>Number of Defects</t>
  </si>
  <si>
    <t>Uncorrected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</si>
  <si>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</si>
  <si>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</si>
  <si>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</si>
  <si>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</si>
  <si>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</si>
  <si>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</si>
  <si>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</si>
  <si>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</si>
  <si>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</si>
  <si>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</si>
  <si>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</si>
  <si>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</si>
  <si>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</si>
  <si>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Sum of M0</t>
  </si>
  <si>
    <t>Sum of M1</t>
  </si>
  <si>
    <t>Sum of m2</t>
  </si>
  <si>
    <t>Sum of m3</t>
  </si>
  <si>
    <t>Sum of m4</t>
  </si>
  <si>
    <t>Sum of m5</t>
  </si>
  <si>
    <t>Sum of m6</t>
  </si>
  <si>
    <t>Sum of m7</t>
  </si>
  <si>
    <t>Sum of m8</t>
  </si>
  <si>
    <t>Sum of m9</t>
  </si>
  <si>
    <t>Sum of m10</t>
  </si>
  <si>
    <t>Sum of m11</t>
  </si>
  <si>
    <t>Sum of m12</t>
  </si>
  <si>
    <t>m0</t>
  </si>
  <si>
    <t>m1</t>
  </si>
  <si>
    <t>Values</t>
  </si>
  <si>
    <t>Average</t>
  </si>
  <si>
    <t>Average Defects</t>
  </si>
  <si>
    <t>Uncorrected Defects</t>
  </si>
  <si>
    <t>Total Defects</t>
  </si>
  <si>
    <t>Defect Type</t>
  </si>
  <si>
    <t>Defects per 1000 LOC</t>
  </si>
  <si>
    <t>Extreme Programming</t>
  </si>
  <si>
    <t>Scrum</t>
  </si>
  <si>
    <t>Defects per  1000 LOC</t>
  </si>
  <si>
    <t>Product Release Quality History Quarterly</t>
  </si>
  <si>
    <t>Q1</t>
  </si>
  <si>
    <t>Quarter 1 (2015)</t>
  </si>
  <si>
    <t>A,B,C</t>
  </si>
  <si>
    <t>Q2</t>
  </si>
  <si>
    <t>Quarter 2(2015)</t>
  </si>
  <si>
    <t>D,E</t>
  </si>
  <si>
    <t>Q3</t>
  </si>
  <si>
    <t>Quarter 3 (2015)</t>
  </si>
  <si>
    <t>F,G</t>
  </si>
  <si>
    <t>Q4</t>
  </si>
  <si>
    <t>Quarter 4 (2015)</t>
  </si>
  <si>
    <t>H,I,J</t>
  </si>
  <si>
    <t>Q5</t>
  </si>
  <si>
    <t>Quarter 1 (2016)</t>
  </si>
  <si>
    <t>K,L,M</t>
  </si>
  <si>
    <t>Q6</t>
  </si>
  <si>
    <t>Quarter 2 (2016)</t>
  </si>
  <si>
    <t>N,O</t>
  </si>
  <si>
    <t>Q7</t>
  </si>
  <si>
    <t>Quarter 3 (2016)</t>
  </si>
  <si>
    <t>P,Q</t>
  </si>
  <si>
    <t>Q8</t>
  </si>
  <si>
    <t>Quarter 4 (2016)</t>
  </si>
  <si>
    <t>R,S,T</t>
  </si>
  <si>
    <t>Q9</t>
  </si>
  <si>
    <t>Quarter 1 (2017)</t>
  </si>
  <si>
    <t>U,V,W</t>
  </si>
  <si>
    <t>Q10</t>
  </si>
  <si>
    <t>Quarter 2 (2017)</t>
  </si>
  <si>
    <t>X,Y</t>
  </si>
  <si>
    <t>Q11</t>
  </si>
  <si>
    <t>Quarter 3 (2017)</t>
  </si>
  <si>
    <t>Z,ZA</t>
  </si>
  <si>
    <t>Q12</t>
  </si>
  <si>
    <t>Quarter 4(2017)</t>
  </si>
  <si>
    <t>ZB,ZC,ZD</t>
  </si>
  <si>
    <t>Quarter</t>
  </si>
  <si>
    <t xml:space="preserve">Best </t>
  </si>
  <si>
    <t>Worst</t>
  </si>
  <si>
    <t>YEARS</t>
  </si>
  <si>
    <t>A-J</t>
  </si>
  <si>
    <t>K-T</t>
  </si>
  <si>
    <t>U-ZD</t>
  </si>
  <si>
    <t>Best</t>
  </si>
  <si>
    <t>YEAR</t>
  </si>
  <si>
    <t>Total uncorrected defects</t>
  </si>
  <si>
    <t>Current Quality Total</t>
  </si>
  <si>
    <t>Current Quality Total Normalized by Number of Products</t>
  </si>
  <si>
    <t>Number of products</t>
  </si>
  <si>
    <t>Normalized values by number of products</t>
  </si>
  <si>
    <t>Year</t>
  </si>
  <si>
    <t>Month</t>
  </si>
  <si>
    <t>Workings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</si>
</sst>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\ ;\(&quot;$&quot;#,##0\)"/>
  </numFmts>
  <fonts count="28">
    <font>
      <sz val="10"/>
      <color indexed="22"/>
      <name val="Arial"/>
    </font>
    <font>
      <sz val="11"/>
      <color theme="1"/>
      <name val="Calibri"/>
      <family val="2"/>
      <scheme val="minor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0"/>
      <color indexed="8"/>
      <name val="Arial"/>
      <family val="2"/>
    </font>
    <font>
      <sz val="10"/>
      <color indexed="22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2"/>
      <color rgb="FF000000"/>
      <name val="&quot;New Century Schlbk&quot;"/>
    </font>
    <font>
      <b/>
      <sz val="10"/>
      <color indexed="22"/>
      <name val="Arial"/>
      <family val="2"/>
    </font>
    <font>
      <b/>
      <sz val="11"/>
      <color rgb="FF000000"/>
      <name val="Arial"/>
      <family val="2"/>
    </font>
    <font>
      <b/>
      <sz val="10"/>
      <color theme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1" applyNumberFormat="0" applyFont="0" applyFill="0" applyAlignment="0" applyProtection="0"/>
  </cellStyleXfs>
  <cellXfs count="115">
    <xf numFmtId="0" fontId="0" fillId="0" borderId="0" xfId="0"/>
    <xf numFmtId="0" fontId="4" fillId="0" borderId="0" xfId="0" applyFont="1"/>
    <xf numFmtId="0" fontId="4" fillId="0" borderId="2" xfId="0" applyFont="1" applyBorder="1"/>
    <xf numFmtId="17" fontId="4" fillId="0" borderId="3" xfId="0" applyNumberFormat="1" applyFont="1" applyBorder="1"/>
    <xf numFmtId="15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2" fillId="0" borderId="7" xfId="0" applyFont="1" applyBorder="1"/>
    <xf numFmtId="0" fontId="1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0" borderId="7" xfId="0" applyFont="1" applyBorder="1"/>
    <xf numFmtId="0" fontId="10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7" xfId="0" applyNumberFormat="1" applyFont="1" applyBorder="1"/>
    <xf numFmtId="0" fontId="7" fillId="0" borderId="7" xfId="0" applyFont="1" applyBorder="1"/>
    <xf numFmtId="0" fontId="10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/>
    <xf numFmtId="0" fontId="7" fillId="0" borderId="7" xfId="0" applyFont="1" applyBorder="1" applyAlignment="1">
      <alignment horizontal="center"/>
    </xf>
    <xf numFmtId="0" fontId="15" fillId="0" borderId="0" xfId="0" applyFont="1"/>
    <xf numFmtId="0" fontId="14" fillId="0" borderId="7" xfId="0" applyFont="1" applyBorder="1"/>
    <xf numFmtId="0" fontId="1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8" fillId="0" borderId="0" xfId="0" applyFont="1"/>
    <xf numFmtId="0" fontId="19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49" fontId="0" fillId="0" borderId="0" xfId="0" applyNumberFormat="1"/>
    <xf numFmtId="0" fontId="4" fillId="0" borderId="7" xfId="0" applyFont="1" applyBorder="1"/>
    <xf numFmtId="0" fontId="7" fillId="0" borderId="7" xfId="0" applyFont="1" applyFill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17" fontId="22" fillId="0" borderId="7" xfId="0" applyNumberFormat="1" applyFont="1" applyBorder="1"/>
    <xf numFmtId="0" fontId="5" fillId="0" borderId="0" xfId="0" applyFont="1" applyAlignment="1"/>
    <xf numFmtId="0" fontId="23" fillId="0" borderId="0" xfId="0" applyFont="1" applyAlignment="1"/>
    <xf numFmtId="0" fontId="11" fillId="0" borderId="7" xfId="0" applyFont="1" applyBorder="1"/>
    <xf numFmtId="0" fontId="7" fillId="0" borderId="7" xfId="0" applyFont="1" applyBorder="1" applyAlignment="1">
      <alignment horizontal="center"/>
    </xf>
    <xf numFmtId="0" fontId="10" fillId="0" borderId="7" xfId="0" applyFont="1" applyBorder="1"/>
    <xf numFmtId="0" fontId="7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7" fillId="0" borderId="7" xfId="0" applyFont="1" applyBorder="1"/>
    <xf numFmtId="0" fontId="9" fillId="0" borderId="7" xfId="0" applyFont="1" applyBorder="1" applyAlignment="1">
      <alignment horizontal="center" vertical="center"/>
    </xf>
    <xf numFmtId="0" fontId="22" fillId="0" borderId="0" xfId="0" applyFont="1" applyBorder="1"/>
    <xf numFmtId="17" fontId="22" fillId="0" borderId="0" xfId="0" applyNumberFormat="1" applyFont="1" applyBorder="1"/>
    <xf numFmtId="0" fontId="22" fillId="0" borderId="0" xfId="0" applyFont="1"/>
    <xf numFmtId="0" fontId="14" fillId="2" borderId="7" xfId="0" applyFont="1" applyFill="1" applyBorder="1"/>
    <xf numFmtId="0" fontId="7" fillId="0" borderId="7" xfId="0" applyFont="1" applyBorder="1" applyAlignment="1">
      <alignment horizontal="left"/>
    </xf>
    <xf numFmtId="0" fontId="14" fillId="2" borderId="7" xfId="0" applyFont="1" applyFill="1" applyBorder="1" applyAlignment="1">
      <alignment horizontal="center"/>
    </xf>
    <xf numFmtId="0" fontId="7" fillId="0" borderId="7" xfId="0" applyNumberFormat="1" applyFont="1" applyBorder="1"/>
    <xf numFmtId="0" fontId="2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11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0" borderId="7" xfId="0" applyBorder="1"/>
    <xf numFmtId="17" fontId="11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/>
    <xf numFmtId="0" fontId="4" fillId="0" borderId="7" xfId="0" applyFont="1" applyBorder="1" applyAlignment="1">
      <alignment horizontal="center" vertical="center"/>
    </xf>
    <xf numFmtId="17" fontId="22" fillId="0" borderId="7" xfId="0" applyNumberFormat="1" applyFont="1" applyBorder="1" applyAlignment="1">
      <alignment horizontal="center"/>
    </xf>
    <xf numFmtId="0" fontId="27" fillId="0" borderId="7" xfId="0" applyFont="1" applyBorder="1"/>
    <xf numFmtId="0" fontId="13" fillId="0" borderId="23" xfId="0" applyFont="1" applyBorder="1" applyAlignment="1">
      <alignment horizontal="center"/>
    </xf>
    <xf numFmtId="17" fontId="13" fillId="0" borderId="7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/>
    <xf numFmtId="0" fontId="7" fillId="0" borderId="7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 vertical="center"/>
    </xf>
    <xf numFmtId="0" fontId="10" fillId="0" borderId="7" xfId="0" applyFont="1" applyBorder="1"/>
    <xf numFmtId="0" fontId="12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5" fillId="0" borderId="21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 wrapText="1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 Release Quality By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'PRQ By Avg'!$F$34</c:f>
              <c:strCache>
                <c:ptCount val="1"/>
                <c:pt idx="0">
                  <c:v>Uncorrected Defects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'PRQ By Avg'!$E$35:$E$47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Avg'!$F$35:$F$47</c:f>
              <c:numCache>
                <c:formatCode>General</c:formatCode>
                <c:ptCount val="13"/>
                <c:pt idx="0">
                  <c:v>4.4666666666666668</c:v>
                </c:pt>
                <c:pt idx="1">
                  <c:v>5.7666666666666666</c:v>
                </c:pt>
                <c:pt idx="2">
                  <c:v>7.9666666666666668</c:v>
                </c:pt>
                <c:pt idx="3">
                  <c:v>9.1</c:v>
                </c:pt>
                <c:pt idx="4">
                  <c:v>7.9</c:v>
                </c:pt>
                <c:pt idx="5">
                  <c:v>6.7333333333333334</c:v>
                </c:pt>
                <c:pt idx="6">
                  <c:v>5.6</c:v>
                </c:pt>
                <c:pt idx="7">
                  <c:v>4.4333333333333336</c:v>
                </c:pt>
                <c:pt idx="8">
                  <c:v>2.5333333333333332</c:v>
                </c:pt>
                <c:pt idx="9">
                  <c:v>1.3</c:v>
                </c:pt>
                <c:pt idx="10">
                  <c:v>1.4333333333333333</c:v>
                </c:pt>
                <c:pt idx="11">
                  <c:v>0.83333333333333337</c:v>
                </c:pt>
                <c:pt idx="12">
                  <c:v>0.6333333333333333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8-4F34-B97E-66B38840081C}"/>
            </c:ext>
          </c:extLst>
        </c:ser>
        <c:ser>
          <c:idx val="2"/>
          <c:order val="2"/>
          <c:tx>
            <c:strRef>
              <c:f>'PRQ By Avg'!$G$34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'PRQ By Avg'!$E$35:$E$47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Avg'!$G$35:$G$47</c:f>
              <c:numCache>
                <c:formatCode>General</c:formatCode>
                <c:ptCount val="13"/>
                <c:pt idx="0">
                  <c:v>4.4666666666666668</c:v>
                </c:pt>
                <c:pt idx="1">
                  <c:v>9.9666666666666668</c:v>
                </c:pt>
                <c:pt idx="2">
                  <c:v>17.533333333333335</c:v>
                </c:pt>
                <c:pt idx="3">
                  <c:v>23.266666666666666</c:v>
                </c:pt>
                <c:pt idx="4">
                  <c:v>26.6</c:v>
                </c:pt>
                <c:pt idx="5">
                  <c:v>29.666666666666668</c:v>
                </c:pt>
                <c:pt idx="6">
                  <c:v>31.8</c:v>
                </c:pt>
                <c:pt idx="7">
                  <c:v>34.133333333333333</c:v>
                </c:pt>
                <c:pt idx="8">
                  <c:v>34.9</c:v>
                </c:pt>
                <c:pt idx="9">
                  <c:v>34.9</c:v>
                </c:pt>
                <c:pt idx="10">
                  <c:v>35.833333333333336</c:v>
                </c:pt>
                <c:pt idx="11">
                  <c:v>36.1</c:v>
                </c:pt>
                <c:pt idx="12">
                  <c:v>36.43333333333333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8-4F34-B97E-66B38840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230736"/>
        <c:axId val="796231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'PRQ By Avg'!$E$34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'PRQ By Avg'!$E$35:$E$47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'PRQ By Avg'!$E$35:$E$47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58-4F34-B97E-66B38840081C}"/>
                  </c:ext>
                </c:extLst>
              </c15:ser>
            </c15:filteredLineSeries>
          </c:ext>
        </c:extLst>
      </c:lineChart>
      <c:catAx>
        <c:axId val="79623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Since Product</a:t>
                </a:r>
                <a:r>
                  <a:rPr lang="en-US" baseline="0"/>
                  <a:t> 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31392"/>
        <c:crosses val="autoZero"/>
        <c:auto val="1"/>
        <c:lblAlgn val="ctr"/>
        <c:lblOffset val="100"/>
        <c:noMultiLvlLbl val="0"/>
      </c:catAx>
      <c:valAx>
        <c:axId val="7962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Defecrs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 Release</a:t>
            </a:r>
            <a:r>
              <a:rPr lang="en-US" b="1" baseline="0"/>
              <a:t> Quality By Avg Normalization By Size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'PRQ By Avg Norm By Size'!$G$33:$G$34</c:f>
              <c:strCache>
                <c:ptCount val="2"/>
                <c:pt idx="0">
                  <c:v>Defects per 1000 LOC</c:v>
                </c:pt>
                <c:pt idx="1">
                  <c:v>Uncorrected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'PRQ By Avg Norm By Size'!$F$35:$F$47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Avg Norm By Size'!$G$35:$G$47</c:f>
              <c:numCache>
                <c:formatCode>General</c:formatCode>
                <c:ptCount val="13"/>
                <c:pt idx="0">
                  <c:v>0.97925950565490349</c:v>
                </c:pt>
                <c:pt idx="1">
                  <c:v>1.2424733877411556</c:v>
                </c:pt>
                <c:pt idx="2">
                  <c:v>1.7198130907956111</c:v>
                </c:pt>
                <c:pt idx="3">
                  <c:v>1.9610412447805581</c:v>
                </c:pt>
                <c:pt idx="4">
                  <c:v>1.7133125707301107</c:v>
                </c:pt>
                <c:pt idx="5">
                  <c:v>1.4586999809459431</c:v>
                </c:pt>
                <c:pt idx="6">
                  <c:v>1.2023016064796084</c:v>
                </c:pt>
                <c:pt idx="7">
                  <c:v>0.94730437293832592</c:v>
                </c:pt>
                <c:pt idx="8">
                  <c:v>0.54924778842055466</c:v>
                </c:pt>
                <c:pt idx="9">
                  <c:v>0.28633881869719263</c:v>
                </c:pt>
                <c:pt idx="10">
                  <c:v>0.31784789344921927</c:v>
                </c:pt>
                <c:pt idx="11">
                  <c:v>0.18783835374490629</c:v>
                </c:pt>
                <c:pt idx="12">
                  <c:v>0.15755569964935309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9-41E7-B847-DCC780BBE561}"/>
            </c:ext>
          </c:extLst>
        </c:ser>
        <c:ser>
          <c:idx val="2"/>
          <c:order val="1"/>
          <c:tx>
            <c:strRef>
              <c:f>'PRQ By Avg Norm By Size'!$H$33:$H$34</c:f>
              <c:strCache>
                <c:ptCount val="2"/>
                <c:pt idx="0">
                  <c:v>Defects per 1000 LOC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'PRQ By Avg Norm By Size'!$F$35:$F$47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Avg Norm By Size'!$H$35:$H$47</c:f>
              <c:numCache>
                <c:formatCode>General</c:formatCode>
                <c:ptCount val="13"/>
                <c:pt idx="0">
                  <c:v>0.97925950565490349</c:v>
                </c:pt>
                <c:pt idx="1">
                  <c:v>2.1481187992098305</c:v>
                </c:pt>
                <c:pt idx="2">
                  <c:v>3.8043308550737396</c:v>
                </c:pt>
                <c:pt idx="3">
                  <c:v>5.0336017998237539</c:v>
                </c:pt>
                <c:pt idx="4">
                  <c:v>5.7562130444673318</c:v>
                </c:pt>
                <c:pt idx="5">
                  <c:v>6.4336385238842642</c:v>
                </c:pt>
                <c:pt idx="6">
                  <c:v>6.8962563399286099</c:v>
                </c:pt>
                <c:pt idx="7">
                  <c:v>7.4091900564531823</c:v>
                </c:pt>
                <c:pt idx="8">
                  <c:v>7.5721785059343123</c:v>
                </c:pt>
                <c:pt idx="9">
                  <c:v>7.5721785059343123</c:v>
                </c:pt>
                <c:pt idx="10">
                  <c:v>7.7710586438933715</c:v>
                </c:pt>
                <c:pt idx="11">
                  <c:v>7.8270069108653537</c:v>
                </c:pt>
                <c:pt idx="12">
                  <c:v>7.9100022393775298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9-41E7-B847-DCC780BB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3056"/>
        <c:axId val="798825024"/>
      </c:lineChart>
      <c:catAx>
        <c:axId val="7988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r>
                  <a:rPr lang="en-US" baseline="0"/>
                  <a:t> Since Product 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25024"/>
        <c:crosses val="autoZero"/>
        <c:auto val="1"/>
        <c:lblAlgn val="ctr"/>
        <c:lblOffset val="100"/>
        <c:noMultiLvlLbl val="0"/>
      </c:catAx>
      <c:valAx>
        <c:axId val="7988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Defects per 1000 LOC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 Post Release Quality by Development Process</a:t>
            </a:r>
            <a:endParaRPr lang="en-US" sz="1100" b="1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'PRQ By Develop Process'!$H$32:$H$34</c:f>
              <c:strCache>
                <c:ptCount val="3"/>
                <c:pt idx="0">
                  <c:v>Defects per 1000 LOC</c:v>
                </c:pt>
                <c:pt idx="1">
                  <c:v>Extreme</c:v>
                </c:pt>
                <c:pt idx="2">
                  <c:v>Uncorrected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'PRQ By Develop Process'!$G$35:$G$47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Develop Process'!$H$35:$H$47</c:f>
              <c:numCache>
                <c:formatCode>General</c:formatCode>
                <c:ptCount val="13"/>
                <c:pt idx="0">
                  <c:v>0.92426332130438937</c:v>
                </c:pt>
                <c:pt idx="1">
                  <c:v>1.321658548122387</c:v>
                </c:pt>
                <c:pt idx="2">
                  <c:v>1.8098455540168172</c:v>
                </c:pt>
                <c:pt idx="3">
                  <c:v>2.1800220296664037</c:v>
                </c:pt>
                <c:pt idx="4">
                  <c:v>1.9518730906734945</c:v>
                </c:pt>
                <c:pt idx="5">
                  <c:v>1.6768969819844957</c:v>
                </c:pt>
                <c:pt idx="6">
                  <c:v>1.4524694034439911</c:v>
                </c:pt>
                <c:pt idx="7">
                  <c:v>1.1245414994497744</c:v>
                </c:pt>
                <c:pt idx="8">
                  <c:v>0.64489741116719157</c:v>
                </c:pt>
                <c:pt idx="9">
                  <c:v>0.34043435784987836</c:v>
                </c:pt>
                <c:pt idx="10">
                  <c:v>0.30901852903047261</c:v>
                </c:pt>
                <c:pt idx="11">
                  <c:v>0.21360886654179675</c:v>
                </c:pt>
                <c:pt idx="12">
                  <c:v>0.13388106879346401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7-41F9-8E67-2524CE6D49F2}"/>
            </c:ext>
          </c:extLst>
        </c:ser>
        <c:ser>
          <c:idx val="2"/>
          <c:order val="1"/>
          <c:tx>
            <c:strRef>
              <c:f>'PRQ By Develop Process'!$I$32:$I$34</c:f>
              <c:strCache>
                <c:ptCount val="3"/>
                <c:pt idx="0">
                  <c:v>Defects per 1000 LOC</c:v>
                </c:pt>
                <c:pt idx="1">
                  <c:v>Extreme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'PRQ By Develop Process'!$G$35:$G$47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Develop Process'!$I$35:$I$47</c:f>
              <c:numCache>
                <c:formatCode>General</c:formatCode>
                <c:ptCount val="13"/>
                <c:pt idx="0">
                  <c:v>0.92426332130438937</c:v>
                </c:pt>
                <c:pt idx="1">
                  <c:v>2.2045426081012818</c:v>
                </c:pt>
                <c:pt idx="2">
                  <c:v>3.8839049074540433</c:v>
                </c:pt>
                <c:pt idx="3">
                  <c:v>5.2739401047540744</c:v>
                </c:pt>
                <c:pt idx="4">
                  <c:v>6.0759698467210956</c:v>
                </c:pt>
                <c:pt idx="5">
                  <c:v>6.7330350988048293</c:v>
                </c:pt>
                <c:pt idx="6">
                  <c:v>7.1192303882296608</c:v>
                </c:pt>
                <c:pt idx="7">
                  <c:v>7.5826829726165004</c:v>
                </c:pt>
                <c:pt idx="8">
                  <c:v>7.7061128980768805</c:v>
                </c:pt>
                <c:pt idx="9">
                  <c:v>7.7061128980768805</c:v>
                </c:pt>
                <c:pt idx="10">
                  <c:v>7.9043384809217043</c:v>
                </c:pt>
                <c:pt idx="11">
                  <c:v>8.016235014865666</c:v>
                </c:pt>
                <c:pt idx="12">
                  <c:v>8.1051828331439921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7-41F9-8E67-2524CE6D49F2}"/>
            </c:ext>
          </c:extLst>
        </c:ser>
        <c:ser>
          <c:idx val="3"/>
          <c:order val="2"/>
          <c:tx>
            <c:strRef>
              <c:f>'PRQ By Develop Process'!$J$32:$J$34</c:f>
              <c:strCache>
                <c:ptCount val="3"/>
                <c:pt idx="0">
                  <c:v>Defects per 1000 LOC</c:v>
                </c:pt>
                <c:pt idx="1">
                  <c:v>Scrum</c:v>
                </c:pt>
                <c:pt idx="2">
                  <c:v>Uncorrected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'PRQ By Develop Process'!$G$35:$G$47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Develop Process'!$J$35:$J$47</c:f>
              <c:numCache>
                <c:formatCode>General</c:formatCode>
                <c:ptCount val="13"/>
                <c:pt idx="0">
                  <c:v>1.0342556900054178</c:v>
                </c:pt>
                <c:pt idx="1">
                  <c:v>1.1632882273599241</c:v>
                </c:pt>
                <c:pt idx="2">
                  <c:v>1.6297806275744051</c:v>
                </c:pt>
                <c:pt idx="3">
                  <c:v>1.7420604598947127</c:v>
                </c:pt>
                <c:pt idx="4">
                  <c:v>1.4747520507867276</c:v>
                </c:pt>
                <c:pt idx="5">
                  <c:v>1.2405029799073912</c:v>
                </c:pt>
                <c:pt idx="6">
                  <c:v>0.95213380951522708</c:v>
                </c:pt>
                <c:pt idx="7">
                  <c:v>0.77006724642687707</c:v>
                </c:pt>
                <c:pt idx="8">
                  <c:v>0.4535981656739177</c:v>
                </c:pt>
                <c:pt idx="9">
                  <c:v>0.23224327954450696</c:v>
                </c:pt>
                <c:pt idx="10">
                  <c:v>0.32667725786796598</c:v>
                </c:pt>
                <c:pt idx="11">
                  <c:v>0.16206784094801574</c:v>
                </c:pt>
                <c:pt idx="12">
                  <c:v>0.18123033050524215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7-41F9-8E67-2524CE6D49F2}"/>
            </c:ext>
          </c:extLst>
        </c:ser>
        <c:ser>
          <c:idx val="4"/>
          <c:order val="3"/>
          <c:tx>
            <c:strRef>
              <c:f>'PRQ By Develop Process'!$K$32:$K$34</c:f>
              <c:strCache>
                <c:ptCount val="3"/>
                <c:pt idx="0">
                  <c:v>Defects per 1000 LOC</c:v>
                </c:pt>
                <c:pt idx="1">
                  <c:v>Scrum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'PRQ By Develop Process'!$G$35:$G$47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Develop Process'!$K$35:$K$47</c:f>
              <c:numCache>
                <c:formatCode>General</c:formatCode>
                <c:ptCount val="13"/>
                <c:pt idx="0">
                  <c:v>1.0342556900054178</c:v>
                </c:pt>
                <c:pt idx="1">
                  <c:v>2.0916949903183815</c:v>
                </c:pt>
                <c:pt idx="2">
                  <c:v>3.7247568026934363</c:v>
                </c:pt>
                <c:pt idx="3">
                  <c:v>4.7932634948934316</c:v>
                </c:pt>
                <c:pt idx="4">
                  <c:v>5.4364562422135707</c:v>
                </c:pt>
                <c:pt idx="5">
                  <c:v>6.1342419489636972</c:v>
                </c:pt>
                <c:pt idx="6">
                  <c:v>6.6732822916275572</c:v>
                </c:pt>
                <c:pt idx="7">
                  <c:v>7.2356971402898642</c:v>
                </c:pt>
                <c:pt idx="8">
                  <c:v>7.4382441137917432</c:v>
                </c:pt>
                <c:pt idx="9">
                  <c:v>7.4382441137917432</c:v>
                </c:pt>
                <c:pt idx="10">
                  <c:v>7.6377788068650405</c:v>
                </c:pt>
                <c:pt idx="11">
                  <c:v>7.6377788068650405</c:v>
                </c:pt>
                <c:pt idx="12">
                  <c:v>7.7148216456110648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87-41F9-8E67-2524CE6D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70776"/>
        <c:axId val="787571432"/>
      </c:lineChart>
      <c:catAx>
        <c:axId val="78757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Since Product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71432"/>
        <c:crosses val="autoZero"/>
        <c:auto val="1"/>
        <c:lblAlgn val="ctr"/>
        <c:lblOffset val="100"/>
        <c:noMultiLvlLbl val="0"/>
      </c:catAx>
      <c:valAx>
        <c:axId val="7875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aseline="0"/>
                  <a:t>Defects Per 1000 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7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033683289588817E-2"/>
          <c:y val="0.66666447944007001"/>
          <c:w val="0.89537685914260723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</a:t>
            </a:r>
            <a:r>
              <a:rPr lang="en-US" b="1" baseline="0"/>
              <a:t> Release Quality by  Programming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'PRQ By Programming Lang'!$E$32:$E$34</c:f>
              <c:strCache>
                <c:ptCount val="3"/>
                <c:pt idx="0">
                  <c:v>Defects per  1000 LOC</c:v>
                </c:pt>
                <c:pt idx="1">
                  <c:v>Java</c:v>
                </c:pt>
                <c:pt idx="2">
                  <c:v>Uncorrected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'PRQ By Programming Lang'!$D$35:$D$47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Programming Lang'!$E$35:$E$47</c:f>
              <c:numCache>
                <c:formatCode>General</c:formatCode>
                <c:ptCount val="13"/>
                <c:pt idx="0">
                  <c:v>0.81985493932421627</c:v>
                </c:pt>
                <c:pt idx="1">
                  <c:v>1.3008837878829231</c:v>
                </c:pt>
                <c:pt idx="2">
                  <c:v>1.7624808833987309</c:v>
                </c:pt>
                <c:pt idx="3">
                  <c:v>2.0285045812454459</c:v>
                </c:pt>
                <c:pt idx="4">
                  <c:v>1.8744645388931407</c:v>
                </c:pt>
                <c:pt idx="5">
                  <c:v>1.6611653935102764</c:v>
                </c:pt>
                <c:pt idx="6">
                  <c:v>1.411715650976344</c:v>
                </c:pt>
                <c:pt idx="7">
                  <c:v>1.0615812835643319</c:v>
                </c:pt>
                <c:pt idx="8">
                  <c:v>0.63087982189048797</c:v>
                </c:pt>
                <c:pt idx="9">
                  <c:v>0.33273327593509294</c:v>
                </c:pt>
                <c:pt idx="10">
                  <c:v>0.33167721680667117</c:v>
                </c:pt>
                <c:pt idx="11">
                  <c:v>0.21349313760745106</c:v>
                </c:pt>
                <c:pt idx="12">
                  <c:v>0.129332353076966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3-47BF-8886-F1395988428F}"/>
            </c:ext>
          </c:extLst>
        </c:ser>
        <c:ser>
          <c:idx val="2"/>
          <c:order val="1"/>
          <c:tx>
            <c:strRef>
              <c:f>'PRQ By Programming Lang'!$F$32:$F$34</c:f>
              <c:strCache>
                <c:ptCount val="3"/>
                <c:pt idx="0">
                  <c:v>Defects per  1000 LOC</c:v>
                </c:pt>
                <c:pt idx="1">
                  <c:v>Java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'PRQ By Programming Lang'!$D$35:$D$47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Programming Lang'!$F$35:$F$47</c:f>
              <c:numCache>
                <c:formatCode>General</c:formatCode>
                <c:ptCount val="13"/>
                <c:pt idx="0">
                  <c:v>0.81985493932421627</c:v>
                </c:pt>
                <c:pt idx="1">
                  <c:v>2.082402506000089</c:v>
                </c:pt>
                <c:pt idx="2">
                  <c:v>3.5565586988638191</c:v>
                </c:pt>
                <c:pt idx="3">
                  <c:v>4.7545075334457891</c:v>
                </c:pt>
                <c:pt idx="4">
                  <c:v>5.4365760834148738</c:v>
                </c:pt>
                <c:pt idx="5">
                  <c:v>6.0124047468325044</c:v>
                </c:pt>
                <c:pt idx="6">
                  <c:v>6.4129629265770243</c:v>
                </c:pt>
                <c:pt idx="7">
                  <c:v>6.8225262278299921</c:v>
                </c:pt>
                <c:pt idx="8">
                  <c:v>6.9901407800600914</c:v>
                </c:pt>
                <c:pt idx="9">
                  <c:v>6.9901407800600914</c:v>
                </c:pt>
                <c:pt idx="10">
                  <c:v>7.172938531618299</c:v>
                </c:pt>
                <c:pt idx="11">
                  <c:v>7.2506470313742275</c:v>
                </c:pt>
                <c:pt idx="12">
                  <c:v>7.2935508625597443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3-47BF-8886-F1395988428F}"/>
            </c:ext>
          </c:extLst>
        </c:ser>
        <c:ser>
          <c:idx val="3"/>
          <c:order val="2"/>
          <c:tx>
            <c:strRef>
              <c:f>'PRQ By Programming Lang'!$G$32:$G$34</c:f>
              <c:strCache>
                <c:ptCount val="3"/>
                <c:pt idx="0">
                  <c:v>Defects per  1000 LOC</c:v>
                </c:pt>
                <c:pt idx="1">
                  <c:v>C++</c:v>
                </c:pt>
                <c:pt idx="2">
                  <c:v>Uncorrected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'PRQ By Programming Lang'!$D$35:$D$47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Programming Lang'!$G$35:$G$47</c:f>
              <c:numCache>
                <c:formatCode>General</c:formatCode>
                <c:ptCount val="13"/>
                <c:pt idx="0">
                  <c:v>1.1386640719855907</c:v>
                </c:pt>
                <c:pt idx="1">
                  <c:v>1.1840629875993882</c:v>
                </c:pt>
                <c:pt idx="2">
                  <c:v>1.6771452981924917</c:v>
                </c:pt>
                <c:pt idx="3">
                  <c:v>1.8935779083156707</c:v>
                </c:pt>
                <c:pt idx="4">
                  <c:v>1.5521606025670807</c:v>
                </c:pt>
                <c:pt idx="5">
                  <c:v>1.2562345683816107</c:v>
                </c:pt>
                <c:pt idx="6">
                  <c:v>0.99288756198287453</c:v>
                </c:pt>
                <c:pt idx="7">
                  <c:v>0.83302746231231994</c:v>
                </c:pt>
                <c:pt idx="8">
                  <c:v>0.46761575495062135</c:v>
                </c:pt>
                <c:pt idx="9">
                  <c:v>0.23994436145929238</c:v>
                </c:pt>
                <c:pt idx="10">
                  <c:v>0.30401857009176736</c:v>
                </c:pt>
                <c:pt idx="11">
                  <c:v>0.16218356988236143</c:v>
                </c:pt>
                <c:pt idx="12">
                  <c:v>0.18577904622174024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3-47BF-8886-F1395988428F}"/>
            </c:ext>
          </c:extLst>
        </c:ser>
        <c:ser>
          <c:idx val="4"/>
          <c:order val="3"/>
          <c:tx>
            <c:strRef>
              <c:f>'PRQ By Programming Lang'!$H$32:$H$34</c:f>
              <c:strCache>
                <c:ptCount val="3"/>
                <c:pt idx="0">
                  <c:v>Defects per  1000 LOC</c:v>
                </c:pt>
                <c:pt idx="1">
                  <c:v>C++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'PRQ By Programming Lang'!$D$35:$D$47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'PRQ By Programming Lang'!$H$35:$H$47</c:f>
              <c:numCache>
                <c:formatCode>General</c:formatCode>
                <c:ptCount val="13"/>
                <c:pt idx="0">
                  <c:v>1.1386640719855907</c:v>
                </c:pt>
                <c:pt idx="1">
                  <c:v>2.2138350924195733</c:v>
                </c:pt>
                <c:pt idx="2">
                  <c:v>4.05210301128366</c:v>
                </c:pt>
                <c:pt idx="3">
                  <c:v>5.312696066201716</c:v>
                </c:pt>
                <c:pt idx="4">
                  <c:v>6.0758500055197926</c:v>
                </c:pt>
                <c:pt idx="5">
                  <c:v>6.8548723009360213</c:v>
                </c:pt>
                <c:pt idx="6">
                  <c:v>7.3795497532801928</c:v>
                </c:pt>
                <c:pt idx="7">
                  <c:v>7.9958538850763725</c:v>
                </c:pt>
                <c:pt idx="8">
                  <c:v>8.1542162318085332</c:v>
                </c:pt>
                <c:pt idx="9">
                  <c:v>8.1542162318085332</c:v>
                </c:pt>
                <c:pt idx="10">
                  <c:v>8.369178756168445</c:v>
                </c:pt>
                <c:pt idx="11">
                  <c:v>8.403366790356479</c:v>
                </c:pt>
                <c:pt idx="12">
                  <c:v>8.5264536161953153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3-47BF-8886-F1395988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721080"/>
        <c:axId val="694716816"/>
      </c:lineChart>
      <c:catAx>
        <c:axId val="69472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Since Product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816"/>
        <c:crosses val="autoZero"/>
        <c:auto val="1"/>
        <c:lblAlgn val="ctr"/>
        <c:lblOffset val="100"/>
        <c:noMultiLvlLbl val="0"/>
      </c:catAx>
      <c:valAx>
        <c:axId val="6947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 Per 1000 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2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Post Release Quality History by Quater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'PRQ By History Qtrly'!$J$2</c:f>
              <c:strCache>
                <c:ptCount val="1"/>
                <c:pt idx="0">
                  <c:v>Best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'PRQ By History Qtrly'!$I$3:$I$14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'PRQ By History Qtrly'!$J$3:$J$14</c:f>
              <c:numCache>
                <c:formatCode>General</c:formatCode>
                <c:ptCount val="12"/>
                <c:pt idx="0">
                  <c:v>26</c:v>
                </c:pt>
                <c:pt idx="1">
                  <c:v>24</c:v>
                </c:pt>
                <c:pt idx="2">
                  <c:v>27</c:v>
                </c:pt>
                <c:pt idx="3">
                  <c:v>23</c:v>
                </c:pt>
                <c:pt idx="4">
                  <c:v>47</c:v>
                </c:pt>
                <c:pt idx="5">
                  <c:v>41</c:v>
                </c:pt>
                <c:pt idx="6">
                  <c:v>56</c:v>
                </c:pt>
                <c:pt idx="7">
                  <c:v>53</c:v>
                </c:pt>
                <c:pt idx="8">
                  <c:v>26</c:v>
                </c:pt>
                <c:pt idx="9">
                  <c:v>23</c:v>
                </c:pt>
                <c:pt idx="10">
                  <c:v>26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8-4B87-AE53-E7448EBFCB6F}"/>
            </c:ext>
          </c:extLst>
        </c:ser>
        <c:ser>
          <c:idx val="1"/>
          <c:order val="1"/>
          <c:tx>
            <c:strRef>
              <c:f>'PRQ By History Qtrly'!$K$2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'PRQ By History Qtrly'!$I$3:$I$14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'PRQ By History Qtrly'!$K$3:$K$14</c:f>
              <c:numCache>
                <c:formatCode>General</c:formatCode>
                <c:ptCount val="12"/>
                <c:pt idx="0">
                  <c:v>36</c:v>
                </c:pt>
                <c:pt idx="1">
                  <c:v>33</c:v>
                </c:pt>
                <c:pt idx="2">
                  <c:v>35</c:v>
                </c:pt>
                <c:pt idx="3">
                  <c:v>27</c:v>
                </c:pt>
                <c:pt idx="4">
                  <c:v>55</c:v>
                </c:pt>
                <c:pt idx="5">
                  <c:v>46</c:v>
                </c:pt>
                <c:pt idx="6">
                  <c:v>69</c:v>
                </c:pt>
                <c:pt idx="7">
                  <c:v>69</c:v>
                </c:pt>
                <c:pt idx="8">
                  <c:v>28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8-4B87-AE53-E7448EBFCB6F}"/>
            </c:ext>
          </c:extLst>
        </c:ser>
        <c:ser>
          <c:idx val="2"/>
          <c:order val="2"/>
          <c:tx>
            <c:strRef>
              <c:f>'PRQ By History Qtrly'!$L$2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'PRQ By History Qtrly'!$I$3:$I$14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'PRQ By History Qtrly'!$L$3:$L$14</c:f>
              <c:numCache>
                <c:formatCode>General</c:formatCode>
                <c:ptCount val="12"/>
                <c:pt idx="0">
                  <c:v>31.666666666666668</c:v>
                </c:pt>
                <c:pt idx="1">
                  <c:v>28.5</c:v>
                </c:pt>
                <c:pt idx="2">
                  <c:v>31</c:v>
                </c:pt>
                <c:pt idx="3">
                  <c:v>25</c:v>
                </c:pt>
                <c:pt idx="4">
                  <c:v>52.333333333333336</c:v>
                </c:pt>
                <c:pt idx="5">
                  <c:v>43.5</c:v>
                </c:pt>
                <c:pt idx="6">
                  <c:v>62.5</c:v>
                </c:pt>
                <c:pt idx="7">
                  <c:v>60</c:v>
                </c:pt>
                <c:pt idx="8">
                  <c:v>27</c:v>
                </c:pt>
                <c:pt idx="9">
                  <c:v>24</c:v>
                </c:pt>
                <c:pt idx="10">
                  <c:v>26</c:v>
                </c:pt>
                <c:pt idx="11">
                  <c:v>24.666666666666668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8-4B87-AE53-E7448EBF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10688"/>
        <c:axId val="792897240"/>
      </c:lineChart>
      <c:catAx>
        <c:axId val="79291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  <a:r>
                  <a:rPr lang="en-US" baseline="0"/>
                  <a:t> Of Time (By Quarter)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97240"/>
        <c:crosses val="autoZero"/>
        <c:auto val="1"/>
        <c:lblAlgn val="ctr"/>
        <c:lblOffset val="100"/>
        <c:noMultiLvlLbl val="0"/>
      </c:catAx>
      <c:valAx>
        <c:axId val="7928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Product Release Quality History by Year</a:t>
            </a:r>
            <a:endParaRPr lang="en-US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'PRQ By History Yearly'!$I$5</c:f>
              <c:strCache>
                <c:ptCount val="1"/>
                <c:pt idx="0">
                  <c:v>Best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'PRQ By History Yearly'!$J$3:$L$4</c:f>
              <c:multiLvlStrCache>
                <c:ptCount val="3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'PRQ By History Yearly'!$J$5:$L$5</c:f>
              <c:numCache>
                <c:formatCode>General</c:formatCode>
                <c:ptCount val="3"/>
                <c:pt idx="0">
                  <c:v>23</c:v>
                </c:pt>
                <c:pt idx="1">
                  <c:v>41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6-4DDA-B015-9A1D50372569}"/>
            </c:ext>
          </c:extLst>
        </c:ser>
        <c:ser>
          <c:idx val="1"/>
          <c:order val="1"/>
          <c:tx>
            <c:strRef>
              <c:f>'PRQ By History Yearly'!$I$6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'PRQ By History Yearly'!$J$3:$L$4</c:f>
              <c:multiLvlStrCache>
                <c:ptCount val="3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'PRQ By History Yearly'!$J$6:$L$6</c:f>
              <c:numCache>
                <c:formatCode>General</c:formatCode>
                <c:ptCount val="3"/>
                <c:pt idx="0">
                  <c:v>36</c:v>
                </c:pt>
                <c:pt idx="1">
                  <c:v>69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6-4DDA-B015-9A1D50372569}"/>
            </c:ext>
          </c:extLst>
        </c:ser>
        <c:ser>
          <c:idx val="2"/>
          <c:order val="2"/>
          <c:tx>
            <c:strRef>
              <c:f>'PRQ By History Yearly'!$I$7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'PRQ By History Yearly'!$J$3:$L$4</c:f>
              <c:multiLvlStrCache>
                <c:ptCount val="3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'PRQ By History Yearly'!$J$7:$L$7</c:f>
              <c:numCache>
                <c:formatCode>General</c:formatCode>
                <c:ptCount val="3"/>
                <c:pt idx="0">
                  <c:v>29.5</c:v>
                </c:pt>
                <c:pt idx="1">
                  <c:v>55</c:v>
                </c:pt>
                <c:pt idx="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6-4DDA-B015-9A1D5037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07408"/>
        <c:axId val="792907736"/>
      </c:lineChart>
      <c:catAx>
        <c:axId val="7929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07736"/>
        <c:crosses val="autoZero"/>
        <c:auto val="1"/>
        <c:lblAlgn val="ctr"/>
        <c:lblOffset val="100"/>
        <c:noMultiLvlLbl val="0"/>
      </c:catAx>
      <c:valAx>
        <c:axId val="7929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 Quality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Quality Total'!$E$69</c:f>
              <c:strCache>
                <c:ptCount val="1"/>
                <c:pt idx="0">
                  <c:v>Total uncorrected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'Current Quality Total'!$D$70:$D$119</c:f>
              <c:numCache>
                <c:formatCode>General</c:formatCode>
                <c:ptCount val="50"/>
                <c:pt idx="2" formatCode="mmm\-yy">
                  <c:v>42005</c:v>
                </c:pt>
                <c:pt idx="3" formatCode="mmm\-yy">
                  <c:v>42036</c:v>
                </c:pt>
                <c:pt idx="4" formatCode="mmm\-yy">
                  <c:v>42064</c:v>
                </c:pt>
                <c:pt idx="5" formatCode="mmm\-yy">
                  <c:v>42095</c:v>
                </c:pt>
                <c:pt idx="6" formatCode="mmm\-yy">
                  <c:v>42125</c:v>
                </c:pt>
                <c:pt idx="7" formatCode="mmm\-yy">
                  <c:v>42156</c:v>
                </c:pt>
                <c:pt idx="8" formatCode="mmm\-yy">
                  <c:v>42186</c:v>
                </c:pt>
                <c:pt idx="9" formatCode="mmm\-yy">
                  <c:v>42217</c:v>
                </c:pt>
                <c:pt idx="10" formatCode="mmm\-yy">
                  <c:v>42248</c:v>
                </c:pt>
                <c:pt idx="11" formatCode="mmm\-yy">
                  <c:v>42278</c:v>
                </c:pt>
                <c:pt idx="12" formatCode="mmm\-yy">
                  <c:v>42309</c:v>
                </c:pt>
                <c:pt idx="13" formatCode="mmm\-yy">
                  <c:v>42339</c:v>
                </c:pt>
                <c:pt idx="14" formatCode="mmm\-yy">
                  <c:v>42370</c:v>
                </c:pt>
                <c:pt idx="15" formatCode="mmm\-yy">
                  <c:v>42401</c:v>
                </c:pt>
                <c:pt idx="16" formatCode="mmm\-yy">
                  <c:v>42430</c:v>
                </c:pt>
                <c:pt idx="17" formatCode="mmm\-yy">
                  <c:v>42461</c:v>
                </c:pt>
                <c:pt idx="18" formatCode="mmm\-yy">
                  <c:v>42491</c:v>
                </c:pt>
                <c:pt idx="19" formatCode="mmm\-yy">
                  <c:v>42522</c:v>
                </c:pt>
                <c:pt idx="20" formatCode="mmm\-yy">
                  <c:v>42552</c:v>
                </c:pt>
                <c:pt idx="21" formatCode="mmm\-yy">
                  <c:v>42583</c:v>
                </c:pt>
                <c:pt idx="22" formatCode="mmm\-yy">
                  <c:v>42614</c:v>
                </c:pt>
                <c:pt idx="23" formatCode="mmm\-yy">
                  <c:v>42644</c:v>
                </c:pt>
                <c:pt idx="24" formatCode="mmm\-yy">
                  <c:v>42675</c:v>
                </c:pt>
                <c:pt idx="25" formatCode="mmm\-yy">
                  <c:v>42705</c:v>
                </c:pt>
                <c:pt idx="26" formatCode="mmm\-yy">
                  <c:v>42736</c:v>
                </c:pt>
                <c:pt idx="27" formatCode="mmm\-yy">
                  <c:v>42767</c:v>
                </c:pt>
                <c:pt idx="28" formatCode="mmm\-yy">
                  <c:v>42795</c:v>
                </c:pt>
                <c:pt idx="29" formatCode="mmm\-yy">
                  <c:v>42826</c:v>
                </c:pt>
                <c:pt idx="30" formatCode="mmm\-yy">
                  <c:v>42856</c:v>
                </c:pt>
                <c:pt idx="31" formatCode="mmm\-yy">
                  <c:v>42887</c:v>
                </c:pt>
                <c:pt idx="32" formatCode="mmm\-yy">
                  <c:v>42917</c:v>
                </c:pt>
                <c:pt idx="33" formatCode="mmm\-yy">
                  <c:v>42948</c:v>
                </c:pt>
                <c:pt idx="34" formatCode="mmm\-yy">
                  <c:v>42979</c:v>
                </c:pt>
                <c:pt idx="35" formatCode="mmm\-yy">
                  <c:v>43009</c:v>
                </c:pt>
                <c:pt idx="36" formatCode="mmm\-yy">
                  <c:v>43040</c:v>
                </c:pt>
                <c:pt idx="37" formatCode="mmm\-yy">
                  <c:v>43070</c:v>
                </c:pt>
                <c:pt idx="38" formatCode="mmm\-yy">
                  <c:v>43101</c:v>
                </c:pt>
                <c:pt idx="39" formatCode="mmm\-yy">
                  <c:v>43132</c:v>
                </c:pt>
                <c:pt idx="40" formatCode="mmm\-yy">
                  <c:v>43160</c:v>
                </c:pt>
                <c:pt idx="41" formatCode="mmm\-yy">
                  <c:v>43191</c:v>
                </c:pt>
                <c:pt idx="42" formatCode="mmm\-yy">
                  <c:v>43221</c:v>
                </c:pt>
                <c:pt idx="43" formatCode="mmm\-yy">
                  <c:v>43252</c:v>
                </c:pt>
                <c:pt idx="44" formatCode="mmm\-yy">
                  <c:v>43282</c:v>
                </c:pt>
                <c:pt idx="45" formatCode="mmm\-yy">
                  <c:v>43313</c:v>
                </c:pt>
                <c:pt idx="46" formatCode="mmm\-yy">
                  <c:v>43344</c:v>
                </c:pt>
                <c:pt idx="47" formatCode="mmm\-yy">
                  <c:v>43374</c:v>
                </c:pt>
                <c:pt idx="48" formatCode="mmm\-yy">
                  <c:v>43405</c:v>
                </c:pt>
                <c:pt idx="49" formatCode="mmm\-yy">
                  <c:v>43435</c:v>
                </c:pt>
              </c:numCache>
            </c:numRef>
          </c:cat>
          <c:val>
            <c:numRef>
              <c:f>'Current Quality Total'!$E$70:$E$119</c:f>
              <c:numCache>
                <c:formatCode>General</c:formatCode>
                <c:ptCount val="50"/>
                <c:pt idx="2">
                  <c:v>6</c:v>
                </c:pt>
                <c:pt idx="3">
                  <c:v>12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18</c:v>
                </c:pt>
                <c:pt idx="9">
                  <c:v>24</c:v>
                </c:pt>
                <c:pt idx="10">
                  <c:v>24</c:v>
                </c:pt>
                <c:pt idx="11">
                  <c:v>19</c:v>
                </c:pt>
                <c:pt idx="12">
                  <c:v>21</c:v>
                </c:pt>
                <c:pt idx="13">
                  <c:v>26</c:v>
                </c:pt>
                <c:pt idx="14">
                  <c:v>27</c:v>
                </c:pt>
                <c:pt idx="15">
                  <c:v>31</c:v>
                </c:pt>
                <c:pt idx="16">
                  <c:v>44</c:v>
                </c:pt>
                <c:pt idx="17">
                  <c:v>54</c:v>
                </c:pt>
                <c:pt idx="18">
                  <c:v>63</c:v>
                </c:pt>
                <c:pt idx="19">
                  <c:v>66</c:v>
                </c:pt>
                <c:pt idx="20">
                  <c:v>66</c:v>
                </c:pt>
                <c:pt idx="21">
                  <c:v>84</c:v>
                </c:pt>
                <c:pt idx="22">
                  <c:v>93</c:v>
                </c:pt>
                <c:pt idx="23">
                  <c:v>91</c:v>
                </c:pt>
                <c:pt idx="24">
                  <c:v>93</c:v>
                </c:pt>
                <c:pt idx="25">
                  <c:v>97</c:v>
                </c:pt>
                <c:pt idx="26">
                  <c:v>110</c:v>
                </c:pt>
                <c:pt idx="27">
                  <c:v>104</c:v>
                </c:pt>
                <c:pt idx="28">
                  <c:v>99</c:v>
                </c:pt>
                <c:pt idx="29">
                  <c:v>85</c:v>
                </c:pt>
                <c:pt idx="30">
                  <c:v>81</c:v>
                </c:pt>
                <c:pt idx="31">
                  <c:v>73</c:v>
                </c:pt>
                <c:pt idx="32">
                  <c:v>53</c:v>
                </c:pt>
                <c:pt idx="33">
                  <c:v>52</c:v>
                </c:pt>
                <c:pt idx="34">
                  <c:v>47</c:v>
                </c:pt>
                <c:pt idx="35">
                  <c:v>40</c:v>
                </c:pt>
                <c:pt idx="36">
                  <c:v>42</c:v>
                </c:pt>
                <c:pt idx="37">
                  <c:v>40</c:v>
                </c:pt>
                <c:pt idx="38">
                  <c:v>35</c:v>
                </c:pt>
                <c:pt idx="39">
                  <c:v>35</c:v>
                </c:pt>
                <c:pt idx="40">
                  <c:v>32</c:v>
                </c:pt>
                <c:pt idx="41">
                  <c:v>30</c:v>
                </c:pt>
                <c:pt idx="42">
                  <c:v>27</c:v>
                </c:pt>
                <c:pt idx="43">
                  <c:v>23</c:v>
                </c:pt>
                <c:pt idx="44">
                  <c:v>21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F-4856-A815-28F9D017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88512"/>
        <c:axId val="763789496"/>
      </c:lineChart>
      <c:catAx>
        <c:axId val="7637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89496"/>
        <c:crosses val="autoZero"/>
        <c:auto val="0"/>
        <c:lblAlgn val="ctr"/>
        <c:lblOffset val="100"/>
        <c:noMultiLvlLbl val="0"/>
      </c:catAx>
      <c:valAx>
        <c:axId val="7637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 Quality Total Normalized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Quality Tot Norm by Siz'!$F$69</c:f>
              <c:strCache>
                <c:ptCount val="1"/>
                <c:pt idx="0">
                  <c:v>Total uncorrected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'Current Quality Tot Norm by Siz'!$E$70:$E$119</c:f>
              <c:numCache>
                <c:formatCode>General</c:formatCode>
                <c:ptCount val="50"/>
                <c:pt idx="2" formatCode="mmm\-yy">
                  <c:v>42005</c:v>
                </c:pt>
                <c:pt idx="3" formatCode="mmm\-yy">
                  <c:v>42036</c:v>
                </c:pt>
                <c:pt idx="4" formatCode="mmm\-yy">
                  <c:v>42064</c:v>
                </c:pt>
                <c:pt idx="5" formatCode="mmm\-yy">
                  <c:v>42095</c:v>
                </c:pt>
                <c:pt idx="6" formatCode="mmm\-yy">
                  <c:v>42125</c:v>
                </c:pt>
                <c:pt idx="7" formatCode="mmm\-yy">
                  <c:v>42156</c:v>
                </c:pt>
                <c:pt idx="8" formatCode="mmm\-yy">
                  <c:v>42186</c:v>
                </c:pt>
                <c:pt idx="9" formatCode="mmm\-yy">
                  <c:v>42217</c:v>
                </c:pt>
                <c:pt idx="10" formatCode="mmm\-yy">
                  <c:v>42248</c:v>
                </c:pt>
                <c:pt idx="11" formatCode="mmm\-yy">
                  <c:v>42278</c:v>
                </c:pt>
                <c:pt idx="12" formatCode="mmm\-yy">
                  <c:v>42309</c:v>
                </c:pt>
                <c:pt idx="13" formatCode="mmm\-yy">
                  <c:v>42339</c:v>
                </c:pt>
                <c:pt idx="14" formatCode="mmm\-yy">
                  <c:v>42370</c:v>
                </c:pt>
                <c:pt idx="15" formatCode="mmm\-yy">
                  <c:v>42401</c:v>
                </c:pt>
                <c:pt idx="16" formatCode="mmm\-yy">
                  <c:v>42430</c:v>
                </c:pt>
                <c:pt idx="17" formatCode="mmm\-yy">
                  <c:v>42461</c:v>
                </c:pt>
                <c:pt idx="18" formatCode="mmm\-yy">
                  <c:v>42491</c:v>
                </c:pt>
                <c:pt idx="19" formatCode="mmm\-yy">
                  <c:v>42522</c:v>
                </c:pt>
                <c:pt idx="20" formatCode="mmm\-yy">
                  <c:v>42552</c:v>
                </c:pt>
                <c:pt idx="21" formatCode="mmm\-yy">
                  <c:v>42583</c:v>
                </c:pt>
                <c:pt idx="22" formatCode="mmm\-yy">
                  <c:v>42614</c:v>
                </c:pt>
                <c:pt idx="23" formatCode="mmm\-yy">
                  <c:v>42644</c:v>
                </c:pt>
                <c:pt idx="24" formatCode="mmm\-yy">
                  <c:v>42675</c:v>
                </c:pt>
                <c:pt idx="25" formatCode="mmm\-yy">
                  <c:v>42705</c:v>
                </c:pt>
                <c:pt idx="26" formatCode="mmm\-yy">
                  <c:v>42736</c:v>
                </c:pt>
                <c:pt idx="27" formatCode="mmm\-yy">
                  <c:v>42767</c:v>
                </c:pt>
                <c:pt idx="28" formatCode="mmm\-yy">
                  <c:v>42795</c:v>
                </c:pt>
                <c:pt idx="29" formatCode="mmm\-yy">
                  <c:v>42826</c:v>
                </c:pt>
                <c:pt idx="30" formatCode="mmm\-yy">
                  <c:v>42856</c:v>
                </c:pt>
                <c:pt idx="31" formatCode="mmm\-yy">
                  <c:v>42887</c:v>
                </c:pt>
                <c:pt idx="32" formatCode="mmm\-yy">
                  <c:v>42917</c:v>
                </c:pt>
                <c:pt idx="33" formatCode="mmm\-yy">
                  <c:v>42948</c:v>
                </c:pt>
                <c:pt idx="34" formatCode="mmm\-yy">
                  <c:v>42979</c:v>
                </c:pt>
                <c:pt idx="35" formatCode="mmm\-yy">
                  <c:v>43009</c:v>
                </c:pt>
                <c:pt idx="36" formatCode="mmm\-yy">
                  <c:v>43040</c:v>
                </c:pt>
                <c:pt idx="37" formatCode="mmm\-yy">
                  <c:v>43070</c:v>
                </c:pt>
                <c:pt idx="38" formatCode="mmm\-yy">
                  <c:v>43101</c:v>
                </c:pt>
                <c:pt idx="39" formatCode="mmm\-yy">
                  <c:v>43132</c:v>
                </c:pt>
                <c:pt idx="40" formatCode="mmm\-yy">
                  <c:v>43160</c:v>
                </c:pt>
                <c:pt idx="41" formatCode="mmm\-yy">
                  <c:v>43191</c:v>
                </c:pt>
                <c:pt idx="42" formatCode="mmm\-yy">
                  <c:v>43221</c:v>
                </c:pt>
                <c:pt idx="43" formatCode="mmm\-yy">
                  <c:v>43252</c:v>
                </c:pt>
                <c:pt idx="44" formatCode="mmm\-yy">
                  <c:v>43282</c:v>
                </c:pt>
                <c:pt idx="45" formatCode="mmm\-yy">
                  <c:v>43313</c:v>
                </c:pt>
                <c:pt idx="46" formatCode="mmm\-yy">
                  <c:v>43344</c:v>
                </c:pt>
                <c:pt idx="47" formatCode="mmm\-yy">
                  <c:v>43374</c:v>
                </c:pt>
                <c:pt idx="48" formatCode="mmm\-yy">
                  <c:v>43405</c:v>
                </c:pt>
                <c:pt idx="49" formatCode="mmm\-yy">
                  <c:v>43435</c:v>
                </c:pt>
              </c:numCache>
            </c:numRef>
          </c:cat>
          <c:val>
            <c:numRef>
              <c:f>'Current Quality Tot Norm by Siz'!$F$70:$F$119</c:f>
              <c:numCache>
                <c:formatCode>General</c:formatCode>
                <c:ptCount val="50"/>
                <c:pt idx="2">
                  <c:v>2.5</c:v>
                </c:pt>
                <c:pt idx="3">
                  <c:v>4.2394179894179889</c:v>
                </c:pt>
                <c:pt idx="4">
                  <c:v>5.3748587394896994</c:v>
                </c:pt>
                <c:pt idx="5">
                  <c:v>4.7404694514426717</c:v>
                </c:pt>
                <c:pt idx="6">
                  <c:v>4.2443238077368486</c:v>
                </c:pt>
                <c:pt idx="7">
                  <c:v>5.2245235989122492</c:v>
                </c:pt>
                <c:pt idx="8">
                  <c:v>4.9413540087407402</c:v>
                </c:pt>
                <c:pt idx="9">
                  <c:v>6.031194726026607</c:v>
                </c:pt>
                <c:pt idx="10">
                  <c:v>5.9012957740210101</c:v>
                </c:pt>
                <c:pt idx="11">
                  <c:v>3.9989982694363642</c:v>
                </c:pt>
                <c:pt idx="12">
                  <c:v>4.304374228448129</c:v>
                </c:pt>
                <c:pt idx="13">
                  <c:v>5.6585745196842367</c:v>
                </c:pt>
                <c:pt idx="14">
                  <c:v>6.5695902019276495</c:v>
                </c:pt>
                <c:pt idx="15">
                  <c:v>8.0146117594568977</c:v>
                </c:pt>
                <c:pt idx="16">
                  <c:v>11.940269342399048</c:v>
                </c:pt>
                <c:pt idx="17">
                  <c:v>14.835180133939298</c:v>
                </c:pt>
                <c:pt idx="18">
                  <c:v>16.821225603529431</c:v>
                </c:pt>
                <c:pt idx="19">
                  <c:v>16.664285277986281</c:v>
                </c:pt>
                <c:pt idx="20">
                  <c:v>15.978477826598876</c:v>
                </c:pt>
                <c:pt idx="21">
                  <c:v>18.986797911286729</c:v>
                </c:pt>
                <c:pt idx="22">
                  <c:v>19.998208610046817</c:v>
                </c:pt>
                <c:pt idx="23">
                  <c:v>18.675064868822577</c:v>
                </c:pt>
                <c:pt idx="24">
                  <c:v>18.036856243410398</c:v>
                </c:pt>
                <c:pt idx="25">
                  <c:v>18.570048966968475</c:v>
                </c:pt>
                <c:pt idx="26">
                  <c:v>21.59895329877244</c:v>
                </c:pt>
                <c:pt idx="27">
                  <c:v>20.343997803961003</c:v>
                </c:pt>
                <c:pt idx="28">
                  <c:v>20.295335242961414</c:v>
                </c:pt>
                <c:pt idx="29">
                  <c:v>18.028963331122426</c:v>
                </c:pt>
                <c:pt idx="30">
                  <c:v>16.998063558263198</c:v>
                </c:pt>
                <c:pt idx="31">
                  <c:v>15.492459758347655</c:v>
                </c:pt>
                <c:pt idx="32">
                  <c:v>11.585591594502533</c:v>
                </c:pt>
                <c:pt idx="33">
                  <c:v>11.093159520405809</c:v>
                </c:pt>
                <c:pt idx="34">
                  <c:v>9.9830598079184583</c:v>
                </c:pt>
                <c:pt idx="35">
                  <c:v>8.4960365870530303</c:v>
                </c:pt>
                <c:pt idx="36">
                  <c:v>8.6980777996933565</c:v>
                </c:pt>
                <c:pt idx="37">
                  <c:v>8.1918427877094331</c:v>
                </c:pt>
                <c:pt idx="38">
                  <c:v>7.3590825928362742</c:v>
                </c:pt>
                <c:pt idx="39">
                  <c:v>7.3247319846214101</c:v>
                </c:pt>
                <c:pt idx="40">
                  <c:v>6.9184591115921847</c:v>
                </c:pt>
                <c:pt idx="41">
                  <c:v>6.5368812953148847</c:v>
                </c:pt>
                <c:pt idx="42">
                  <c:v>6.0369271069298698</c:v>
                </c:pt>
                <c:pt idx="43">
                  <c:v>5.374187768054786</c:v>
                </c:pt>
                <c:pt idx="44">
                  <c:v>5.0623540793554254</c:v>
                </c:pt>
                <c:pt idx="45">
                  <c:v>4.7263343171999184</c:v>
                </c:pt>
                <c:pt idx="46">
                  <c:v>4.8595965773278502</c:v>
                </c:pt>
                <c:pt idx="47">
                  <c:v>4.7263343171999184</c:v>
                </c:pt>
                <c:pt idx="48">
                  <c:v>4.7263343171999184</c:v>
                </c:pt>
                <c:pt idx="49">
                  <c:v>4.7263343171999184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3-45CF-B817-4E84257C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06560"/>
        <c:axId val="782826768"/>
      </c:lineChart>
      <c:catAx>
        <c:axId val="7672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26768"/>
        <c:crosses val="autoZero"/>
        <c:auto val="0"/>
        <c:lblAlgn val="ctr"/>
        <c:lblOffset val="100"/>
        <c:noMultiLvlLbl val="0"/>
      </c:catAx>
      <c:valAx>
        <c:axId val="7828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 Per 1000 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 Quality Total Normalized values by number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Quality Tot By NoOfProd'!$L$3</c:f>
              <c:strCache>
                <c:ptCount val="1"/>
                <c:pt idx="0">
                  <c:v>Normalized values by number of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'Current Quality Tot By NoOfProd'!$J$4:$K$41</c:f>
              <c:multiLvlStrCache>
                <c:ptCount val="38"/>
                <c:lvl>
                  <c:pt idx="2">
                    <c:v>Jan-15</c:v>
                  </c:pt>
                  <c:pt idx="3">
                    <c:v>Feb-15</c:v>
                  </c:pt>
                  <c:pt idx="4">
                    <c:v>Mar-15</c:v>
                  </c:pt>
                  <c:pt idx="5">
                    <c:v>Apr-15</c:v>
                  </c:pt>
                  <c:pt idx="6">
                    <c:v>May-15</c:v>
                  </c:pt>
                  <c:pt idx="7">
                    <c:v>Jun-15</c:v>
                  </c:pt>
                  <c:pt idx="8">
                    <c:v>Jul-15</c:v>
                  </c:pt>
                  <c:pt idx="9">
                    <c:v>Aug-15</c:v>
                  </c:pt>
                  <c:pt idx="10">
                    <c:v>Sep-15</c:v>
                  </c:pt>
                  <c:pt idx="11">
                    <c:v>Oct-15</c:v>
                  </c:pt>
                  <c:pt idx="12">
                    <c:v>Nov-15</c:v>
                  </c:pt>
                  <c:pt idx="13">
                    <c:v>Dec-15</c:v>
                  </c:pt>
                  <c:pt idx="14">
                    <c:v>Jan-16</c:v>
                  </c:pt>
                  <c:pt idx="15">
                    <c:v>Feb-16</c:v>
                  </c:pt>
                  <c:pt idx="16">
                    <c:v>Mar-16</c:v>
                  </c:pt>
                  <c:pt idx="17">
                    <c:v>Apr-16</c:v>
                  </c:pt>
                  <c:pt idx="18">
                    <c:v>May-16</c:v>
                  </c:pt>
                  <c:pt idx="19">
                    <c:v>Jun-16</c:v>
                  </c:pt>
                  <c:pt idx="20">
                    <c:v>Jul-16</c:v>
                  </c:pt>
                  <c:pt idx="21">
                    <c:v>Aug-16</c:v>
                  </c:pt>
                  <c:pt idx="22">
                    <c:v>Sep-16</c:v>
                  </c:pt>
                  <c:pt idx="23">
                    <c:v>Oct-16</c:v>
                  </c:pt>
                  <c:pt idx="24">
                    <c:v>Nov-16</c:v>
                  </c:pt>
                  <c:pt idx="25">
                    <c:v>Dec-16</c:v>
                  </c:pt>
                  <c:pt idx="26">
                    <c:v>Jan-17</c:v>
                  </c:pt>
                  <c:pt idx="27">
                    <c:v>Feb-17</c:v>
                  </c:pt>
                  <c:pt idx="28">
                    <c:v>Mar-17</c:v>
                  </c:pt>
                  <c:pt idx="29">
                    <c:v>Apr-17</c:v>
                  </c:pt>
                  <c:pt idx="30">
                    <c:v>May-17</c:v>
                  </c:pt>
                  <c:pt idx="31">
                    <c:v>Jun-17</c:v>
                  </c:pt>
                  <c:pt idx="32">
                    <c:v>Jul-17</c:v>
                  </c:pt>
                  <c:pt idx="33">
                    <c:v>Aug-17</c:v>
                  </c:pt>
                  <c:pt idx="34">
                    <c:v>Sep-17</c:v>
                  </c:pt>
                  <c:pt idx="35">
                    <c:v>Oct-17</c:v>
                  </c:pt>
                  <c:pt idx="36">
                    <c:v>Nov-17</c:v>
                  </c:pt>
                  <c:pt idx="37">
                    <c:v>Dec-17</c:v>
                  </c:pt>
                </c:lvl>
                <c:lvl>
                  <c:pt idx="2">
                    <c:v>2015</c:v>
                  </c:pt>
                  <c:pt idx="14">
                    <c:v>2016</c:v>
                  </c:pt>
                  <c:pt idx="26">
                    <c:v>2017</c:v>
                  </c:pt>
                </c:lvl>
              </c:multiLvlStrCache>
            </c:multiLvlStrRef>
          </c:cat>
          <c:val>
            <c:numRef>
              <c:f>'Current Quality Tot By NoOfProd'!$L$4:$L$41</c:f>
              <c:numCache>
                <c:formatCode>General</c:formatCode>
                <c:ptCount val="38"/>
                <c:pt idx="2">
                  <c:v>6</c:v>
                </c:pt>
                <c:pt idx="3">
                  <c:v>6</c:v>
                </c:pt>
                <c:pt idx="4">
                  <c:v>5.666666666666667</c:v>
                </c:pt>
                <c:pt idx="5">
                  <c:v>5</c:v>
                </c:pt>
                <c:pt idx="6">
                  <c:v>3.5</c:v>
                </c:pt>
                <c:pt idx="7">
                  <c:v>3.6</c:v>
                </c:pt>
                <c:pt idx="8">
                  <c:v>3</c:v>
                </c:pt>
                <c:pt idx="9">
                  <c:v>3.4285714285714284</c:v>
                </c:pt>
                <c:pt idx="10">
                  <c:v>3.4285714285714284</c:v>
                </c:pt>
                <c:pt idx="11">
                  <c:v>2.375</c:v>
                </c:pt>
                <c:pt idx="12">
                  <c:v>2.3333333333333335</c:v>
                </c:pt>
                <c:pt idx="13">
                  <c:v>2.6</c:v>
                </c:pt>
                <c:pt idx="14">
                  <c:v>2.4545454545454546</c:v>
                </c:pt>
                <c:pt idx="15">
                  <c:v>2.8181818181818183</c:v>
                </c:pt>
                <c:pt idx="16">
                  <c:v>4</c:v>
                </c:pt>
                <c:pt idx="17">
                  <c:v>5.4</c:v>
                </c:pt>
                <c:pt idx="18">
                  <c:v>5.7272727272727275</c:v>
                </c:pt>
                <c:pt idx="19">
                  <c:v>6</c:v>
                </c:pt>
                <c:pt idx="20">
                  <c:v>6</c:v>
                </c:pt>
                <c:pt idx="21">
                  <c:v>7.6363636363636367</c:v>
                </c:pt>
                <c:pt idx="22">
                  <c:v>9.3000000000000007</c:v>
                </c:pt>
                <c:pt idx="23">
                  <c:v>8.2727272727272734</c:v>
                </c:pt>
                <c:pt idx="24">
                  <c:v>8.454545454545455</c:v>
                </c:pt>
                <c:pt idx="25">
                  <c:v>8.8181818181818183</c:v>
                </c:pt>
                <c:pt idx="26">
                  <c:v>10</c:v>
                </c:pt>
                <c:pt idx="27">
                  <c:v>9.454545454545455</c:v>
                </c:pt>
                <c:pt idx="28">
                  <c:v>9</c:v>
                </c:pt>
                <c:pt idx="29">
                  <c:v>8.5</c:v>
                </c:pt>
                <c:pt idx="30">
                  <c:v>7.3636363636363633</c:v>
                </c:pt>
                <c:pt idx="31">
                  <c:v>6.6363636363636367</c:v>
                </c:pt>
                <c:pt idx="32">
                  <c:v>4.8181818181818183</c:v>
                </c:pt>
                <c:pt idx="33">
                  <c:v>4.7272727272727275</c:v>
                </c:pt>
                <c:pt idx="34">
                  <c:v>4.7</c:v>
                </c:pt>
                <c:pt idx="35">
                  <c:v>3.6363636363636362</c:v>
                </c:pt>
                <c:pt idx="36">
                  <c:v>3.8181818181818183</c:v>
                </c:pt>
                <c:pt idx="37">
                  <c:v>3.6363636363636362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F-427F-A69E-8F0A7DE7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449536"/>
        <c:axId val="770294120"/>
      </c:lineChart>
      <c:catAx>
        <c:axId val="7634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94120"/>
        <c:crosses val="autoZero"/>
        <c:auto val="1"/>
        <c:lblAlgn val="ctr"/>
        <c:lblOffset val="100"/>
        <c:noMultiLvlLbl val="0"/>
      </c:catAx>
      <c:valAx>
        <c:axId val="7702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33</xdr:row>
      <xdr:rowOff>200025</xdr:rowOff>
    </xdr:from>
    <xdr:to>
      <xdr:col>18</xdr:col>
      <xdr:colOff>152400</xdr:colOff>
      <xdr:row>50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FF0732-9EC5-4508-B948-18CE3EB7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31</xdr:row>
      <xdr:rowOff>19050</xdr:rowOff>
    </xdr:from>
    <xdr:to>
      <xdr:col>18</xdr:col>
      <xdr:colOff>440531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811B7-BA27-4212-8544-AC9FBEEE9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30</xdr:row>
      <xdr:rowOff>28575</xdr:rowOff>
    </xdr:from>
    <xdr:to>
      <xdr:col>19</xdr:col>
      <xdr:colOff>390525</xdr:colOff>
      <xdr:row>46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93C4F-434B-4F51-869C-D21EF416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29</xdr:row>
      <xdr:rowOff>85725</xdr:rowOff>
    </xdr:from>
    <xdr:to>
      <xdr:col>17</xdr:col>
      <xdr:colOff>590550</xdr:colOff>
      <xdr:row>48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7703E-BCE8-4B27-BE61-6FA3D63A6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</xdr:row>
      <xdr:rowOff>28575</xdr:rowOff>
    </xdr:from>
    <xdr:to>
      <xdr:col>19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AD3B1-2612-4F2D-A9AE-079EBD63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38100</xdr:rowOff>
    </xdr:from>
    <xdr:to>
      <xdr:col>20</xdr:col>
      <xdr:colOff>114300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C0FA2-557E-4675-BA15-1AE4456BD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68</xdr:row>
      <xdr:rowOff>0</xdr:rowOff>
    </xdr:from>
    <xdr:to>
      <xdr:col>17</xdr:col>
      <xdr:colOff>514350</xdr:colOff>
      <xdr:row>85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4698A-7203-4A9D-9CD5-9399D4858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68</xdr:row>
      <xdr:rowOff>0</xdr:rowOff>
    </xdr:from>
    <xdr:to>
      <xdr:col>18</xdr:col>
      <xdr:colOff>285750</xdr:colOff>
      <xdr:row>87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F3AA8-5C5D-4C75-B4CE-3BED9C25F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346982</xdr:colOff>
      <xdr:row>3</xdr:row>
      <xdr:rowOff>29936</xdr:rowOff>
    </xdr:from>
    <xdr:to>
      <xdr:col>22</xdr:col>
      <xdr:colOff>377798</xdr:colOff>
      <xdr:row>17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F77FB-5749-465D-9EB5-E156A7FDA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B651-9A85-465D-B08C-EF632E64D86D}">
  <dimension ref="A1:CZ64"/>
  <sheetViews>
    <sheetView tabSelected="1" zoomScaleNormal="100" workbookViewId="0">
      <pane xSplit="7" topLeftCell="H1" activePane="topRight" state="frozen"/>
      <selection pane="topRight" activeCell="J11" sqref="J11"/>
    </sheetView>
  </sheetViews>
  <sheetFormatPr defaultRowHeight="12.5"/>
  <cols>
    <col min="1" max="1" width="10.54296875" customWidth="1"/>
    <col min="3" max="3" width="8.7265625" customWidth="1"/>
    <col min="56" max="56" width="11" bestFit="1" customWidth="1"/>
  </cols>
  <sheetData>
    <row r="1" spans="1:104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8">
        <v>2019</v>
      </c>
      <c r="L1" s="8" t="s">
        <v>53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1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104">
      <c r="A3" s="12"/>
      <c r="B3" s="12"/>
      <c r="C3" s="12"/>
      <c r="D3" s="12"/>
      <c r="E3" s="12"/>
      <c r="F3" s="12"/>
      <c r="G3" s="12" t="s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104" ht="13.5" thickBot="1">
      <c r="A4" s="13" t="s">
        <v>1</v>
      </c>
      <c r="B4" s="14" t="s">
        <v>2</v>
      </c>
      <c r="C4" s="15" t="s">
        <v>47</v>
      </c>
      <c r="D4" s="15" t="s">
        <v>48</v>
      </c>
      <c r="E4" s="15" t="s">
        <v>18</v>
      </c>
      <c r="F4" s="14" t="s">
        <v>3</v>
      </c>
      <c r="G4" s="16" t="s">
        <v>4</v>
      </c>
      <c r="H4" s="3">
        <f>DATE($K$1-4,1,1)</f>
        <v>42005</v>
      </c>
      <c r="I4" s="3">
        <f>DATE($K$1-4,2,1)</f>
        <v>42036</v>
      </c>
      <c r="J4" s="3">
        <f>DATE($K$1-4,3,1)</f>
        <v>42064</v>
      </c>
      <c r="K4" s="3">
        <f>DATE($K$1-4,4,1)</f>
        <v>42095</v>
      </c>
      <c r="L4" s="3">
        <f>DATE($K$1-4,5,1)</f>
        <v>42125</v>
      </c>
      <c r="M4" s="3">
        <f>DATE($K$1-4,6,1)</f>
        <v>42156</v>
      </c>
      <c r="N4" s="3">
        <f>DATE($K$1-4,7,1)</f>
        <v>42186</v>
      </c>
      <c r="O4" s="3">
        <f>DATE($K$1-4,8,1)</f>
        <v>42217</v>
      </c>
      <c r="P4" s="3">
        <f>DATE($K$1-4,9,1)</f>
        <v>42248</v>
      </c>
      <c r="Q4" s="3">
        <f>DATE($K$1-4,10,1)</f>
        <v>42278</v>
      </c>
      <c r="R4" s="3">
        <f>DATE($K$1-4,11,1)</f>
        <v>42309</v>
      </c>
      <c r="S4" s="3">
        <f>DATE($K$1-4,12,1)</f>
        <v>42339</v>
      </c>
      <c r="T4" s="3">
        <f>DATE($K$1-3,1,1)</f>
        <v>42370</v>
      </c>
      <c r="U4" s="3">
        <f>DATE($K$1-3,2,1)</f>
        <v>42401</v>
      </c>
      <c r="V4" s="3">
        <f>DATE($K$1-3,3,1)</f>
        <v>42430</v>
      </c>
      <c r="W4" s="3">
        <f>DATE($K$1-3,4,1)</f>
        <v>42461</v>
      </c>
      <c r="X4" s="3">
        <f>DATE($K$1-3,5,1)</f>
        <v>42491</v>
      </c>
      <c r="Y4" s="3">
        <f>DATE($K$1-3,6,1)</f>
        <v>42522</v>
      </c>
      <c r="Z4" s="3">
        <f>DATE($K$1-3,7,1)</f>
        <v>42552</v>
      </c>
      <c r="AA4" s="3">
        <f>DATE($K$1-3,8,1)</f>
        <v>42583</v>
      </c>
      <c r="AB4" s="3">
        <f>DATE($K$1-3,9,1)</f>
        <v>42614</v>
      </c>
      <c r="AC4" s="3">
        <f>DATE($K$1-3,10,1)</f>
        <v>42644</v>
      </c>
      <c r="AD4" s="3">
        <f>DATE($K$1-3,11,1)</f>
        <v>42675</v>
      </c>
      <c r="AE4" s="3">
        <f>DATE($K$1-3,12,1)</f>
        <v>42705</v>
      </c>
      <c r="AF4" s="3">
        <f>DATE($K$1-2,1,1)</f>
        <v>42736</v>
      </c>
      <c r="AG4" s="3">
        <f>DATE($K$1-2,2,1)</f>
        <v>42767</v>
      </c>
      <c r="AH4" s="3">
        <f>DATE($K$1-2,3,1)</f>
        <v>42795</v>
      </c>
      <c r="AI4" s="3">
        <f>DATE($K$1-2,4,1)</f>
        <v>42826</v>
      </c>
      <c r="AJ4" s="3">
        <f>DATE($K$1-2,5,1)</f>
        <v>42856</v>
      </c>
      <c r="AK4" s="3">
        <f>DATE($K$1-2,6,1)</f>
        <v>42887</v>
      </c>
      <c r="AL4" s="3">
        <f>DATE($K$1-2,7,1)</f>
        <v>42917</v>
      </c>
      <c r="AM4" s="3">
        <f>DATE($K$1-2,8,1)</f>
        <v>42948</v>
      </c>
      <c r="AN4" s="3">
        <f>DATE($K$1-2,9,1)</f>
        <v>42979</v>
      </c>
      <c r="AO4" s="3">
        <f>DATE($K$1-2,10,1)</f>
        <v>43009</v>
      </c>
      <c r="AP4" s="3">
        <f>DATE($K$1-2,11,1)</f>
        <v>43040</v>
      </c>
      <c r="AQ4" s="3">
        <f>DATE($K$1-2,12,1)</f>
        <v>43070</v>
      </c>
      <c r="AR4" s="3">
        <f>DATE($K$1-1,1,1)</f>
        <v>43101</v>
      </c>
      <c r="AS4" s="3">
        <f>DATE($K$1-1,2,1)</f>
        <v>43132</v>
      </c>
      <c r="AT4" s="3">
        <f>DATE($K$1-1,3,1)</f>
        <v>43160</v>
      </c>
      <c r="AU4" s="3">
        <f>DATE($K$1-1,4,1)</f>
        <v>43191</v>
      </c>
      <c r="AV4" s="3">
        <f>DATE($K$1-1,5,1)</f>
        <v>43221</v>
      </c>
      <c r="AW4" s="3">
        <f>DATE($K$1-1,6,1)</f>
        <v>43252</v>
      </c>
      <c r="AX4" s="3">
        <f>DATE($K$1-1,7,1)</f>
        <v>43282</v>
      </c>
      <c r="AY4" s="3">
        <f>DATE($K$1-1,8,1)</f>
        <v>43313</v>
      </c>
      <c r="AZ4" s="3">
        <f>DATE($K$1-1,9,1)</f>
        <v>43344</v>
      </c>
      <c r="BA4" s="3">
        <f>DATE($K$1-1,10,1)</f>
        <v>43374</v>
      </c>
      <c r="BB4" s="3">
        <f>DATE($K$1-1,11,1)</f>
        <v>43405</v>
      </c>
      <c r="BC4" s="3">
        <f>DATE($K$1-1,12,1)</f>
        <v>43435</v>
      </c>
      <c r="BD4" s="56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</row>
    <row r="5" spans="1:104" ht="13.5" thickTop="1">
      <c r="A5" s="4">
        <f>DATE($K$1-4,1,1)</f>
        <v>42005</v>
      </c>
      <c r="B5" s="5" t="s">
        <v>5</v>
      </c>
      <c r="C5" s="5">
        <f t="shared" ref="C5:C36" si="0">SUM(H5:BC5)</f>
        <v>33</v>
      </c>
      <c r="D5" s="11" t="s">
        <v>52</v>
      </c>
      <c r="E5" s="11" t="s">
        <v>51</v>
      </c>
      <c r="F5" s="1">
        <v>2400</v>
      </c>
      <c r="G5" s="6" t="s">
        <v>6</v>
      </c>
      <c r="H5" s="1">
        <v>6</v>
      </c>
      <c r="I5" s="1">
        <v>3</v>
      </c>
      <c r="J5" s="1">
        <v>5</v>
      </c>
      <c r="K5" s="1">
        <v>3</v>
      </c>
      <c r="L5" s="1">
        <v>2</v>
      </c>
      <c r="M5" s="1">
        <v>6</v>
      </c>
      <c r="N5" s="1">
        <v>3</v>
      </c>
      <c r="O5" s="1">
        <v>2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5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</row>
    <row r="6" spans="1:104">
      <c r="A6" s="4">
        <f>DATE(($K$1-4),1,1)</f>
        <v>42005</v>
      </c>
      <c r="B6" s="5" t="s">
        <v>5</v>
      </c>
      <c r="C6" s="5">
        <f t="shared" si="0"/>
        <v>32</v>
      </c>
      <c r="D6" s="11" t="s">
        <v>52</v>
      </c>
      <c r="E6" s="11" t="s">
        <v>51</v>
      </c>
      <c r="F6" s="1">
        <v>2400</v>
      </c>
      <c r="G6" s="7" t="s">
        <v>7</v>
      </c>
      <c r="H6" s="1">
        <v>0</v>
      </c>
      <c r="I6" s="1">
        <v>2</v>
      </c>
      <c r="J6" s="1">
        <v>5</v>
      </c>
      <c r="K6" s="1">
        <v>4</v>
      </c>
      <c r="L6" s="1">
        <v>4</v>
      </c>
      <c r="M6" s="1">
        <v>5</v>
      </c>
      <c r="N6" s="1">
        <v>4</v>
      </c>
      <c r="O6" s="1">
        <v>3</v>
      </c>
      <c r="P6" s="1">
        <v>2</v>
      </c>
      <c r="Q6" s="1">
        <v>2</v>
      </c>
      <c r="R6" s="1">
        <v>1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</row>
    <row r="7" spans="1:104">
      <c r="A7" s="4">
        <f>DATE(($K$1-4),2,1)</f>
        <v>42036</v>
      </c>
      <c r="B7" s="5" t="s">
        <v>8</v>
      </c>
      <c r="C7" s="5">
        <f t="shared" si="0"/>
        <v>36</v>
      </c>
      <c r="D7" s="11" t="s">
        <v>49</v>
      </c>
      <c r="E7" s="11" t="s">
        <v>51</v>
      </c>
      <c r="F7" s="1">
        <v>3780</v>
      </c>
      <c r="G7" s="7" t="s">
        <v>6</v>
      </c>
      <c r="H7" s="2"/>
      <c r="I7" s="1">
        <v>5</v>
      </c>
      <c r="J7" s="1">
        <v>6</v>
      </c>
      <c r="K7" s="1">
        <v>8</v>
      </c>
      <c r="L7" s="1">
        <v>2</v>
      </c>
      <c r="M7" s="1">
        <v>3</v>
      </c>
      <c r="N7" s="1">
        <v>4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</row>
    <row r="8" spans="1:104">
      <c r="A8" s="4">
        <f>DATE(($K$1-4),2,1)</f>
        <v>42036</v>
      </c>
      <c r="B8" s="5" t="s">
        <v>8</v>
      </c>
      <c r="C8" s="5">
        <f t="shared" si="0"/>
        <v>35</v>
      </c>
      <c r="D8" s="11" t="s">
        <v>49</v>
      </c>
      <c r="E8" s="11" t="s">
        <v>51</v>
      </c>
      <c r="F8" s="1">
        <v>3780</v>
      </c>
      <c r="G8" s="7" t="s">
        <v>7</v>
      </c>
      <c r="H8" s="2"/>
      <c r="I8" s="1">
        <v>0</v>
      </c>
      <c r="J8" s="1">
        <v>5</v>
      </c>
      <c r="K8" s="1">
        <v>8</v>
      </c>
      <c r="L8" s="1">
        <v>4</v>
      </c>
      <c r="M8" s="1">
        <v>5</v>
      </c>
      <c r="N8" s="1">
        <v>5</v>
      </c>
      <c r="O8" s="1">
        <v>1</v>
      </c>
      <c r="P8" s="1">
        <v>3</v>
      </c>
      <c r="Q8" s="1">
        <v>2</v>
      </c>
      <c r="R8" s="1">
        <v>0</v>
      </c>
      <c r="S8" s="1">
        <v>0</v>
      </c>
      <c r="T8" s="1">
        <v>1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</row>
    <row r="9" spans="1:104">
      <c r="A9" s="4">
        <f>DATE(($K$1-4),3,1)</f>
        <v>42064</v>
      </c>
      <c r="B9" s="5" t="s">
        <v>7</v>
      </c>
      <c r="C9" s="5">
        <f t="shared" si="0"/>
        <v>26</v>
      </c>
      <c r="D9" s="11" t="s">
        <v>52</v>
      </c>
      <c r="E9" s="11" t="s">
        <v>50</v>
      </c>
      <c r="F9" s="1">
        <v>4593</v>
      </c>
      <c r="G9" s="7" t="s">
        <v>6</v>
      </c>
      <c r="H9" s="1"/>
      <c r="I9" s="1"/>
      <c r="J9" s="1">
        <v>4</v>
      </c>
      <c r="K9" s="1">
        <v>5</v>
      </c>
      <c r="L9" s="1">
        <v>3</v>
      </c>
      <c r="M9" s="1">
        <v>4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</row>
    <row r="10" spans="1:104">
      <c r="A10" s="4">
        <f>DATE(($K$1-4),3,1)</f>
        <v>42064</v>
      </c>
      <c r="B10" s="5" t="s">
        <v>7</v>
      </c>
      <c r="C10" s="5">
        <f t="shared" si="0"/>
        <v>24</v>
      </c>
      <c r="D10" s="11" t="s">
        <v>52</v>
      </c>
      <c r="E10" s="11" t="s">
        <v>50</v>
      </c>
      <c r="F10" s="1">
        <v>4593</v>
      </c>
      <c r="G10" s="7" t="s">
        <v>7</v>
      </c>
      <c r="H10" s="1"/>
      <c r="I10" s="1"/>
      <c r="J10" s="1">
        <v>0</v>
      </c>
      <c r="K10" s="1">
        <v>6</v>
      </c>
      <c r="L10" s="1">
        <v>4</v>
      </c>
      <c r="M10" s="1">
        <v>4</v>
      </c>
      <c r="N10" s="1">
        <v>3</v>
      </c>
      <c r="O10" s="1">
        <v>1</v>
      </c>
      <c r="P10" s="1">
        <v>3</v>
      </c>
      <c r="Q10" s="1">
        <v>1</v>
      </c>
      <c r="R10" s="1">
        <v>1</v>
      </c>
      <c r="S10" s="1">
        <v>0</v>
      </c>
      <c r="T10" s="1">
        <v>0</v>
      </c>
      <c r="U10" s="1">
        <v>1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</row>
    <row r="11" spans="1:104">
      <c r="A11" s="4">
        <f>DATE(($K$1-4),5,1)</f>
        <v>42125</v>
      </c>
      <c r="B11" s="5" t="s">
        <v>9</v>
      </c>
      <c r="C11" s="5">
        <f t="shared" si="0"/>
        <v>24</v>
      </c>
      <c r="D11" s="11" t="s">
        <v>52</v>
      </c>
      <c r="E11" s="11" t="s">
        <v>51</v>
      </c>
      <c r="F11" s="1">
        <v>3690</v>
      </c>
      <c r="G11" s="7" t="s">
        <v>6</v>
      </c>
      <c r="H11" s="1"/>
      <c r="I11" s="1"/>
      <c r="J11" s="1"/>
      <c r="K11" s="1"/>
      <c r="L11" s="1">
        <v>4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1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</row>
    <row r="12" spans="1:104">
      <c r="A12" s="4">
        <f>DATE(($K$1-4),5,1)</f>
        <v>42125</v>
      </c>
      <c r="B12" s="5" t="s">
        <v>9</v>
      </c>
      <c r="C12" s="5">
        <f t="shared" si="0"/>
        <v>23</v>
      </c>
      <c r="D12" s="11" t="s">
        <v>52</v>
      </c>
      <c r="E12" s="11" t="s">
        <v>51</v>
      </c>
      <c r="F12" s="1">
        <v>3690</v>
      </c>
      <c r="G12" s="7" t="s">
        <v>7</v>
      </c>
      <c r="H12" s="1"/>
      <c r="I12" s="1"/>
      <c r="J12" s="1"/>
      <c r="K12" s="1"/>
      <c r="L12" s="1">
        <v>0</v>
      </c>
      <c r="M12" s="1">
        <v>5</v>
      </c>
      <c r="N12" s="1">
        <v>3</v>
      </c>
      <c r="O12" s="1">
        <v>4</v>
      </c>
      <c r="P12" s="1">
        <v>3</v>
      </c>
      <c r="Q12" s="1">
        <v>3</v>
      </c>
      <c r="R12" s="1">
        <v>2</v>
      </c>
      <c r="S12" s="1">
        <v>2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</row>
    <row r="13" spans="1:104">
      <c r="A13" s="4">
        <f>DATE(($K$1-4),6,1)</f>
        <v>42156</v>
      </c>
      <c r="B13" s="5" t="s">
        <v>10</v>
      </c>
      <c r="C13" s="5">
        <f t="shared" si="0"/>
        <v>33</v>
      </c>
      <c r="D13" s="11" t="s">
        <v>52</v>
      </c>
      <c r="E13" s="11" t="s">
        <v>51</v>
      </c>
      <c r="F13" s="1">
        <v>4400</v>
      </c>
      <c r="G13" s="7" t="s">
        <v>6</v>
      </c>
      <c r="H13" s="1"/>
      <c r="I13" s="1"/>
      <c r="J13" s="1"/>
      <c r="K13" s="1"/>
      <c r="L13" s="1"/>
      <c r="M13" s="1">
        <v>6</v>
      </c>
      <c r="N13" s="1">
        <v>3</v>
      </c>
      <c r="O13" s="1">
        <v>5</v>
      </c>
      <c r="P13" s="1">
        <v>3</v>
      </c>
      <c r="Q13" s="1">
        <v>2</v>
      </c>
      <c r="R13" s="1">
        <v>6</v>
      </c>
      <c r="S13" s="1">
        <v>3</v>
      </c>
      <c r="T13" s="1">
        <v>2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</row>
    <row r="14" spans="1:104">
      <c r="A14" s="4">
        <f>DATE(($K$1-4),6,1)</f>
        <v>42156</v>
      </c>
      <c r="B14" s="5" t="s">
        <v>10</v>
      </c>
      <c r="C14" s="5">
        <f t="shared" si="0"/>
        <v>33</v>
      </c>
      <c r="D14" s="11" t="s">
        <v>52</v>
      </c>
      <c r="E14" s="11" t="s">
        <v>51</v>
      </c>
      <c r="F14" s="1">
        <v>4400</v>
      </c>
      <c r="G14" s="7" t="s">
        <v>7</v>
      </c>
      <c r="H14" s="1"/>
      <c r="I14" s="1"/>
      <c r="J14" s="1"/>
      <c r="K14" s="1"/>
      <c r="L14" s="1"/>
      <c r="M14" s="1">
        <v>0</v>
      </c>
      <c r="N14" s="1">
        <v>5</v>
      </c>
      <c r="O14" s="1">
        <v>4</v>
      </c>
      <c r="P14" s="1">
        <v>3</v>
      </c>
      <c r="Q14" s="1">
        <v>4</v>
      </c>
      <c r="R14" s="1">
        <v>5</v>
      </c>
      <c r="S14" s="1">
        <v>4</v>
      </c>
      <c r="T14" s="1">
        <v>3</v>
      </c>
      <c r="U14" s="1">
        <v>2</v>
      </c>
      <c r="V14" s="1">
        <v>1</v>
      </c>
      <c r="W14" s="1">
        <v>0</v>
      </c>
      <c r="X14" s="1">
        <v>1</v>
      </c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</row>
    <row r="15" spans="1:104">
      <c r="A15" s="4">
        <f>DATE(($K$1-4),7,1)</f>
        <v>42186</v>
      </c>
      <c r="B15" s="5" t="s">
        <v>11</v>
      </c>
      <c r="C15" s="5">
        <f t="shared" si="0"/>
        <v>35</v>
      </c>
      <c r="D15" s="11" t="s">
        <v>52</v>
      </c>
      <c r="E15" s="11" t="s">
        <v>51</v>
      </c>
      <c r="F15" s="1">
        <v>4450</v>
      </c>
      <c r="G15" s="7" t="s">
        <v>6</v>
      </c>
      <c r="H15" s="1"/>
      <c r="I15" s="1"/>
      <c r="J15" s="1"/>
      <c r="K15" s="1"/>
      <c r="L15" s="1"/>
      <c r="M15" s="1"/>
      <c r="N15" s="1">
        <v>5</v>
      </c>
      <c r="O15" s="1">
        <v>6</v>
      </c>
      <c r="P15" s="1">
        <v>8</v>
      </c>
      <c r="Q15" s="1">
        <v>2</v>
      </c>
      <c r="R15" s="1">
        <v>3</v>
      </c>
      <c r="S15" s="1">
        <v>4</v>
      </c>
      <c r="T15" s="1">
        <v>1</v>
      </c>
      <c r="U15" s="1">
        <v>5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</row>
    <row r="16" spans="1:104">
      <c r="A16" s="4">
        <f>DATE(($K$1-4),7,1)</f>
        <v>42186</v>
      </c>
      <c r="B16" s="5" t="s">
        <v>11</v>
      </c>
      <c r="C16" s="5">
        <f t="shared" si="0"/>
        <v>34</v>
      </c>
      <c r="D16" s="11" t="s">
        <v>52</v>
      </c>
      <c r="E16" s="11" t="s">
        <v>51</v>
      </c>
      <c r="F16" s="1">
        <v>4450</v>
      </c>
      <c r="G16" s="7" t="s">
        <v>7</v>
      </c>
      <c r="H16" s="1"/>
      <c r="I16" s="1"/>
      <c r="J16" s="1"/>
      <c r="K16" s="1"/>
      <c r="L16" s="1"/>
      <c r="M16" s="1"/>
      <c r="N16" s="1">
        <v>0</v>
      </c>
      <c r="O16" s="1">
        <v>7</v>
      </c>
      <c r="P16" s="1">
        <v>6</v>
      </c>
      <c r="Q16" s="1">
        <v>5</v>
      </c>
      <c r="R16" s="1">
        <v>3</v>
      </c>
      <c r="S16" s="1">
        <v>3</v>
      </c>
      <c r="T16" s="1">
        <v>4</v>
      </c>
      <c r="U16" s="1">
        <v>3</v>
      </c>
      <c r="V16" s="1">
        <v>2</v>
      </c>
      <c r="W16" s="1">
        <v>0</v>
      </c>
      <c r="X16" s="1">
        <v>0</v>
      </c>
      <c r="Y16" s="1">
        <v>1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</row>
    <row r="17" spans="1:104">
      <c r="A17" s="4">
        <f>DATE(($K$1-4),8,1)</f>
        <v>42217</v>
      </c>
      <c r="B17" s="5" t="s">
        <v>12</v>
      </c>
      <c r="C17" s="5">
        <f t="shared" si="0"/>
        <v>27</v>
      </c>
      <c r="D17" s="11" t="s">
        <v>49</v>
      </c>
      <c r="E17" s="11" t="s">
        <v>51</v>
      </c>
      <c r="F17" s="1">
        <v>4925</v>
      </c>
      <c r="G17" s="7" t="s">
        <v>6</v>
      </c>
      <c r="H17" s="1"/>
      <c r="I17" s="1"/>
      <c r="J17" s="1"/>
      <c r="K17" s="1"/>
      <c r="L17" s="1"/>
      <c r="M17" s="1"/>
      <c r="N17" s="1"/>
      <c r="O17" s="1">
        <v>5</v>
      </c>
      <c r="P17" s="1">
        <v>4</v>
      </c>
      <c r="Q17" s="1">
        <v>3</v>
      </c>
      <c r="R17" s="1">
        <v>5</v>
      </c>
      <c r="S17" s="1">
        <v>2</v>
      </c>
      <c r="T17" s="1">
        <v>3</v>
      </c>
      <c r="U17" s="1">
        <v>2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</row>
    <row r="18" spans="1:104">
      <c r="A18" s="4">
        <f>DATE(($K$1-4),8,1)</f>
        <v>42217</v>
      </c>
      <c r="B18" s="5" t="s">
        <v>12</v>
      </c>
      <c r="C18" s="5">
        <f t="shared" si="0"/>
        <v>27</v>
      </c>
      <c r="D18" s="11" t="s">
        <v>49</v>
      </c>
      <c r="E18" s="11" t="s">
        <v>51</v>
      </c>
      <c r="F18" s="1">
        <v>4925</v>
      </c>
      <c r="G18" s="7" t="s">
        <v>7</v>
      </c>
      <c r="H18" s="1"/>
      <c r="I18" s="1"/>
      <c r="J18" s="1"/>
      <c r="K18" s="1"/>
      <c r="L18" s="1"/>
      <c r="M18" s="1"/>
      <c r="N18" s="1"/>
      <c r="O18" s="1">
        <v>0</v>
      </c>
      <c r="P18" s="1">
        <v>5</v>
      </c>
      <c r="Q18" s="1">
        <v>4</v>
      </c>
      <c r="R18" s="1">
        <v>3</v>
      </c>
      <c r="S18" s="1">
        <v>4</v>
      </c>
      <c r="T18" s="1">
        <v>3</v>
      </c>
      <c r="U18" s="1">
        <v>4</v>
      </c>
      <c r="V18" s="1">
        <v>0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</row>
    <row r="19" spans="1:104">
      <c r="A19" s="4">
        <f>DATE(($K$1-4),10,1)</f>
        <v>42278</v>
      </c>
      <c r="B19" s="5" t="s">
        <v>13</v>
      </c>
      <c r="C19" s="5">
        <f t="shared" si="0"/>
        <v>27</v>
      </c>
      <c r="D19" s="11" t="s">
        <v>49</v>
      </c>
      <c r="E19" s="11" t="s">
        <v>51</v>
      </c>
      <c r="F19" s="1">
        <v>5645</v>
      </c>
      <c r="G19" s="7" t="s">
        <v>6</v>
      </c>
      <c r="H19" s="1"/>
      <c r="I19" s="1"/>
      <c r="J19" s="1"/>
      <c r="K19" s="1"/>
      <c r="L19" s="1"/>
      <c r="M19" s="1"/>
      <c r="N19" s="1"/>
      <c r="O19" s="1"/>
      <c r="P19" s="1"/>
      <c r="Q19" s="1">
        <v>6</v>
      </c>
      <c r="R19" s="1">
        <v>2</v>
      </c>
      <c r="S19" s="1">
        <v>4</v>
      </c>
      <c r="T19" s="1">
        <v>3</v>
      </c>
      <c r="U19" s="1">
        <v>4</v>
      </c>
      <c r="V19" s="1">
        <v>2</v>
      </c>
      <c r="W19" s="1">
        <v>1</v>
      </c>
      <c r="X19" s="1">
        <v>3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</row>
    <row r="20" spans="1:104">
      <c r="A20" s="4">
        <f>DATE(($K$1-4),10,1)</f>
        <v>42278</v>
      </c>
      <c r="B20" s="5" t="s">
        <v>13</v>
      </c>
      <c r="C20" s="5">
        <f t="shared" si="0"/>
        <v>27</v>
      </c>
      <c r="D20" s="11" t="s">
        <v>49</v>
      </c>
      <c r="E20" s="11" t="s">
        <v>51</v>
      </c>
      <c r="F20" s="1">
        <v>5645</v>
      </c>
      <c r="G20" s="7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>
        <v>0</v>
      </c>
      <c r="R20" s="1">
        <v>5</v>
      </c>
      <c r="S20" s="1">
        <v>3</v>
      </c>
      <c r="T20" s="1">
        <v>4</v>
      </c>
      <c r="U20" s="1">
        <v>4</v>
      </c>
      <c r="V20" s="1">
        <v>3</v>
      </c>
      <c r="W20" s="1">
        <v>2</v>
      </c>
      <c r="X20" s="1">
        <v>2</v>
      </c>
      <c r="Y20" s="1">
        <v>1</v>
      </c>
      <c r="Z20" s="1">
        <v>1</v>
      </c>
      <c r="AA20" s="1">
        <v>0</v>
      </c>
      <c r="AB20" s="1">
        <v>1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</row>
    <row r="21" spans="1:104">
      <c r="A21" s="4">
        <f>DATE(($K$1-4),11,1)</f>
        <v>42309</v>
      </c>
      <c r="B21" s="5" t="s">
        <v>15</v>
      </c>
      <c r="C21" s="5">
        <f t="shared" si="0"/>
        <v>23</v>
      </c>
      <c r="D21" s="11" t="s">
        <v>49</v>
      </c>
      <c r="E21" s="11" t="s">
        <v>50</v>
      </c>
      <c r="F21" s="1">
        <v>6323</v>
      </c>
      <c r="G21" s="7" t="s">
        <v>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3</v>
      </c>
      <c r="S21" s="1">
        <v>4</v>
      </c>
      <c r="T21" s="1">
        <v>3</v>
      </c>
      <c r="U21" s="1">
        <v>3</v>
      </c>
      <c r="V21" s="1">
        <v>2</v>
      </c>
      <c r="W21" s="1">
        <v>3</v>
      </c>
      <c r="X21" s="1">
        <v>2</v>
      </c>
      <c r="Y21" s="1">
        <v>1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</row>
    <row r="22" spans="1:104">
      <c r="A22" s="4">
        <f>DATE(($K$1-4),11,1)</f>
        <v>42309</v>
      </c>
      <c r="B22" s="5" t="s">
        <v>15</v>
      </c>
      <c r="C22" s="5">
        <f t="shared" si="0"/>
        <v>23</v>
      </c>
      <c r="D22" s="11" t="s">
        <v>49</v>
      </c>
      <c r="E22" s="11" t="s">
        <v>50</v>
      </c>
      <c r="F22" s="1">
        <v>6323</v>
      </c>
      <c r="G22" s="7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4</v>
      </c>
      <c r="T22" s="1">
        <v>2</v>
      </c>
      <c r="U22" s="1">
        <v>4</v>
      </c>
      <c r="V22" s="1">
        <v>2</v>
      </c>
      <c r="W22" s="1">
        <v>2</v>
      </c>
      <c r="X22" s="1">
        <v>3</v>
      </c>
      <c r="Y22" s="1">
        <v>2</v>
      </c>
      <c r="Z22" s="1">
        <v>2</v>
      </c>
      <c r="AA22" s="1">
        <v>1</v>
      </c>
      <c r="AB22" s="1">
        <v>1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</row>
    <row r="23" spans="1:104">
      <c r="A23" s="4">
        <f>DATE(($K$1-4),12,1)</f>
        <v>42339</v>
      </c>
      <c r="B23" s="5" t="s">
        <v>16</v>
      </c>
      <c r="C23" s="5">
        <f t="shared" si="0"/>
        <v>25</v>
      </c>
      <c r="D23" s="11" t="s">
        <v>49</v>
      </c>
      <c r="E23" s="11" t="s">
        <v>50</v>
      </c>
      <c r="F23" s="1">
        <v>3809</v>
      </c>
      <c r="G23" s="7" t="s">
        <v>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</v>
      </c>
      <c r="T23" s="1">
        <v>2</v>
      </c>
      <c r="U23" s="1">
        <v>4</v>
      </c>
      <c r="V23" s="1">
        <v>3</v>
      </c>
      <c r="W23" s="1">
        <v>4</v>
      </c>
      <c r="X23" s="1">
        <v>2</v>
      </c>
      <c r="Y23" s="1">
        <v>1</v>
      </c>
      <c r="Z23" s="1">
        <v>3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</row>
    <row r="24" spans="1:104">
      <c r="A24" s="4">
        <f>DATE(($K$1-4),12,1)</f>
        <v>42339</v>
      </c>
      <c r="B24" s="5" t="s">
        <v>16</v>
      </c>
      <c r="C24" s="5">
        <f t="shared" si="0"/>
        <v>24</v>
      </c>
      <c r="D24" s="11" t="s">
        <v>49</v>
      </c>
      <c r="E24" s="11" t="s">
        <v>50</v>
      </c>
      <c r="F24" s="1">
        <v>3809</v>
      </c>
      <c r="G24" s="7" t="s"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3</v>
      </c>
      <c r="U24" s="1">
        <v>3</v>
      </c>
      <c r="V24" s="1">
        <v>4</v>
      </c>
      <c r="W24" s="1">
        <v>3</v>
      </c>
      <c r="X24" s="1">
        <v>2</v>
      </c>
      <c r="Y24" s="1">
        <v>2</v>
      </c>
      <c r="Z24" s="1">
        <v>3</v>
      </c>
      <c r="AA24" s="1">
        <v>2</v>
      </c>
      <c r="AB24" s="1">
        <v>0</v>
      </c>
      <c r="AC24" s="1">
        <v>0</v>
      </c>
      <c r="AD24" s="1">
        <v>1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</row>
    <row r="25" spans="1:104">
      <c r="A25" s="4">
        <f>DATE(($K$1-3),1,1)</f>
        <v>42370</v>
      </c>
      <c r="B25" s="11" t="s">
        <v>28</v>
      </c>
      <c r="C25" s="5">
        <f t="shared" si="0"/>
        <v>47</v>
      </c>
      <c r="D25" s="11" t="s">
        <v>52</v>
      </c>
      <c r="E25" s="11" t="s">
        <v>51</v>
      </c>
      <c r="F25" s="1">
        <v>2900</v>
      </c>
      <c r="G25" s="7" t="s">
        <v>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5</v>
      </c>
      <c r="U25" s="1">
        <v>7</v>
      </c>
      <c r="V25" s="1">
        <v>14</v>
      </c>
      <c r="W25" s="1">
        <v>10</v>
      </c>
      <c r="X25" s="1">
        <v>5</v>
      </c>
      <c r="Y25" s="1">
        <v>2</v>
      </c>
      <c r="Z25" s="1">
        <v>1</v>
      </c>
      <c r="AA25" s="1">
        <v>2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</row>
    <row r="26" spans="1:104">
      <c r="A26" s="4">
        <f>DATE(($K$1-3),1,1)</f>
        <v>42370</v>
      </c>
      <c r="B26" s="11" t="s">
        <v>28</v>
      </c>
      <c r="C26" s="5">
        <f t="shared" si="0"/>
        <v>46</v>
      </c>
      <c r="D26" s="11" t="s">
        <v>52</v>
      </c>
      <c r="E26" s="11" t="s">
        <v>51</v>
      </c>
      <c r="F26" s="1">
        <v>2900</v>
      </c>
      <c r="G26" s="7" t="s">
        <v>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0</v>
      </c>
      <c r="U26" s="1">
        <v>5</v>
      </c>
      <c r="V26" s="1">
        <v>7</v>
      </c>
      <c r="W26" s="1">
        <v>6</v>
      </c>
      <c r="X26" s="1">
        <v>6</v>
      </c>
      <c r="Y26" s="1">
        <v>7</v>
      </c>
      <c r="Z26" s="1">
        <v>5</v>
      </c>
      <c r="AA26" s="1">
        <v>6</v>
      </c>
      <c r="AB26" s="1">
        <v>3</v>
      </c>
      <c r="AC26" s="1">
        <v>1</v>
      </c>
      <c r="AD26" s="1">
        <v>0</v>
      </c>
      <c r="AE26" s="1">
        <v>0</v>
      </c>
      <c r="AF26" s="1"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</row>
    <row r="27" spans="1:104">
      <c r="A27" s="4">
        <f>DATE(($K$1-3),2,1)</f>
        <v>42401</v>
      </c>
      <c r="B27" s="11" t="s">
        <v>29</v>
      </c>
      <c r="C27" s="5">
        <f t="shared" si="0"/>
        <v>55</v>
      </c>
      <c r="D27" s="11" t="s">
        <v>52</v>
      </c>
      <c r="E27" s="11" t="s">
        <v>50</v>
      </c>
      <c r="F27" s="1">
        <v>3800</v>
      </c>
      <c r="G27" s="7" t="s">
        <v>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4</v>
      </c>
      <c r="V27" s="1">
        <v>10</v>
      </c>
      <c r="W27" s="1">
        <v>16</v>
      </c>
      <c r="X27" s="1">
        <v>8</v>
      </c>
      <c r="Y27" s="1">
        <v>5</v>
      </c>
      <c r="Z27" s="1">
        <v>1</v>
      </c>
      <c r="AA27" s="1">
        <v>6</v>
      </c>
      <c r="AB27" s="1">
        <v>3</v>
      </c>
      <c r="AC27" s="1">
        <v>1</v>
      </c>
      <c r="AD27" s="1">
        <v>0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</row>
    <row r="28" spans="1:104">
      <c r="A28" s="4">
        <f>DATE(($K$1-3),2,1)</f>
        <v>42401</v>
      </c>
      <c r="B28" s="11" t="s">
        <v>29</v>
      </c>
      <c r="C28" s="5">
        <f t="shared" si="0"/>
        <v>55</v>
      </c>
      <c r="D28" s="11" t="s">
        <v>52</v>
      </c>
      <c r="E28" s="11" t="s">
        <v>50</v>
      </c>
      <c r="F28" s="1">
        <v>3800</v>
      </c>
      <c r="G28" s="7" t="s">
        <v>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4</v>
      </c>
      <c r="W28" s="1">
        <v>11</v>
      </c>
      <c r="X28" s="1">
        <v>5</v>
      </c>
      <c r="Y28" s="1">
        <v>4</v>
      </c>
      <c r="Z28" s="1">
        <v>6</v>
      </c>
      <c r="AA28" s="1">
        <v>4</v>
      </c>
      <c r="AB28" s="1">
        <v>6</v>
      </c>
      <c r="AC28" s="1">
        <v>6</v>
      </c>
      <c r="AD28" s="1">
        <v>3</v>
      </c>
      <c r="AE28" s="1">
        <v>3</v>
      </c>
      <c r="AF28" s="1">
        <v>2</v>
      </c>
      <c r="AG28" s="1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</row>
    <row r="29" spans="1:104">
      <c r="A29" s="4">
        <f>DATE(($K$1-3),3,1)</f>
        <v>42430</v>
      </c>
      <c r="B29" s="11" t="s">
        <v>30</v>
      </c>
      <c r="C29" s="5">
        <f t="shared" si="0"/>
        <v>55</v>
      </c>
      <c r="D29" s="11" t="s">
        <v>49</v>
      </c>
      <c r="E29" s="11" t="s">
        <v>51</v>
      </c>
      <c r="F29" s="1">
        <v>5215</v>
      </c>
      <c r="G29" s="7" t="s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</v>
      </c>
      <c r="W29" s="1">
        <v>5</v>
      </c>
      <c r="X29" s="1">
        <v>13</v>
      </c>
      <c r="Y29" s="1">
        <v>14</v>
      </c>
      <c r="Z29" s="1">
        <v>8</v>
      </c>
      <c r="AA29" s="1">
        <v>6</v>
      </c>
      <c r="AB29" s="1">
        <v>2</v>
      </c>
      <c r="AC29" s="1">
        <v>1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</row>
    <row r="30" spans="1:104">
      <c r="A30" s="4">
        <f>DATE(($K$1-3),3,1)</f>
        <v>42430</v>
      </c>
      <c r="B30" s="11" t="s">
        <v>30</v>
      </c>
      <c r="C30" s="5">
        <f t="shared" si="0"/>
        <v>53</v>
      </c>
      <c r="D30" s="11" t="s">
        <v>49</v>
      </c>
      <c r="E30" s="11" t="s">
        <v>51</v>
      </c>
      <c r="F30" s="1">
        <v>5215</v>
      </c>
      <c r="G30" s="7" t="s">
        <v>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0</v>
      </c>
      <c r="W30" s="1">
        <v>5</v>
      </c>
      <c r="X30" s="1">
        <v>8</v>
      </c>
      <c r="Y30" s="1">
        <v>7</v>
      </c>
      <c r="Z30" s="1">
        <v>7</v>
      </c>
      <c r="AA30" s="1">
        <v>6</v>
      </c>
      <c r="AB30" s="1">
        <v>3</v>
      </c>
      <c r="AC30" s="1">
        <v>7</v>
      </c>
      <c r="AD30" s="1">
        <v>5</v>
      </c>
      <c r="AE30" s="1">
        <v>3</v>
      </c>
      <c r="AF30" s="1">
        <v>1</v>
      </c>
      <c r="AG30" s="1">
        <v>0</v>
      </c>
      <c r="AH30" s="1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</row>
    <row r="31" spans="1:104">
      <c r="A31" s="4">
        <f>DATE(($K$1-3),5,1)</f>
        <v>42491</v>
      </c>
      <c r="B31" s="11" t="s">
        <v>6</v>
      </c>
      <c r="C31" s="5">
        <f t="shared" si="0"/>
        <v>41</v>
      </c>
      <c r="D31" s="11" t="s">
        <v>49</v>
      </c>
      <c r="E31" s="11" t="s">
        <v>51</v>
      </c>
      <c r="F31" s="1">
        <v>3900</v>
      </c>
      <c r="G31" s="7" t="s">
        <v>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3</v>
      </c>
      <c r="Y31" s="1">
        <v>4</v>
      </c>
      <c r="Z31" s="1">
        <v>12</v>
      </c>
      <c r="AA31" s="1">
        <v>9</v>
      </c>
      <c r="AB31" s="1">
        <v>3</v>
      </c>
      <c r="AC31" s="1">
        <v>2</v>
      </c>
      <c r="AD31" s="1">
        <v>1</v>
      </c>
      <c r="AE31" s="1">
        <v>3</v>
      </c>
      <c r="AF31" s="1">
        <v>0</v>
      </c>
      <c r="AG31" s="1">
        <v>0</v>
      </c>
      <c r="AH31" s="1">
        <v>1</v>
      </c>
      <c r="AI31" s="1">
        <v>2</v>
      </c>
      <c r="AJ31" s="1">
        <v>1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</row>
    <row r="32" spans="1:104">
      <c r="A32" s="4">
        <f>DATE(($K$1-3),5,1)</f>
        <v>42491</v>
      </c>
      <c r="B32" s="11" t="s">
        <v>6</v>
      </c>
      <c r="C32" s="5">
        <f t="shared" si="0"/>
        <v>40</v>
      </c>
      <c r="D32" s="11" t="s">
        <v>49</v>
      </c>
      <c r="E32" s="11" t="s">
        <v>51</v>
      </c>
      <c r="F32" s="1">
        <v>3900</v>
      </c>
      <c r="G32" s="7" t="s">
        <v>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>
        <v>4</v>
      </c>
      <c r="Z32" s="1">
        <v>8</v>
      </c>
      <c r="AA32" s="1">
        <v>6</v>
      </c>
      <c r="AB32" s="1">
        <v>5</v>
      </c>
      <c r="AC32" s="1">
        <v>6</v>
      </c>
      <c r="AD32" s="1">
        <v>3</v>
      </c>
      <c r="AE32" s="1">
        <v>2</v>
      </c>
      <c r="AF32" s="1">
        <v>2</v>
      </c>
      <c r="AG32" s="1">
        <v>1</v>
      </c>
      <c r="AH32" s="1">
        <v>1</v>
      </c>
      <c r="AI32" s="1">
        <v>1</v>
      </c>
      <c r="AJ32" s="1">
        <v>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</row>
    <row r="33" spans="1:104">
      <c r="A33" s="4">
        <f>DATE(($K$1-3),6,1)</f>
        <v>42522</v>
      </c>
      <c r="B33" s="11" t="s">
        <v>31</v>
      </c>
      <c r="C33" s="5">
        <f t="shared" si="0"/>
        <v>46</v>
      </c>
      <c r="D33" s="11" t="s">
        <v>52</v>
      </c>
      <c r="E33" s="11" t="s">
        <v>50</v>
      </c>
      <c r="F33" s="1">
        <v>5100</v>
      </c>
      <c r="G33" s="7" t="s">
        <v>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4</v>
      </c>
      <c r="Z33" s="1">
        <v>7</v>
      </c>
      <c r="AA33" s="1">
        <v>14</v>
      </c>
      <c r="AB33" s="1">
        <v>10</v>
      </c>
      <c r="AC33" s="1">
        <v>5</v>
      </c>
      <c r="AD33" s="1">
        <v>2</v>
      </c>
      <c r="AE33" s="1">
        <v>1</v>
      </c>
      <c r="AF33" s="1">
        <v>2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</row>
    <row r="34" spans="1:104">
      <c r="A34" s="4">
        <f>DATE(($K$1-3),6,1)</f>
        <v>42522</v>
      </c>
      <c r="B34" s="11" t="s">
        <v>31</v>
      </c>
      <c r="C34" s="5">
        <f t="shared" si="0"/>
        <v>46</v>
      </c>
      <c r="D34" s="11" t="s">
        <v>52</v>
      </c>
      <c r="E34" s="11" t="s">
        <v>50</v>
      </c>
      <c r="F34" s="1">
        <v>5100</v>
      </c>
      <c r="G34" s="7" t="s">
        <v>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>
        <v>5</v>
      </c>
      <c r="AA34" s="1">
        <v>7</v>
      </c>
      <c r="AB34" s="1">
        <v>6</v>
      </c>
      <c r="AC34" s="1">
        <v>6</v>
      </c>
      <c r="AD34" s="1">
        <v>7</v>
      </c>
      <c r="AE34" s="1">
        <v>5</v>
      </c>
      <c r="AF34" s="1">
        <v>4</v>
      </c>
      <c r="AG34" s="1">
        <v>4</v>
      </c>
      <c r="AH34" s="1">
        <v>2</v>
      </c>
      <c r="AI34" s="1">
        <v>0</v>
      </c>
      <c r="AJ34" s="1">
        <v>0</v>
      </c>
      <c r="AK34" s="1"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</row>
    <row r="35" spans="1:104">
      <c r="A35" s="4">
        <f>DATE(($K$1-3),7,1)</f>
        <v>42552</v>
      </c>
      <c r="B35" s="11" t="s">
        <v>32</v>
      </c>
      <c r="C35" s="5">
        <f t="shared" si="0"/>
        <v>56</v>
      </c>
      <c r="D35" s="11" t="s">
        <v>49</v>
      </c>
      <c r="E35" s="11" t="s">
        <v>51</v>
      </c>
      <c r="F35" s="1">
        <v>5330</v>
      </c>
      <c r="G35" s="7" t="s"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5</v>
      </c>
      <c r="AA35" s="1">
        <v>10</v>
      </c>
      <c r="AB35" s="1">
        <v>16</v>
      </c>
      <c r="AC35" s="1">
        <v>8</v>
      </c>
      <c r="AD35" s="1">
        <v>5</v>
      </c>
      <c r="AE35" s="1">
        <v>1</v>
      </c>
      <c r="AF35" s="1">
        <v>6</v>
      </c>
      <c r="AG35" s="1">
        <v>3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</row>
    <row r="36" spans="1:104">
      <c r="A36" s="4">
        <f>DATE(($K$1-3),7,1)</f>
        <v>42552</v>
      </c>
      <c r="B36" s="11" t="s">
        <v>32</v>
      </c>
      <c r="C36" s="5">
        <f t="shared" si="0"/>
        <v>56</v>
      </c>
      <c r="D36" s="11" t="s">
        <v>49</v>
      </c>
      <c r="E36" s="11" t="s">
        <v>51</v>
      </c>
      <c r="F36" s="1">
        <v>5330</v>
      </c>
      <c r="G36" s="7" t="s">
        <v>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0</v>
      </c>
      <c r="AA36" s="1">
        <v>4</v>
      </c>
      <c r="AB36" s="1">
        <v>11</v>
      </c>
      <c r="AC36" s="1">
        <v>5</v>
      </c>
      <c r="AD36" s="1">
        <v>8</v>
      </c>
      <c r="AE36" s="1">
        <v>6</v>
      </c>
      <c r="AF36" s="1">
        <v>4</v>
      </c>
      <c r="AG36" s="1">
        <v>5</v>
      </c>
      <c r="AH36" s="1">
        <v>3</v>
      </c>
      <c r="AI36" s="1">
        <v>2</v>
      </c>
      <c r="AJ36" s="1">
        <v>3</v>
      </c>
      <c r="AK36" s="1">
        <v>3</v>
      </c>
      <c r="AL36" s="1">
        <v>2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  <row r="37" spans="1:104">
      <c r="A37" s="4">
        <f>DATE(($K$1-3),8,1)</f>
        <v>42583</v>
      </c>
      <c r="B37" s="11" t="s">
        <v>33</v>
      </c>
      <c r="C37" s="5">
        <f t="shared" ref="C37:C64" si="1">SUM(H37:BC37)</f>
        <v>69</v>
      </c>
      <c r="D37" s="11" t="s">
        <v>49</v>
      </c>
      <c r="E37" s="11" t="s">
        <v>50</v>
      </c>
      <c r="F37" s="1">
        <v>5455</v>
      </c>
      <c r="G37" s="7" t="s"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6</v>
      </c>
      <c r="AB37" s="1">
        <v>15</v>
      </c>
      <c r="AC37" s="1">
        <v>13</v>
      </c>
      <c r="AD37" s="1">
        <v>14</v>
      </c>
      <c r="AE37" s="1">
        <v>8</v>
      </c>
      <c r="AF37" s="1">
        <v>6</v>
      </c>
      <c r="AG37" s="1">
        <v>2</v>
      </c>
      <c r="AH37" s="1">
        <v>1</v>
      </c>
      <c r="AI37" s="1">
        <v>1</v>
      </c>
      <c r="AJ37" s="1">
        <v>0</v>
      </c>
      <c r="AK37" s="1">
        <v>1</v>
      </c>
      <c r="AL37" s="1">
        <v>2</v>
      </c>
      <c r="AM37" s="1"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</row>
    <row r="38" spans="1:104">
      <c r="A38" s="4">
        <f>DATE(($K$1-3),8,1)</f>
        <v>42583</v>
      </c>
      <c r="B38" s="11" t="s">
        <v>33</v>
      </c>
      <c r="C38" s="5">
        <f t="shared" si="1"/>
        <v>68</v>
      </c>
      <c r="D38" s="11" t="s">
        <v>49</v>
      </c>
      <c r="E38" s="11" t="s">
        <v>50</v>
      </c>
      <c r="F38" s="1">
        <v>5455</v>
      </c>
      <c r="G38" s="7" t="s">
        <v>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6</v>
      </c>
      <c r="AC38" s="1">
        <v>8</v>
      </c>
      <c r="AD38" s="1">
        <v>7</v>
      </c>
      <c r="AE38" s="1">
        <v>7</v>
      </c>
      <c r="AF38" s="1">
        <v>6</v>
      </c>
      <c r="AG38" s="1">
        <v>5</v>
      </c>
      <c r="AH38" s="1">
        <v>10</v>
      </c>
      <c r="AI38" s="1">
        <v>8</v>
      </c>
      <c r="AJ38" s="1">
        <v>6</v>
      </c>
      <c r="AK38" s="1">
        <v>2</v>
      </c>
      <c r="AL38" s="1">
        <v>2</v>
      </c>
      <c r="AM38" s="1">
        <v>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</row>
    <row r="39" spans="1:104">
      <c r="A39" s="4">
        <f>DATE(($K$1-3),10,1)</f>
        <v>42644</v>
      </c>
      <c r="B39" s="11" t="s">
        <v>34</v>
      </c>
      <c r="C39" s="5">
        <f t="shared" si="1"/>
        <v>53</v>
      </c>
      <c r="D39" s="11" t="s">
        <v>49</v>
      </c>
      <c r="E39" s="11" t="s">
        <v>50</v>
      </c>
      <c r="F39" s="1">
        <v>6200</v>
      </c>
      <c r="G39" s="7" t="s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6</v>
      </c>
      <c r="AD39" s="1">
        <v>14</v>
      </c>
      <c r="AE39" s="1">
        <v>12</v>
      </c>
      <c r="AF39" s="1">
        <v>9</v>
      </c>
      <c r="AG39" s="1">
        <v>3</v>
      </c>
      <c r="AH39" s="1">
        <v>2</v>
      </c>
      <c r="AI39" s="1">
        <v>1</v>
      </c>
      <c r="AJ39" s="1">
        <v>3</v>
      </c>
      <c r="AK39" s="1">
        <v>0</v>
      </c>
      <c r="AL39" s="1">
        <v>0</v>
      </c>
      <c r="AM39" s="1">
        <v>1</v>
      </c>
      <c r="AN39" s="1">
        <v>2</v>
      </c>
      <c r="AO39" s="1"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</row>
    <row r="40" spans="1:104">
      <c r="A40" s="4">
        <f>DATE(($K$1-3),10,1)</f>
        <v>42644</v>
      </c>
      <c r="B40" s="11" t="s">
        <v>34</v>
      </c>
      <c r="C40" s="5">
        <f t="shared" si="1"/>
        <v>53</v>
      </c>
      <c r="D40" s="11" t="s">
        <v>49</v>
      </c>
      <c r="E40" s="11" t="s">
        <v>50</v>
      </c>
      <c r="F40" s="1">
        <v>6200</v>
      </c>
      <c r="G40" s="7" t="s">
        <v>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v>0</v>
      </c>
      <c r="AD40" s="1">
        <v>8</v>
      </c>
      <c r="AE40" s="1">
        <v>8</v>
      </c>
      <c r="AF40" s="1">
        <v>11</v>
      </c>
      <c r="AG40" s="1">
        <v>8</v>
      </c>
      <c r="AH40" s="1">
        <v>7</v>
      </c>
      <c r="AI40" s="1">
        <v>4</v>
      </c>
      <c r="AJ40" s="1">
        <v>2</v>
      </c>
      <c r="AK40" s="1">
        <v>2</v>
      </c>
      <c r="AL40" s="1">
        <v>0</v>
      </c>
      <c r="AM40" s="1">
        <v>1</v>
      </c>
      <c r="AN40" s="1">
        <v>1</v>
      </c>
      <c r="AO40" s="1">
        <v>1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</row>
    <row r="41" spans="1:104">
      <c r="A41" s="4">
        <f>DATE(($K$1-3),11,1)</f>
        <v>42675</v>
      </c>
      <c r="B41" s="11" t="s">
        <v>35</v>
      </c>
      <c r="C41" s="5">
        <f t="shared" si="1"/>
        <v>58</v>
      </c>
      <c r="D41" s="11" t="s">
        <v>49</v>
      </c>
      <c r="E41" s="11" t="s">
        <v>51</v>
      </c>
      <c r="F41" s="1">
        <v>7100</v>
      </c>
      <c r="G41" s="7" t="s">
        <v>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7</v>
      </c>
      <c r="AE41" s="1">
        <v>10</v>
      </c>
      <c r="AF41" s="1">
        <v>16</v>
      </c>
      <c r="AG41" s="1">
        <v>8</v>
      </c>
      <c r="AH41" s="1">
        <v>5</v>
      </c>
      <c r="AI41" s="1">
        <v>1</v>
      </c>
      <c r="AJ41" s="1">
        <v>6</v>
      </c>
      <c r="AK41" s="1">
        <v>3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</row>
    <row r="42" spans="1:104">
      <c r="A42" s="4">
        <f>DATE(($K$1-3),11,1)</f>
        <v>42675</v>
      </c>
      <c r="B42" s="11" t="s">
        <v>35</v>
      </c>
      <c r="C42" s="5">
        <f t="shared" si="1"/>
        <v>58</v>
      </c>
      <c r="D42" s="11" t="s">
        <v>49</v>
      </c>
      <c r="E42" s="11" t="s">
        <v>51</v>
      </c>
      <c r="F42" s="1">
        <v>7100</v>
      </c>
      <c r="G42" s="7" t="s">
        <v>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0</v>
      </c>
      <c r="AE42" s="1">
        <v>4</v>
      </c>
      <c r="AF42" s="1">
        <v>11</v>
      </c>
      <c r="AG42" s="1">
        <v>5</v>
      </c>
      <c r="AH42" s="1">
        <v>8</v>
      </c>
      <c r="AI42" s="1">
        <v>6</v>
      </c>
      <c r="AJ42" s="1">
        <v>4</v>
      </c>
      <c r="AK42" s="1">
        <v>6</v>
      </c>
      <c r="AL42" s="1">
        <v>8</v>
      </c>
      <c r="AM42" s="1">
        <v>3</v>
      </c>
      <c r="AN42" s="1">
        <v>2</v>
      </c>
      <c r="AO42" s="1">
        <v>1</v>
      </c>
      <c r="AP42" s="1"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</row>
    <row r="43" spans="1:104">
      <c r="A43" s="4">
        <f>DATE(($K$1-3),12,1)</f>
        <v>42705</v>
      </c>
      <c r="B43" s="11" t="s">
        <v>36</v>
      </c>
      <c r="C43" s="5">
        <f t="shared" si="1"/>
        <v>69</v>
      </c>
      <c r="D43" s="11" t="s">
        <v>49</v>
      </c>
      <c r="E43" s="11" t="s">
        <v>50</v>
      </c>
      <c r="F43" s="1">
        <v>4204</v>
      </c>
      <c r="G43" s="7" t="s">
        <v>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6</v>
      </c>
      <c r="AF43" s="1">
        <v>15</v>
      </c>
      <c r="AG43" s="1">
        <v>13</v>
      </c>
      <c r="AH43" s="1">
        <v>14</v>
      </c>
      <c r="AI43" s="1">
        <v>8</v>
      </c>
      <c r="AJ43" s="1">
        <v>6</v>
      </c>
      <c r="AK43" s="1">
        <v>2</v>
      </c>
      <c r="AL43" s="1">
        <v>1</v>
      </c>
      <c r="AM43" s="1">
        <v>1</v>
      </c>
      <c r="AN43" s="1">
        <v>0</v>
      </c>
      <c r="AO43" s="1">
        <v>1</v>
      </c>
      <c r="AP43" s="1">
        <v>2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</row>
    <row r="44" spans="1:104">
      <c r="A44" s="4">
        <f>DATE(($K$1-3),12,1)</f>
        <v>42705</v>
      </c>
      <c r="B44" s="11" t="s">
        <v>36</v>
      </c>
      <c r="C44" s="5">
        <f t="shared" si="1"/>
        <v>67</v>
      </c>
      <c r="D44" s="11" t="s">
        <v>49</v>
      </c>
      <c r="E44" s="11" t="s">
        <v>50</v>
      </c>
      <c r="F44" s="1">
        <v>4204</v>
      </c>
      <c r="G44" s="7" t="s">
        <v>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0</v>
      </c>
      <c r="AF44" s="1">
        <v>6</v>
      </c>
      <c r="AG44" s="1">
        <v>8</v>
      </c>
      <c r="AH44" s="1">
        <v>7</v>
      </c>
      <c r="AI44" s="1">
        <v>7</v>
      </c>
      <c r="AJ44" s="1">
        <v>6</v>
      </c>
      <c r="AK44" s="1">
        <v>5</v>
      </c>
      <c r="AL44" s="1">
        <v>10</v>
      </c>
      <c r="AM44" s="1">
        <v>6</v>
      </c>
      <c r="AN44" s="1">
        <v>4</v>
      </c>
      <c r="AO44" s="1">
        <v>3</v>
      </c>
      <c r="AP44" s="1">
        <v>3</v>
      </c>
      <c r="AQ44" s="1">
        <v>2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</row>
    <row r="45" spans="1:104">
      <c r="A45" s="4">
        <f>DATE(($K$1-2),1,1)</f>
        <v>42736</v>
      </c>
      <c r="B45" s="11" t="s">
        <v>37</v>
      </c>
      <c r="C45" s="5">
        <f t="shared" si="1"/>
        <v>26</v>
      </c>
      <c r="D45" s="11" t="s">
        <v>52</v>
      </c>
      <c r="E45" s="11" t="s">
        <v>51</v>
      </c>
      <c r="F45" s="1">
        <v>3200</v>
      </c>
      <c r="G45" s="7" t="s">
        <v>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5</v>
      </c>
      <c r="AG45" s="1">
        <v>2</v>
      </c>
      <c r="AH45" s="1">
        <v>6</v>
      </c>
      <c r="AI45" s="1">
        <v>2</v>
      </c>
      <c r="AJ45" s="1">
        <v>1</v>
      </c>
      <c r="AK45" s="1">
        <v>2</v>
      </c>
      <c r="AL45" s="1">
        <v>3</v>
      </c>
      <c r="AM45" s="1">
        <v>2</v>
      </c>
      <c r="AN45" s="1">
        <v>1</v>
      </c>
      <c r="AO45" s="1">
        <v>0</v>
      </c>
      <c r="AP45" s="1">
        <v>1</v>
      </c>
      <c r="AQ45" s="1">
        <v>0</v>
      </c>
      <c r="AR45" s="1">
        <v>1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</row>
    <row r="46" spans="1:104">
      <c r="A46" s="4">
        <f>DATE(($K$1-2),1,1)</f>
        <v>42736</v>
      </c>
      <c r="B46" s="11" t="s">
        <v>37</v>
      </c>
      <c r="C46" s="5">
        <f t="shared" si="1"/>
        <v>24</v>
      </c>
      <c r="D46" s="11" t="s">
        <v>52</v>
      </c>
      <c r="E46" s="11" t="s">
        <v>51</v>
      </c>
      <c r="F46" s="1">
        <v>3200</v>
      </c>
      <c r="G46" s="7" t="s">
        <v>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4</v>
      </c>
      <c r="AH46" s="1">
        <v>4</v>
      </c>
      <c r="AI46" s="1">
        <v>3</v>
      </c>
      <c r="AJ46" s="1">
        <v>3</v>
      </c>
      <c r="AK46" s="1">
        <v>2</v>
      </c>
      <c r="AL46" s="1">
        <v>3</v>
      </c>
      <c r="AM46" s="1">
        <v>3</v>
      </c>
      <c r="AN46" s="1">
        <v>1</v>
      </c>
      <c r="AO46" s="1">
        <v>0</v>
      </c>
      <c r="AP46" s="1">
        <v>0</v>
      </c>
      <c r="AQ46" s="1">
        <v>1</v>
      </c>
      <c r="AR46" s="1">
        <v>0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</row>
    <row r="47" spans="1:104">
      <c r="A47" s="4">
        <f>DATE(($K$1-2),2,1)</f>
        <v>42767</v>
      </c>
      <c r="B47" s="11" t="s">
        <v>38</v>
      </c>
      <c r="C47" s="5">
        <f t="shared" si="1"/>
        <v>27</v>
      </c>
      <c r="D47" s="11" t="s">
        <v>52</v>
      </c>
      <c r="E47" s="11" t="s">
        <v>50</v>
      </c>
      <c r="F47" s="1">
        <v>5020</v>
      </c>
      <c r="G47" s="7" t="s">
        <v>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3</v>
      </c>
      <c r="AH47" s="1">
        <v>4</v>
      </c>
      <c r="AI47" s="1">
        <v>6</v>
      </c>
      <c r="AJ47" s="1">
        <v>3</v>
      </c>
      <c r="AK47" s="1">
        <v>1</v>
      </c>
      <c r="AL47" s="1">
        <v>2</v>
      </c>
      <c r="AM47" s="1">
        <v>2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1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</row>
    <row r="48" spans="1:104">
      <c r="A48" s="4">
        <f>DATE(($K$1-2),2,1)</f>
        <v>42767</v>
      </c>
      <c r="B48" s="11" t="s">
        <v>38</v>
      </c>
      <c r="C48" s="5">
        <f t="shared" si="1"/>
        <v>27</v>
      </c>
      <c r="D48" s="11" t="s">
        <v>52</v>
      </c>
      <c r="E48" s="11" t="s">
        <v>50</v>
      </c>
      <c r="F48" s="1">
        <v>5020</v>
      </c>
      <c r="G48" s="7" t="s">
        <v>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0</v>
      </c>
      <c r="AH48" s="1">
        <v>2</v>
      </c>
      <c r="AI48" s="1">
        <v>4</v>
      </c>
      <c r="AJ48" s="1">
        <v>3</v>
      </c>
      <c r="AK48" s="1">
        <v>4</v>
      </c>
      <c r="AL48" s="1">
        <v>4</v>
      </c>
      <c r="AM48" s="1">
        <v>3</v>
      </c>
      <c r="AN48" s="1">
        <v>2</v>
      </c>
      <c r="AO48" s="1">
        <v>2</v>
      </c>
      <c r="AP48" s="1">
        <v>1</v>
      </c>
      <c r="AQ48" s="1">
        <v>0</v>
      </c>
      <c r="AR48" s="1">
        <v>1</v>
      </c>
      <c r="AS48" s="1">
        <v>1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</row>
    <row r="49" spans="1:104">
      <c r="A49" s="4">
        <f>DATE(($K$1-2),3,1)</f>
        <v>42795</v>
      </c>
      <c r="B49" s="11" t="s">
        <v>39</v>
      </c>
      <c r="C49" s="5">
        <f t="shared" si="1"/>
        <v>28</v>
      </c>
      <c r="D49" s="11" t="s">
        <v>49</v>
      </c>
      <c r="E49" s="11" t="s">
        <v>50</v>
      </c>
      <c r="F49" s="1">
        <v>5500</v>
      </c>
      <c r="G49" s="7" t="s">
        <v>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5</v>
      </c>
      <c r="AI49" s="1">
        <v>3</v>
      </c>
      <c r="AJ49" s="1">
        <v>4</v>
      </c>
      <c r="AK49" s="1">
        <v>5</v>
      </c>
      <c r="AL49" s="1">
        <v>1</v>
      </c>
      <c r="AM49" s="1">
        <v>4</v>
      </c>
      <c r="AN49" s="1">
        <v>1</v>
      </c>
      <c r="AO49" s="1">
        <v>2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</row>
    <row r="50" spans="1:104">
      <c r="A50" s="4">
        <f>DATE(($K$1-2),3,1)</f>
        <v>42795</v>
      </c>
      <c r="B50" s="11" t="s">
        <v>39</v>
      </c>
      <c r="C50" s="5">
        <f t="shared" si="1"/>
        <v>27</v>
      </c>
      <c r="D50" s="11" t="s">
        <v>49</v>
      </c>
      <c r="E50" s="11" t="s">
        <v>50</v>
      </c>
      <c r="F50" s="1">
        <v>5500</v>
      </c>
      <c r="G50" s="7" t="s">
        <v>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>
        <v>3</v>
      </c>
      <c r="AJ50" s="1">
        <v>3</v>
      </c>
      <c r="AK50" s="1">
        <v>4</v>
      </c>
      <c r="AL50" s="1">
        <v>3</v>
      </c>
      <c r="AM50" s="1">
        <v>4</v>
      </c>
      <c r="AN50" s="1">
        <v>3</v>
      </c>
      <c r="AO50" s="1">
        <v>3</v>
      </c>
      <c r="AP50" s="1">
        <v>1</v>
      </c>
      <c r="AQ50" s="1">
        <v>1</v>
      </c>
      <c r="AR50" s="1">
        <v>1</v>
      </c>
      <c r="AS50" s="1">
        <v>0</v>
      </c>
      <c r="AT50" s="1">
        <v>1</v>
      </c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</row>
    <row r="51" spans="1:104">
      <c r="A51" s="4">
        <f>DATE(($K$1-2),5,1)</f>
        <v>42856</v>
      </c>
      <c r="B51" s="11" t="s">
        <v>40</v>
      </c>
      <c r="C51" s="5">
        <f t="shared" si="1"/>
        <v>23</v>
      </c>
      <c r="D51" s="11" t="s">
        <v>52</v>
      </c>
      <c r="E51" s="11" t="s">
        <v>50</v>
      </c>
      <c r="F51" s="1">
        <v>4500</v>
      </c>
      <c r="G51" s="7" t="s">
        <v>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2</v>
      </c>
      <c r="AK51" s="1">
        <v>2</v>
      </c>
      <c r="AL51" s="1">
        <v>3</v>
      </c>
      <c r="AM51" s="1">
        <v>4</v>
      </c>
      <c r="AN51" s="1">
        <v>3</v>
      </c>
      <c r="AO51" s="1">
        <v>3</v>
      </c>
      <c r="AP51" s="1">
        <v>2</v>
      </c>
      <c r="AQ51" s="1">
        <v>2</v>
      </c>
      <c r="AR51" s="1">
        <v>1</v>
      </c>
      <c r="AS51" s="1">
        <v>0</v>
      </c>
      <c r="AT51" s="1">
        <v>1</v>
      </c>
      <c r="AU51" s="1">
        <v>0</v>
      </c>
      <c r="AV51" s="1">
        <v>0</v>
      </c>
      <c r="AW51" s="1"/>
      <c r="AX51" s="1"/>
      <c r="AY51" s="1"/>
      <c r="AZ51" s="1"/>
      <c r="BA51" s="1"/>
      <c r="BB51" s="1"/>
      <c r="BC51" s="1"/>
      <c r="BD51" s="1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</row>
    <row r="52" spans="1:104">
      <c r="A52" s="4">
        <f>DATE(($K$1-2),5,1)</f>
        <v>42856</v>
      </c>
      <c r="B52" s="11" t="s">
        <v>40</v>
      </c>
      <c r="C52" s="5">
        <f t="shared" si="1"/>
        <v>22</v>
      </c>
      <c r="D52" s="11" t="s">
        <v>52</v>
      </c>
      <c r="E52" s="11" t="s">
        <v>50</v>
      </c>
      <c r="F52" s="1">
        <v>4500</v>
      </c>
      <c r="G52" s="7" t="s">
        <v>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0</v>
      </c>
      <c r="AK52" s="1">
        <v>1</v>
      </c>
      <c r="AL52" s="1">
        <v>3</v>
      </c>
      <c r="AM52" s="1">
        <v>2</v>
      </c>
      <c r="AN52" s="1">
        <v>3</v>
      </c>
      <c r="AO52" s="1">
        <v>4</v>
      </c>
      <c r="AP52" s="1">
        <v>3</v>
      </c>
      <c r="AQ52" s="1">
        <v>2</v>
      </c>
      <c r="AR52" s="1">
        <v>2</v>
      </c>
      <c r="AS52" s="1">
        <v>1</v>
      </c>
      <c r="AT52" s="1">
        <v>1</v>
      </c>
      <c r="AU52" s="1">
        <v>0</v>
      </c>
      <c r="AV52" s="1">
        <v>0</v>
      </c>
      <c r="AW52" s="1"/>
      <c r="AX52" s="1"/>
      <c r="AY52" s="1"/>
      <c r="AZ52" s="1"/>
      <c r="BA52" s="1"/>
      <c r="BB52" s="1"/>
      <c r="BC52" s="1"/>
      <c r="BD52" s="1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</row>
    <row r="53" spans="1:104">
      <c r="A53" s="4">
        <f>DATE(($K$1-2),6,1)</f>
        <v>42887</v>
      </c>
      <c r="B53" s="11" t="s">
        <v>41</v>
      </c>
      <c r="C53" s="5">
        <f t="shared" si="1"/>
        <v>25</v>
      </c>
      <c r="D53" s="11" t="s">
        <v>52</v>
      </c>
      <c r="E53" s="11" t="s">
        <v>50</v>
      </c>
      <c r="F53" s="1">
        <v>5600</v>
      </c>
      <c r="G53" s="7" t="s">
        <v>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5</v>
      </c>
      <c r="AL53" s="1">
        <v>2</v>
      </c>
      <c r="AM53" s="1">
        <v>6</v>
      </c>
      <c r="AN53" s="1">
        <v>2</v>
      </c>
      <c r="AO53" s="1">
        <v>1</v>
      </c>
      <c r="AP53" s="1">
        <v>2</v>
      </c>
      <c r="AQ53" s="1">
        <v>3</v>
      </c>
      <c r="AR53" s="1">
        <v>2</v>
      </c>
      <c r="AS53" s="1">
        <v>1</v>
      </c>
      <c r="AT53" s="1">
        <v>0</v>
      </c>
      <c r="AU53" s="1">
        <v>1</v>
      </c>
      <c r="AV53" s="1">
        <v>0</v>
      </c>
      <c r="AW53" s="1">
        <v>0</v>
      </c>
      <c r="AX53" s="1"/>
      <c r="AY53" s="1"/>
      <c r="AZ53" s="1"/>
      <c r="BA53" s="1"/>
      <c r="BB53" s="1"/>
      <c r="BC53" s="1"/>
      <c r="BD53" s="1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</row>
    <row r="54" spans="1:104">
      <c r="A54" s="4">
        <f>DATE(($K$1-2),6,1)</f>
        <v>42887</v>
      </c>
      <c r="B54" s="11" t="s">
        <v>41</v>
      </c>
      <c r="C54" s="5">
        <f t="shared" si="1"/>
        <v>24</v>
      </c>
      <c r="D54" s="11" t="s">
        <v>52</v>
      </c>
      <c r="E54" s="11" t="s">
        <v>50</v>
      </c>
      <c r="F54" s="1">
        <v>5600</v>
      </c>
      <c r="G54" s="7" t="s">
        <v>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0</v>
      </c>
      <c r="AL54" s="1">
        <v>3</v>
      </c>
      <c r="AM54" s="1">
        <v>4</v>
      </c>
      <c r="AN54" s="1">
        <v>4</v>
      </c>
      <c r="AO54" s="1">
        <v>3</v>
      </c>
      <c r="AP54" s="1">
        <v>1</v>
      </c>
      <c r="AQ54" s="1">
        <v>3</v>
      </c>
      <c r="AR54" s="1">
        <v>3</v>
      </c>
      <c r="AS54" s="1">
        <v>2</v>
      </c>
      <c r="AT54" s="1">
        <v>0</v>
      </c>
      <c r="AU54" s="1">
        <v>0</v>
      </c>
      <c r="AV54" s="1">
        <v>1</v>
      </c>
      <c r="AW54" s="1">
        <v>0</v>
      </c>
      <c r="AX54" s="1"/>
      <c r="AY54" s="1"/>
      <c r="AZ54" s="1"/>
      <c r="BA54" s="1"/>
      <c r="BB54" s="1"/>
      <c r="BC54" s="1"/>
      <c r="BD54" s="1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</row>
    <row r="55" spans="1:104">
      <c r="A55" s="4">
        <f>DATE(($K$1-2),7,1)</f>
        <v>42917</v>
      </c>
      <c r="B55" s="11" t="s">
        <v>42</v>
      </c>
      <c r="C55" s="5">
        <f t="shared" si="1"/>
        <v>26</v>
      </c>
      <c r="D55" s="11" t="s">
        <v>52</v>
      </c>
      <c r="E55" s="11" t="s">
        <v>50</v>
      </c>
      <c r="F55" s="1">
        <v>5600</v>
      </c>
      <c r="G55" s="7" t="s">
        <v>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3</v>
      </c>
      <c r="AM55" s="1">
        <v>6</v>
      </c>
      <c r="AN55" s="1">
        <v>4</v>
      </c>
      <c r="AO55" s="1">
        <v>1</v>
      </c>
      <c r="AP55" s="1">
        <v>3</v>
      </c>
      <c r="AQ55" s="1">
        <v>2</v>
      </c>
      <c r="AR55" s="1">
        <v>2</v>
      </c>
      <c r="AS55" s="1">
        <v>3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/>
      <c r="BC55" s="1"/>
      <c r="BD55" s="1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</row>
    <row r="56" spans="1:104">
      <c r="A56" s="4">
        <f>DATE(($K$1-2),7,1)</f>
        <v>42917</v>
      </c>
      <c r="B56" s="11" t="s">
        <v>42</v>
      </c>
      <c r="C56" s="5">
        <f t="shared" si="1"/>
        <v>26</v>
      </c>
      <c r="D56" s="11" t="s">
        <v>52</v>
      </c>
      <c r="E56" s="11" t="s">
        <v>50</v>
      </c>
      <c r="F56" s="1">
        <v>5600</v>
      </c>
      <c r="G56" s="7" t="s">
        <v>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>
        <v>0</v>
      </c>
      <c r="AM56" s="1">
        <v>4</v>
      </c>
      <c r="AN56" s="1">
        <v>3</v>
      </c>
      <c r="AO56" s="1">
        <v>3</v>
      </c>
      <c r="AP56" s="1">
        <v>4</v>
      </c>
      <c r="AQ56" s="1">
        <v>2</v>
      </c>
      <c r="AR56" s="1">
        <v>3</v>
      </c>
      <c r="AS56" s="1">
        <v>2</v>
      </c>
      <c r="AT56" s="1">
        <v>2</v>
      </c>
      <c r="AU56" s="1">
        <v>1</v>
      </c>
      <c r="AV56" s="1">
        <v>0</v>
      </c>
      <c r="AW56" s="1">
        <v>1</v>
      </c>
      <c r="AX56" s="1">
        <v>1</v>
      </c>
      <c r="AY56" s="1"/>
      <c r="AZ56" s="1"/>
      <c r="BA56" s="1"/>
      <c r="BB56" s="1"/>
      <c r="BC56" s="1"/>
      <c r="BD56" s="1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</row>
    <row r="57" spans="1:104">
      <c r="A57" s="4">
        <f>DATE(($K$1-2),8,1)</f>
        <v>42948</v>
      </c>
      <c r="B57" s="11" t="s">
        <v>43</v>
      </c>
      <c r="C57" s="5">
        <f t="shared" si="1"/>
        <v>26</v>
      </c>
      <c r="D57" s="11" t="s">
        <v>49</v>
      </c>
      <c r="E57" s="11" t="s">
        <v>50</v>
      </c>
      <c r="F57" s="1">
        <v>6100</v>
      </c>
      <c r="G57" s="7" t="s"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4</v>
      </c>
      <c r="AN57" s="1">
        <v>3</v>
      </c>
      <c r="AO57" s="1">
        <v>4</v>
      </c>
      <c r="AP57" s="1">
        <v>5</v>
      </c>
      <c r="AQ57" s="1">
        <v>1</v>
      </c>
      <c r="AR57" s="1">
        <v>4</v>
      </c>
      <c r="AS57" s="1">
        <v>1</v>
      </c>
      <c r="AT57" s="1">
        <v>2</v>
      </c>
      <c r="AU57" s="1">
        <v>1</v>
      </c>
      <c r="AV57" s="1">
        <v>0</v>
      </c>
      <c r="AW57" s="1">
        <v>1</v>
      </c>
      <c r="AX57" s="1">
        <v>0</v>
      </c>
      <c r="AY57" s="1">
        <v>0</v>
      </c>
      <c r="AZ57" s="1"/>
      <c r="BA57" s="1"/>
      <c r="BB57" s="1"/>
      <c r="BC57" s="1"/>
      <c r="BD57" s="1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</row>
    <row r="58" spans="1:104">
      <c r="A58" s="4">
        <f>DATE(($K$1-2),8,1)</f>
        <v>42948</v>
      </c>
      <c r="B58" s="11" t="s">
        <v>43</v>
      </c>
      <c r="C58" s="5">
        <f t="shared" si="1"/>
        <v>26</v>
      </c>
      <c r="D58" s="11" t="s">
        <v>49</v>
      </c>
      <c r="E58" s="11" t="s">
        <v>50</v>
      </c>
      <c r="F58" s="1">
        <v>6100</v>
      </c>
      <c r="G58" s="7" t="s">
        <v>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0</v>
      </c>
      <c r="AN58" s="1">
        <v>2</v>
      </c>
      <c r="AO58" s="1">
        <v>3</v>
      </c>
      <c r="AP58" s="1">
        <v>4</v>
      </c>
      <c r="AQ58" s="1">
        <v>4</v>
      </c>
      <c r="AR58" s="1">
        <v>5</v>
      </c>
      <c r="AS58" s="1">
        <v>1</v>
      </c>
      <c r="AT58" s="1">
        <v>3</v>
      </c>
      <c r="AU58" s="1">
        <v>2</v>
      </c>
      <c r="AV58" s="1">
        <v>1</v>
      </c>
      <c r="AW58" s="1">
        <v>1</v>
      </c>
      <c r="AX58" s="1">
        <v>0</v>
      </c>
      <c r="AY58" s="1">
        <v>0</v>
      </c>
      <c r="AZ58" s="1"/>
      <c r="BA58" s="1"/>
      <c r="BB58" s="1"/>
      <c r="BC58" s="1"/>
      <c r="BD58" s="1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</row>
    <row r="59" spans="1:104">
      <c r="A59" s="4">
        <f>DATE(($K$1-2),10,1)</f>
        <v>43009</v>
      </c>
      <c r="B59" s="11" t="s">
        <v>44</v>
      </c>
      <c r="C59" s="5">
        <f t="shared" si="1"/>
        <v>24</v>
      </c>
      <c r="D59" s="11" t="s">
        <v>52</v>
      </c>
      <c r="E59" s="11" t="s">
        <v>51</v>
      </c>
      <c r="F59" s="1">
        <v>6750</v>
      </c>
      <c r="G59" s="7" t="s">
        <v>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3</v>
      </c>
      <c r="AP59" s="1">
        <v>2</v>
      </c>
      <c r="AQ59" s="1">
        <v>3</v>
      </c>
      <c r="AR59" s="1">
        <v>4</v>
      </c>
      <c r="AS59" s="1">
        <v>3</v>
      </c>
      <c r="AT59" s="1">
        <v>3</v>
      </c>
      <c r="AU59" s="1">
        <v>2</v>
      </c>
      <c r="AV59" s="1">
        <v>2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/>
      <c r="BC59" s="1"/>
      <c r="BD59" s="1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</row>
    <row r="60" spans="1:104">
      <c r="A60" s="4">
        <f>DATE(($K$1-2),10,1)</f>
        <v>43009</v>
      </c>
      <c r="B60" s="11" t="s">
        <v>44</v>
      </c>
      <c r="C60" s="5">
        <f t="shared" si="1"/>
        <v>24</v>
      </c>
      <c r="D60" s="11" t="s">
        <v>52</v>
      </c>
      <c r="E60" s="11" t="s">
        <v>51</v>
      </c>
      <c r="F60" s="1">
        <v>6750</v>
      </c>
      <c r="G60" s="7" t="s">
        <v>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>
        <v>3</v>
      </c>
      <c r="AQ60" s="1">
        <v>2</v>
      </c>
      <c r="AR60" s="1">
        <v>4</v>
      </c>
      <c r="AS60" s="1">
        <v>4</v>
      </c>
      <c r="AT60" s="1">
        <v>3</v>
      </c>
      <c r="AU60" s="1">
        <v>3</v>
      </c>
      <c r="AV60" s="1">
        <v>2</v>
      </c>
      <c r="AW60" s="1">
        <v>2</v>
      </c>
      <c r="AX60" s="1">
        <v>0</v>
      </c>
      <c r="AY60" s="1">
        <v>1</v>
      </c>
      <c r="AZ60" s="1">
        <v>0</v>
      </c>
      <c r="BA60" s="1">
        <v>0</v>
      </c>
      <c r="BB60" s="1"/>
      <c r="BC60" s="1"/>
      <c r="BD60" s="1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</row>
    <row r="61" spans="1:104">
      <c r="A61" s="4">
        <f>DATE(($K$1-2),11,1)</f>
        <v>43040</v>
      </c>
      <c r="B61" s="11" t="s">
        <v>45</v>
      </c>
      <c r="C61" s="5">
        <f t="shared" si="1"/>
        <v>26</v>
      </c>
      <c r="D61" s="11" t="s">
        <v>52</v>
      </c>
      <c r="E61" s="11" t="s">
        <v>50</v>
      </c>
      <c r="F61" s="1">
        <v>7504</v>
      </c>
      <c r="G61" s="7" t="s">
        <v>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4</v>
      </c>
      <c r="AQ61" s="1">
        <v>3</v>
      </c>
      <c r="AR61" s="1">
        <v>4</v>
      </c>
      <c r="AS61" s="1">
        <v>5</v>
      </c>
      <c r="AT61" s="1">
        <v>1</v>
      </c>
      <c r="AU61" s="1">
        <v>4</v>
      </c>
      <c r="AV61" s="1">
        <v>1</v>
      </c>
      <c r="AW61" s="1">
        <v>2</v>
      </c>
      <c r="AX61" s="1">
        <v>1</v>
      </c>
      <c r="AY61" s="1">
        <v>0</v>
      </c>
      <c r="AZ61" s="1">
        <v>1</v>
      </c>
      <c r="BA61" s="1">
        <v>0</v>
      </c>
      <c r="BB61" s="1">
        <v>0</v>
      </c>
      <c r="BC61" s="1"/>
      <c r="BD61" s="1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</row>
    <row r="62" spans="1:104">
      <c r="A62" s="4">
        <f>DATE(($K$1-2),11,1)</f>
        <v>43040</v>
      </c>
      <c r="B62" s="11" t="s">
        <v>45</v>
      </c>
      <c r="C62" s="5">
        <f t="shared" si="1"/>
        <v>26</v>
      </c>
      <c r="D62" s="11" t="s">
        <v>52</v>
      </c>
      <c r="E62" s="11" t="s">
        <v>50</v>
      </c>
      <c r="F62" s="1">
        <v>7504</v>
      </c>
      <c r="G62" s="7" t="s">
        <v>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0</v>
      </c>
      <c r="AQ62" s="1">
        <v>3</v>
      </c>
      <c r="AR62" s="1">
        <v>4</v>
      </c>
      <c r="AS62" s="1">
        <v>4</v>
      </c>
      <c r="AT62" s="1">
        <v>3</v>
      </c>
      <c r="AU62" s="1">
        <v>3</v>
      </c>
      <c r="AV62" s="1">
        <v>2</v>
      </c>
      <c r="AW62" s="1">
        <v>3</v>
      </c>
      <c r="AX62" s="1">
        <v>2</v>
      </c>
      <c r="AY62" s="1">
        <v>1</v>
      </c>
      <c r="AZ62" s="1">
        <v>0</v>
      </c>
      <c r="BA62" s="1">
        <v>1</v>
      </c>
      <c r="BB62" s="1">
        <v>0</v>
      </c>
      <c r="BC62" s="1"/>
      <c r="BD62" s="1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</row>
    <row r="63" spans="1:104">
      <c r="A63" s="4">
        <f>DATE(($K$1-2),12,1)</f>
        <v>43070</v>
      </c>
      <c r="B63" s="11" t="s">
        <v>46</v>
      </c>
      <c r="C63" s="5">
        <f t="shared" si="1"/>
        <v>24</v>
      </c>
      <c r="D63" s="11" t="s">
        <v>49</v>
      </c>
      <c r="E63" s="11" t="s">
        <v>51</v>
      </c>
      <c r="F63" s="1">
        <v>4932</v>
      </c>
      <c r="G63" s="7" t="s">
        <v>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3</v>
      </c>
      <c r="AR63" s="1">
        <v>2</v>
      </c>
      <c r="AS63" s="1">
        <v>3</v>
      </c>
      <c r="AT63" s="1">
        <v>4</v>
      </c>
      <c r="AU63" s="1">
        <v>3</v>
      </c>
      <c r="AV63" s="1">
        <v>3</v>
      </c>
      <c r="AW63" s="1">
        <v>2</v>
      </c>
      <c r="AX63" s="1">
        <v>2</v>
      </c>
      <c r="AY63" s="1">
        <v>1</v>
      </c>
      <c r="AZ63" s="1">
        <v>0</v>
      </c>
      <c r="BA63" s="1">
        <v>1</v>
      </c>
      <c r="BB63" s="1">
        <v>0</v>
      </c>
      <c r="BC63" s="1">
        <v>0</v>
      </c>
      <c r="BD63" s="1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</row>
    <row r="64" spans="1:104">
      <c r="A64" s="4">
        <f>DATE(($K$1-2),12,1)</f>
        <v>43070</v>
      </c>
      <c r="B64" s="11" t="s">
        <v>46</v>
      </c>
      <c r="C64" s="5">
        <f t="shared" si="1"/>
        <v>24</v>
      </c>
      <c r="D64" s="11" t="s">
        <v>49</v>
      </c>
      <c r="E64" s="11" t="s">
        <v>51</v>
      </c>
      <c r="F64" s="1">
        <v>4932</v>
      </c>
      <c r="G64" s="7" t="s">
        <v>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0</v>
      </c>
      <c r="AR64" s="1">
        <v>3</v>
      </c>
      <c r="AS64" s="1">
        <v>2</v>
      </c>
      <c r="AT64" s="1">
        <v>3</v>
      </c>
      <c r="AU64" s="1">
        <v>4</v>
      </c>
      <c r="AV64" s="1">
        <v>4</v>
      </c>
      <c r="AW64" s="1">
        <v>3</v>
      </c>
      <c r="AX64" s="1">
        <v>2</v>
      </c>
      <c r="AY64" s="1">
        <v>2</v>
      </c>
      <c r="AZ64" s="1">
        <v>0</v>
      </c>
      <c r="BA64" s="1">
        <v>1</v>
      </c>
      <c r="BB64" s="1">
        <v>0</v>
      </c>
      <c r="BC64" s="1">
        <v>0</v>
      </c>
      <c r="BD64" s="1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</row>
  </sheetData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C835-5883-4192-BF6E-B706193F94BF}">
  <dimension ref="C2:L18"/>
  <sheetViews>
    <sheetView workbookViewId="0">
      <selection activeCell="L15" sqref="L15"/>
    </sheetView>
  </sheetViews>
  <sheetFormatPr defaultRowHeight="12.5"/>
  <cols>
    <col min="3" max="3" width="11.1796875" bestFit="1" customWidth="1"/>
    <col min="4" max="6" width="7" bestFit="1" customWidth="1"/>
  </cols>
  <sheetData>
    <row r="2" spans="3:12" ht="15.5">
      <c r="C2" s="37"/>
      <c r="D2" s="104" t="s">
        <v>140</v>
      </c>
      <c r="E2" s="104"/>
      <c r="F2" s="104"/>
    </row>
    <row r="3" spans="3:12" ht="18.5">
      <c r="D3" s="38">
        <v>2015</v>
      </c>
      <c r="E3" s="39">
        <v>2016</v>
      </c>
      <c r="F3" s="39">
        <v>2017</v>
      </c>
      <c r="I3" s="69"/>
      <c r="J3" s="89" t="s">
        <v>145</v>
      </c>
      <c r="K3" s="105"/>
      <c r="L3" s="105"/>
    </row>
    <row r="4" spans="3:12" ht="15.5">
      <c r="D4" s="40" t="s">
        <v>141</v>
      </c>
      <c r="E4" s="40" t="s">
        <v>142</v>
      </c>
      <c r="F4" s="40" t="s">
        <v>143</v>
      </c>
      <c r="I4" s="54"/>
      <c r="J4" s="36">
        <v>2015</v>
      </c>
      <c r="K4" s="36">
        <v>2016</v>
      </c>
      <c r="L4" s="36">
        <v>2017</v>
      </c>
    </row>
    <row r="5" spans="3:12" ht="14.5">
      <c r="D5" s="33">
        <v>33</v>
      </c>
      <c r="E5" s="28">
        <v>47</v>
      </c>
      <c r="F5" s="28">
        <v>26</v>
      </c>
      <c r="I5" s="36" t="s">
        <v>138</v>
      </c>
      <c r="J5" s="54">
        <v>23</v>
      </c>
      <c r="K5" s="54">
        <v>41</v>
      </c>
      <c r="L5" s="54">
        <v>23</v>
      </c>
    </row>
    <row r="6" spans="3:12" ht="14.5">
      <c r="D6" s="33">
        <v>36</v>
      </c>
      <c r="E6" s="28">
        <v>55</v>
      </c>
      <c r="F6" s="28">
        <v>27</v>
      </c>
      <c r="I6" s="36" t="s">
        <v>139</v>
      </c>
      <c r="J6" s="54">
        <v>36</v>
      </c>
      <c r="K6" s="54">
        <v>69</v>
      </c>
      <c r="L6" s="54">
        <v>28</v>
      </c>
    </row>
    <row r="7" spans="3:12" ht="14.5">
      <c r="D7" s="33">
        <v>26</v>
      </c>
      <c r="E7" s="28">
        <v>55</v>
      </c>
      <c r="F7" s="28">
        <v>28</v>
      </c>
      <c r="I7" s="36" t="s">
        <v>91</v>
      </c>
      <c r="J7" s="54">
        <v>29.5</v>
      </c>
      <c r="K7" s="54">
        <v>55</v>
      </c>
      <c r="L7" s="54">
        <v>25.5</v>
      </c>
    </row>
    <row r="8" spans="3:12" ht="14.5">
      <c r="D8" s="33">
        <v>24</v>
      </c>
      <c r="E8" s="28">
        <v>41</v>
      </c>
      <c r="F8" s="28">
        <v>23</v>
      </c>
    </row>
    <row r="9" spans="3:12" ht="14.5">
      <c r="D9" s="33">
        <v>33</v>
      </c>
      <c r="E9" s="28">
        <v>46</v>
      </c>
      <c r="F9" s="28">
        <v>25</v>
      </c>
    </row>
    <row r="10" spans="3:12" ht="14.5">
      <c r="D10" s="33">
        <v>25</v>
      </c>
      <c r="E10" s="28">
        <v>56</v>
      </c>
      <c r="F10" s="28">
        <v>26</v>
      </c>
    </row>
    <row r="11" spans="3:12" ht="14.5">
      <c r="D11" s="33">
        <v>27</v>
      </c>
      <c r="E11" s="28">
        <v>69</v>
      </c>
      <c r="F11" s="28">
        <v>26</v>
      </c>
    </row>
    <row r="12" spans="3:12" ht="14.5">
      <c r="D12" s="33">
        <v>27</v>
      </c>
      <c r="E12" s="28">
        <v>53</v>
      </c>
      <c r="F12" s="28">
        <v>24</v>
      </c>
    </row>
    <row r="13" spans="3:12" ht="14.5">
      <c r="D13" s="33">
        <v>23</v>
      </c>
      <c r="E13" s="28">
        <v>58</v>
      </c>
      <c r="F13" s="28">
        <v>26</v>
      </c>
    </row>
    <row r="14" spans="3:12" ht="14.5">
      <c r="D14" s="33">
        <v>25</v>
      </c>
      <c r="E14" s="28">
        <v>69</v>
      </c>
      <c r="F14" s="28">
        <v>24</v>
      </c>
    </row>
    <row r="16" spans="3:12" ht="14.5">
      <c r="C16" s="32" t="s">
        <v>144</v>
      </c>
      <c r="D16" s="33">
        <f>MIN(D5:D14)</f>
        <v>23</v>
      </c>
      <c r="E16" s="33">
        <f t="shared" ref="E16:F16" si="0">MIN(E5:E14)</f>
        <v>41</v>
      </c>
      <c r="F16" s="33">
        <f t="shared" si="0"/>
        <v>23</v>
      </c>
    </row>
    <row r="17" spans="3:6" ht="14.5">
      <c r="C17" s="32" t="s">
        <v>139</v>
      </c>
      <c r="D17" s="33">
        <f>MAX(D5:D14)</f>
        <v>36</v>
      </c>
      <c r="E17" s="33">
        <f t="shared" ref="E17:F17" si="1">MAX(E5:E14)</f>
        <v>69</v>
      </c>
      <c r="F17" s="33">
        <f t="shared" si="1"/>
        <v>28</v>
      </c>
    </row>
    <row r="18" spans="3:6" ht="14.5">
      <c r="C18" s="32" t="s">
        <v>91</v>
      </c>
      <c r="D18" s="33">
        <f>SUM(D16:D17)/2</f>
        <v>29.5</v>
      </c>
      <c r="E18" s="33">
        <f t="shared" ref="E18:F18" si="2">SUM(E16:E17)/2</f>
        <v>55</v>
      </c>
      <c r="F18" s="33">
        <f t="shared" si="2"/>
        <v>25.5</v>
      </c>
    </row>
  </sheetData>
  <mergeCells count="2">
    <mergeCell ref="D2:F2"/>
    <mergeCell ref="J3:L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180-D783-44E0-A554-FF312B70E6C7}">
  <dimension ref="C2:AY119"/>
  <sheetViews>
    <sheetView topLeftCell="C1" workbookViewId="0">
      <pane ySplit="3" topLeftCell="A62" activePane="bottomLeft" state="frozen"/>
      <selection pane="bottomLeft" activeCell="D4" sqref="D4"/>
    </sheetView>
  </sheetViews>
  <sheetFormatPr defaultRowHeight="12.5"/>
  <cols>
    <col min="3" max="3" width="11" style="41" bestFit="1" customWidth="1"/>
    <col min="8" max="8" width="16.1796875" customWidth="1"/>
  </cols>
  <sheetData>
    <row r="2" spans="3:51" ht="13">
      <c r="C2" s="51" t="s">
        <v>0</v>
      </c>
    </row>
    <row r="3" spans="3:51" ht="13">
      <c r="C3" s="51" t="s">
        <v>4</v>
      </c>
      <c r="D3" s="45">
        <v>42005</v>
      </c>
      <c r="E3" s="45">
        <v>42036</v>
      </c>
      <c r="F3" s="45">
        <v>42064</v>
      </c>
      <c r="G3" s="45">
        <v>42095</v>
      </c>
      <c r="H3" s="45">
        <v>42125</v>
      </c>
      <c r="I3" s="45">
        <v>42156</v>
      </c>
      <c r="J3" s="45">
        <v>42186</v>
      </c>
      <c r="K3" s="45">
        <v>42217</v>
      </c>
      <c r="L3" s="45">
        <v>42248</v>
      </c>
      <c r="M3" s="45">
        <v>42278</v>
      </c>
      <c r="N3" s="45">
        <v>42309</v>
      </c>
      <c r="O3" s="45">
        <v>42339</v>
      </c>
      <c r="P3" s="45">
        <v>42370</v>
      </c>
      <c r="Q3" s="45">
        <v>42401</v>
      </c>
      <c r="R3" s="45">
        <v>42430</v>
      </c>
      <c r="S3" s="45">
        <v>42461</v>
      </c>
      <c r="T3" s="45">
        <v>42491</v>
      </c>
      <c r="U3" s="45">
        <v>42522</v>
      </c>
      <c r="V3" s="45">
        <v>42552</v>
      </c>
      <c r="W3" s="45">
        <v>42583</v>
      </c>
      <c r="X3" s="45">
        <v>42614</v>
      </c>
      <c r="Y3" s="45">
        <v>42644</v>
      </c>
      <c r="Z3" s="45">
        <v>42675</v>
      </c>
      <c r="AA3" s="45">
        <v>42705</v>
      </c>
      <c r="AB3" s="45">
        <v>42736</v>
      </c>
      <c r="AC3" s="45">
        <v>42767</v>
      </c>
      <c r="AD3" s="45">
        <v>42795</v>
      </c>
      <c r="AE3" s="45">
        <v>42826</v>
      </c>
      <c r="AF3" s="45">
        <v>42856</v>
      </c>
      <c r="AG3" s="45">
        <v>42887</v>
      </c>
      <c r="AH3" s="45">
        <v>42917</v>
      </c>
      <c r="AI3" s="45">
        <v>42948</v>
      </c>
      <c r="AJ3" s="45">
        <v>42979</v>
      </c>
      <c r="AK3" s="45">
        <v>43009</v>
      </c>
      <c r="AL3" s="45">
        <v>43040</v>
      </c>
      <c r="AM3" s="45">
        <v>43070</v>
      </c>
      <c r="AN3" s="45">
        <v>43101</v>
      </c>
      <c r="AO3" s="45">
        <v>43132</v>
      </c>
      <c r="AP3" s="45">
        <v>43160</v>
      </c>
      <c r="AQ3" s="45">
        <v>43191</v>
      </c>
      <c r="AR3" s="45">
        <v>43221</v>
      </c>
      <c r="AS3" s="45">
        <v>43252</v>
      </c>
      <c r="AT3" s="45">
        <v>43282</v>
      </c>
      <c r="AU3" s="45">
        <v>43313</v>
      </c>
      <c r="AV3" s="45">
        <v>43344</v>
      </c>
      <c r="AW3" s="45">
        <v>43374</v>
      </c>
      <c r="AX3" s="45">
        <v>43405</v>
      </c>
      <c r="AY3" s="45">
        <v>43435</v>
      </c>
    </row>
    <row r="4" spans="3:51" ht="13">
      <c r="C4" s="49" t="s">
        <v>6</v>
      </c>
      <c r="D4" s="42">
        <v>6</v>
      </c>
      <c r="E4" s="42">
        <v>3</v>
      </c>
      <c r="F4" s="42">
        <v>5</v>
      </c>
      <c r="G4" s="42">
        <v>3</v>
      </c>
      <c r="H4" s="42">
        <v>2</v>
      </c>
      <c r="I4" s="42">
        <v>6</v>
      </c>
      <c r="J4" s="42">
        <v>3</v>
      </c>
      <c r="K4" s="42">
        <v>2</v>
      </c>
      <c r="L4" s="42">
        <v>1</v>
      </c>
      <c r="M4" s="42">
        <v>0</v>
      </c>
      <c r="N4" s="42">
        <v>1</v>
      </c>
      <c r="O4" s="42">
        <v>0</v>
      </c>
      <c r="P4" s="42">
        <v>1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AE4" s="42">
        <v>0</v>
      </c>
      <c r="AF4" s="42">
        <v>0</v>
      </c>
      <c r="AG4" s="42">
        <v>0</v>
      </c>
      <c r="AH4" s="42">
        <v>0</v>
      </c>
      <c r="AI4" s="42">
        <v>0</v>
      </c>
      <c r="AJ4" s="42">
        <v>0</v>
      </c>
      <c r="AK4" s="42">
        <v>0</v>
      </c>
      <c r="AL4" s="42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2">
        <v>0</v>
      </c>
      <c r="AU4" s="42">
        <v>0</v>
      </c>
      <c r="AV4" s="42">
        <v>0</v>
      </c>
      <c r="AW4" s="42">
        <v>0</v>
      </c>
      <c r="AX4" s="42">
        <v>0</v>
      </c>
      <c r="AY4" s="42">
        <v>0</v>
      </c>
    </row>
    <row r="5" spans="3:51" ht="13">
      <c r="C5" s="49" t="s">
        <v>7</v>
      </c>
      <c r="D5" s="42">
        <v>0</v>
      </c>
      <c r="E5" s="42">
        <v>2</v>
      </c>
      <c r="F5" s="42">
        <v>5</v>
      </c>
      <c r="G5" s="42">
        <v>4</v>
      </c>
      <c r="H5" s="42">
        <v>4</v>
      </c>
      <c r="I5" s="42">
        <v>5</v>
      </c>
      <c r="J5" s="42">
        <v>4</v>
      </c>
      <c r="K5" s="42">
        <v>3</v>
      </c>
      <c r="L5" s="42">
        <v>2</v>
      </c>
      <c r="M5" s="42">
        <v>2</v>
      </c>
      <c r="N5" s="42">
        <v>1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</row>
    <row r="6" spans="3:51" ht="13">
      <c r="C6" s="49" t="s">
        <v>6</v>
      </c>
      <c r="D6" s="42">
        <v>0</v>
      </c>
      <c r="E6" s="42">
        <v>5</v>
      </c>
      <c r="F6" s="42">
        <v>6</v>
      </c>
      <c r="G6" s="42">
        <v>8</v>
      </c>
      <c r="H6" s="42">
        <v>2</v>
      </c>
      <c r="I6" s="42">
        <v>3</v>
      </c>
      <c r="J6" s="42">
        <v>4</v>
      </c>
      <c r="K6" s="42">
        <v>1</v>
      </c>
      <c r="L6" s="42">
        <v>5</v>
      </c>
      <c r="M6" s="42">
        <v>0</v>
      </c>
      <c r="N6" s="42">
        <v>0</v>
      </c>
      <c r="O6" s="42">
        <v>1</v>
      </c>
      <c r="P6" s="42">
        <v>0</v>
      </c>
      <c r="Q6" s="42">
        <v>1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42">
        <v>0</v>
      </c>
      <c r="AW6" s="42">
        <v>0</v>
      </c>
      <c r="AX6" s="42">
        <v>0</v>
      </c>
      <c r="AY6" s="42">
        <v>0</v>
      </c>
    </row>
    <row r="7" spans="3:51" ht="13">
      <c r="C7" s="49" t="s">
        <v>7</v>
      </c>
      <c r="D7" s="42">
        <v>0</v>
      </c>
      <c r="E7" s="42">
        <v>0</v>
      </c>
      <c r="F7" s="42">
        <v>5</v>
      </c>
      <c r="G7" s="42">
        <v>8</v>
      </c>
      <c r="H7" s="42">
        <v>4</v>
      </c>
      <c r="I7" s="42">
        <v>5</v>
      </c>
      <c r="J7" s="42">
        <v>5</v>
      </c>
      <c r="K7" s="42">
        <v>1</v>
      </c>
      <c r="L7" s="42">
        <v>3</v>
      </c>
      <c r="M7" s="42">
        <v>2</v>
      </c>
      <c r="N7" s="42">
        <v>0</v>
      </c>
      <c r="O7" s="42">
        <v>0</v>
      </c>
      <c r="P7" s="42">
        <v>1</v>
      </c>
      <c r="Q7" s="42">
        <v>1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AE7" s="42">
        <v>0</v>
      </c>
      <c r="AF7" s="42">
        <v>0</v>
      </c>
      <c r="AG7" s="42">
        <v>0</v>
      </c>
      <c r="AH7" s="42">
        <v>0</v>
      </c>
      <c r="AI7" s="42">
        <v>0</v>
      </c>
      <c r="AJ7" s="42">
        <v>0</v>
      </c>
      <c r="AK7" s="42">
        <v>0</v>
      </c>
      <c r="AL7" s="42">
        <v>0</v>
      </c>
      <c r="AM7" s="42">
        <v>0</v>
      </c>
      <c r="AN7" s="42">
        <v>0</v>
      </c>
      <c r="AO7" s="4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</row>
    <row r="8" spans="3:51" ht="13">
      <c r="C8" s="49" t="s">
        <v>6</v>
      </c>
      <c r="D8" s="42">
        <v>0</v>
      </c>
      <c r="E8" s="42">
        <v>0</v>
      </c>
      <c r="F8" s="42">
        <v>4</v>
      </c>
      <c r="G8" s="42">
        <v>5</v>
      </c>
      <c r="H8" s="42">
        <v>3</v>
      </c>
      <c r="I8" s="42">
        <v>4</v>
      </c>
      <c r="J8" s="42">
        <v>3</v>
      </c>
      <c r="K8" s="42">
        <v>2</v>
      </c>
      <c r="L8" s="42">
        <v>2</v>
      </c>
      <c r="M8" s="42">
        <v>1</v>
      </c>
      <c r="N8" s="42">
        <v>1</v>
      </c>
      <c r="O8" s="42">
        <v>0</v>
      </c>
      <c r="P8" s="42">
        <v>1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42">
        <v>0</v>
      </c>
      <c r="AJ8" s="42">
        <v>0</v>
      </c>
      <c r="AK8" s="42">
        <v>0</v>
      </c>
      <c r="AL8" s="42">
        <v>0</v>
      </c>
      <c r="AM8" s="42">
        <v>0</v>
      </c>
      <c r="AN8" s="42">
        <v>0</v>
      </c>
      <c r="AO8" s="42">
        <v>0</v>
      </c>
      <c r="AP8" s="42">
        <v>0</v>
      </c>
      <c r="AQ8" s="42">
        <v>0</v>
      </c>
      <c r="AR8" s="42">
        <v>0</v>
      </c>
      <c r="AS8" s="42">
        <v>0</v>
      </c>
      <c r="AT8" s="42">
        <v>0</v>
      </c>
      <c r="AU8" s="42">
        <v>0</v>
      </c>
      <c r="AV8" s="42">
        <v>0</v>
      </c>
      <c r="AW8" s="42">
        <v>0</v>
      </c>
      <c r="AX8" s="42">
        <v>0</v>
      </c>
      <c r="AY8" s="42">
        <v>0</v>
      </c>
    </row>
    <row r="9" spans="3:51" ht="13">
      <c r="C9" s="49" t="s">
        <v>7</v>
      </c>
      <c r="D9" s="42">
        <v>0</v>
      </c>
      <c r="E9" s="42">
        <v>0</v>
      </c>
      <c r="F9" s="42">
        <v>0</v>
      </c>
      <c r="G9" s="42">
        <v>6</v>
      </c>
      <c r="H9" s="42">
        <v>4</v>
      </c>
      <c r="I9" s="42">
        <v>4</v>
      </c>
      <c r="J9" s="42">
        <v>3</v>
      </c>
      <c r="K9" s="42">
        <v>1</v>
      </c>
      <c r="L9" s="42">
        <v>3</v>
      </c>
      <c r="M9" s="42">
        <v>1</v>
      </c>
      <c r="N9" s="42">
        <v>1</v>
      </c>
      <c r="O9" s="42">
        <v>0</v>
      </c>
      <c r="P9" s="42">
        <v>0</v>
      </c>
      <c r="Q9" s="42">
        <v>1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  <c r="AU9" s="42">
        <v>0</v>
      </c>
      <c r="AV9" s="42">
        <v>0</v>
      </c>
      <c r="AW9" s="42">
        <v>0</v>
      </c>
      <c r="AX9" s="42">
        <v>0</v>
      </c>
      <c r="AY9" s="42">
        <v>0</v>
      </c>
    </row>
    <row r="10" spans="3:51" ht="13">
      <c r="C10" s="49" t="s">
        <v>6</v>
      </c>
      <c r="D10" s="42">
        <v>0</v>
      </c>
      <c r="E10" s="42">
        <v>0</v>
      </c>
      <c r="F10" s="42">
        <v>0</v>
      </c>
      <c r="G10" s="42">
        <v>0</v>
      </c>
      <c r="H10" s="42">
        <v>4</v>
      </c>
      <c r="I10" s="42">
        <v>4</v>
      </c>
      <c r="J10" s="42">
        <v>2</v>
      </c>
      <c r="K10" s="42">
        <v>5</v>
      </c>
      <c r="L10" s="42">
        <v>2</v>
      </c>
      <c r="M10" s="42">
        <v>2</v>
      </c>
      <c r="N10" s="42">
        <v>1</v>
      </c>
      <c r="O10" s="42">
        <v>3</v>
      </c>
      <c r="P10" s="42">
        <v>0</v>
      </c>
      <c r="Q10" s="42">
        <v>0</v>
      </c>
      <c r="R10" s="42">
        <v>1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</row>
    <row r="11" spans="3:51" ht="13">
      <c r="C11" s="49" t="s">
        <v>7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5</v>
      </c>
      <c r="J11" s="42">
        <v>3</v>
      </c>
      <c r="K11" s="42">
        <v>4</v>
      </c>
      <c r="L11" s="42">
        <v>3</v>
      </c>
      <c r="M11" s="42">
        <v>3</v>
      </c>
      <c r="N11" s="42">
        <v>2</v>
      </c>
      <c r="O11" s="42">
        <v>2</v>
      </c>
      <c r="P11" s="42">
        <v>0</v>
      </c>
      <c r="Q11" s="42">
        <v>0</v>
      </c>
      <c r="R11" s="42">
        <v>0</v>
      </c>
      <c r="S11" s="42">
        <v>1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42">
        <v>0</v>
      </c>
      <c r="AQ11" s="42">
        <v>0</v>
      </c>
      <c r="AR11" s="42">
        <v>0</v>
      </c>
      <c r="AS11" s="42">
        <v>0</v>
      </c>
      <c r="AT11" s="42">
        <v>0</v>
      </c>
      <c r="AU11" s="42">
        <v>0</v>
      </c>
      <c r="AV11" s="42">
        <v>0</v>
      </c>
      <c r="AW11" s="42">
        <v>0</v>
      </c>
      <c r="AX11" s="42">
        <v>0</v>
      </c>
      <c r="AY11" s="42">
        <v>0</v>
      </c>
    </row>
    <row r="12" spans="3:51" ht="13">
      <c r="C12" s="49" t="s">
        <v>6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6</v>
      </c>
      <c r="J12" s="42">
        <v>3</v>
      </c>
      <c r="K12" s="42">
        <v>5</v>
      </c>
      <c r="L12" s="42">
        <v>3</v>
      </c>
      <c r="M12" s="42">
        <v>2</v>
      </c>
      <c r="N12" s="42">
        <v>6</v>
      </c>
      <c r="O12" s="42">
        <v>3</v>
      </c>
      <c r="P12" s="42">
        <v>2</v>
      </c>
      <c r="Q12" s="42">
        <v>1</v>
      </c>
      <c r="R12" s="42">
        <v>0</v>
      </c>
      <c r="S12" s="42">
        <v>1</v>
      </c>
      <c r="T12" s="42">
        <v>0</v>
      </c>
      <c r="U12" s="42">
        <v>1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</row>
    <row r="13" spans="3:51" ht="13">
      <c r="C13" s="49" t="s">
        <v>7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5</v>
      </c>
      <c r="K13" s="42">
        <v>4</v>
      </c>
      <c r="L13" s="42">
        <v>3</v>
      </c>
      <c r="M13" s="42">
        <v>4</v>
      </c>
      <c r="N13" s="42">
        <v>5</v>
      </c>
      <c r="O13" s="42">
        <v>4</v>
      </c>
      <c r="P13" s="42">
        <v>3</v>
      </c>
      <c r="Q13" s="42">
        <v>2</v>
      </c>
      <c r="R13" s="42">
        <v>1</v>
      </c>
      <c r="S13" s="42">
        <v>0</v>
      </c>
      <c r="T13" s="42">
        <v>1</v>
      </c>
      <c r="U13" s="42">
        <v>1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</row>
    <row r="14" spans="3:51" ht="13">
      <c r="C14" s="49" t="s">
        <v>6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5</v>
      </c>
      <c r="K14" s="42">
        <v>6</v>
      </c>
      <c r="L14" s="42">
        <v>8</v>
      </c>
      <c r="M14" s="42">
        <v>2</v>
      </c>
      <c r="N14" s="42">
        <v>3</v>
      </c>
      <c r="O14" s="42">
        <v>4</v>
      </c>
      <c r="P14" s="42">
        <v>1</v>
      </c>
      <c r="Q14" s="42">
        <v>5</v>
      </c>
      <c r="R14" s="42">
        <v>0</v>
      </c>
      <c r="S14" s="42">
        <v>0</v>
      </c>
      <c r="T14" s="42">
        <v>1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</row>
    <row r="15" spans="3:51" ht="13">
      <c r="C15" s="49" t="s">
        <v>7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7</v>
      </c>
      <c r="L15" s="42">
        <v>6</v>
      </c>
      <c r="M15" s="42">
        <v>5</v>
      </c>
      <c r="N15" s="42">
        <v>3</v>
      </c>
      <c r="O15" s="42">
        <v>3</v>
      </c>
      <c r="P15" s="42">
        <v>4</v>
      </c>
      <c r="Q15" s="42">
        <v>3</v>
      </c>
      <c r="R15" s="42">
        <v>2</v>
      </c>
      <c r="S15" s="42">
        <v>0</v>
      </c>
      <c r="T15" s="42">
        <v>0</v>
      </c>
      <c r="U15" s="42">
        <v>1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</row>
    <row r="16" spans="3:51" ht="13">
      <c r="C16" s="49" t="s">
        <v>6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5</v>
      </c>
      <c r="L16" s="42">
        <v>4</v>
      </c>
      <c r="M16" s="42">
        <v>3</v>
      </c>
      <c r="N16" s="42">
        <v>5</v>
      </c>
      <c r="O16" s="42">
        <v>2</v>
      </c>
      <c r="P16" s="42">
        <v>3</v>
      </c>
      <c r="Q16" s="42">
        <v>2</v>
      </c>
      <c r="R16" s="42">
        <v>1</v>
      </c>
      <c r="S16" s="42">
        <v>1</v>
      </c>
      <c r="T16" s="42">
        <v>0</v>
      </c>
      <c r="U16" s="42">
        <v>1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</row>
    <row r="17" spans="3:51" ht="13">
      <c r="C17" s="49" t="s">
        <v>7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5</v>
      </c>
      <c r="M17" s="42">
        <v>4</v>
      </c>
      <c r="N17" s="42">
        <v>3</v>
      </c>
      <c r="O17" s="42">
        <v>4</v>
      </c>
      <c r="P17" s="42">
        <v>3</v>
      </c>
      <c r="Q17" s="42">
        <v>4</v>
      </c>
      <c r="R17" s="42">
        <v>0</v>
      </c>
      <c r="S17" s="42">
        <v>1</v>
      </c>
      <c r="T17" s="42">
        <v>1</v>
      </c>
      <c r="U17" s="42">
        <v>1</v>
      </c>
      <c r="V17" s="42">
        <v>1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</row>
    <row r="18" spans="3:51" ht="13">
      <c r="C18" s="49" t="s">
        <v>6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6</v>
      </c>
      <c r="N18" s="42">
        <v>2</v>
      </c>
      <c r="O18" s="42">
        <v>4</v>
      </c>
      <c r="P18" s="42">
        <v>3</v>
      </c>
      <c r="Q18" s="42">
        <v>4</v>
      </c>
      <c r="R18" s="42">
        <v>2</v>
      </c>
      <c r="S18" s="42">
        <v>1</v>
      </c>
      <c r="T18" s="42">
        <v>3</v>
      </c>
      <c r="U18" s="42">
        <v>0</v>
      </c>
      <c r="V18" s="42">
        <v>0</v>
      </c>
      <c r="W18" s="42">
        <v>1</v>
      </c>
      <c r="X18" s="42">
        <v>0</v>
      </c>
      <c r="Y18" s="42">
        <v>1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</row>
    <row r="19" spans="3:51" ht="13">
      <c r="C19" s="49" t="s">
        <v>7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5</v>
      </c>
      <c r="O19" s="42">
        <v>3</v>
      </c>
      <c r="P19" s="42">
        <v>4</v>
      </c>
      <c r="Q19" s="42">
        <v>4</v>
      </c>
      <c r="R19" s="42">
        <v>3</v>
      </c>
      <c r="S19" s="42">
        <v>2</v>
      </c>
      <c r="T19" s="42">
        <v>2</v>
      </c>
      <c r="U19" s="42">
        <v>1</v>
      </c>
      <c r="V19" s="42">
        <v>1</v>
      </c>
      <c r="W19" s="42">
        <v>0</v>
      </c>
      <c r="X19" s="42">
        <v>1</v>
      </c>
      <c r="Y19" s="42">
        <v>1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</row>
    <row r="20" spans="3:51" ht="13">
      <c r="C20" s="49" t="s">
        <v>6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3</v>
      </c>
      <c r="O20" s="42">
        <v>4</v>
      </c>
      <c r="P20" s="42">
        <v>3</v>
      </c>
      <c r="Q20" s="42">
        <v>3</v>
      </c>
      <c r="R20" s="42">
        <v>2</v>
      </c>
      <c r="S20" s="42">
        <v>3</v>
      </c>
      <c r="T20" s="42">
        <v>2</v>
      </c>
      <c r="U20" s="42">
        <v>1</v>
      </c>
      <c r="V20" s="42">
        <v>1</v>
      </c>
      <c r="W20" s="42">
        <v>0</v>
      </c>
      <c r="X20" s="42">
        <v>1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</row>
    <row r="21" spans="3:51" ht="13">
      <c r="C21" s="49" t="s">
        <v>7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4</v>
      </c>
      <c r="P21" s="42">
        <v>2</v>
      </c>
      <c r="Q21" s="42">
        <v>4</v>
      </c>
      <c r="R21" s="42">
        <v>2</v>
      </c>
      <c r="S21" s="42">
        <v>2</v>
      </c>
      <c r="T21" s="42">
        <v>3</v>
      </c>
      <c r="U21" s="42">
        <v>2</v>
      </c>
      <c r="V21" s="42">
        <v>2</v>
      </c>
      <c r="W21" s="42">
        <v>1</v>
      </c>
      <c r="X21" s="42">
        <v>1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</row>
    <row r="22" spans="3:51" ht="13">
      <c r="C22" s="49" t="s">
        <v>6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4</v>
      </c>
      <c r="P22" s="42">
        <v>2</v>
      </c>
      <c r="Q22" s="42">
        <v>4</v>
      </c>
      <c r="R22" s="42">
        <v>3</v>
      </c>
      <c r="S22" s="42">
        <v>4</v>
      </c>
      <c r="T22" s="42">
        <v>2</v>
      </c>
      <c r="U22" s="42">
        <v>1</v>
      </c>
      <c r="V22" s="42">
        <v>3</v>
      </c>
      <c r="W22" s="42">
        <v>0</v>
      </c>
      <c r="X22" s="42">
        <v>0</v>
      </c>
      <c r="Y22" s="42">
        <v>1</v>
      </c>
      <c r="Z22" s="42">
        <v>0</v>
      </c>
      <c r="AA22" s="42">
        <v>1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</row>
    <row r="23" spans="3:51" ht="13">
      <c r="C23" s="49" t="s">
        <v>7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3</v>
      </c>
      <c r="Q23" s="42">
        <v>3</v>
      </c>
      <c r="R23" s="42">
        <v>4</v>
      </c>
      <c r="S23" s="42">
        <v>3</v>
      </c>
      <c r="T23" s="42">
        <v>2</v>
      </c>
      <c r="U23" s="42">
        <v>2</v>
      </c>
      <c r="V23" s="42">
        <v>3</v>
      </c>
      <c r="W23" s="42">
        <v>2</v>
      </c>
      <c r="X23" s="42">
        <v>0</v>
      </c>
      <c r="Y23" s="42">
        <v>0</v>
      </c>
      <c r="Z23" s="42">
        <v>1</v>
      </c>
      <c r="AA23" s="42">
        <v>1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</row>
    <row r="24" spans="3:51" ht="13">
      <c r="C24" s="49" t="s">
        <v>6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5</v>
      </c>
      <c r="Q24" s="42">
        <v>7</v>
      </c>
      <c r="R24" s="42">
        <v>14</v>
      </c>
      <c r="S24" s="42">
        <v>10</v>
      </c>
      <c r="T24" s="42">
        <v>5</v>
      </c>
      <c r="U24" s="42">
        <v>2</v>
      </c>
      <c r="V24" s="42">
        <v>1</v>
      </c>
      <c r="W24" s="42">
        <v>2</v>
      </c>
      <c r="X24" s="42">
        <v>1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</row>
    <row r="25" spans="3:51" ht="13">
      <c r="C25" s="49" t="s">
        <v>7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5</v>
      </c>
      <c r="R25" s="42">
        <v>7</v>
      </c>
      <c r="S25" s="42">
        <v>6</v>
      </c>
      <c r="T25" s="42">
        <v>6</v>
      </c>
      <c r="U25" s="42">
        <v>7</v>
      </c>
      <c r="V25" s="42">
        <v>5</v>
      </c>
      <c r="W25" s="42">
        <v>6</v>
      </c>
      <c r="X25" s="42">
        <v>3</v>
      </c>
      <c r="Y25" s="42">
        <v>1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</row>
    <row r="26" spans="3:51" ht="13">
      <c r="C26" s="49" t="s">
        <v>6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4</v>
      </c>
      <c r="R26" s="42">
        <v>10</v>
      </c>
      <c r="S26" s="42">
        <v>16</v>
      </c>
      <c r="T26" s="42">
        <v>8</v>
      </c>
      <c r="U26" s="42">
        <v>5</v>
      </c>
      <c r="V26" s="42">
        <v>1</v>
      </c>
      <c r="W26" s="42">
        <v>6</v>
      </c>
      <c r="X26" s="42">
        <v>3</v>
      </c>
      <c r="Y26" s="42">
        <v>1</v>
      </c>
      <c r="Z26" s="42">
        <v>0</v>
      </c>
      <c r="AA26" s="42">
        <v>1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</row>
    <row r="27" spans="3:51" ht="13">
      <c r="C27" s="49" t="s">
        <v>7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4</v>
      </c>
      <c r="S27" s="42">
        <v>11</v>
      </c>
      <c r="T27" s="42">
        <v>5</v>
      </c>
      <c r="U27" s="42">
        <v>4</v>
      </c>
      <c r="V27" s="42">
        <v>6</v>
      </c>
      <c r="W27" s="42">
        <v>4</v>
      </c>
      <c r="X27" s="42">
        <v>6</v>
      </c>
      <c r="Y27" s="42">
        <v>6</v>
      </c>
      <c r="Z27" s="42">
        <v>3</v>
      </c>
      <c r="AA27" s="42">
        <v>3</v>
      </c>
      <c r="AB27" s="42">
        <v>2</v>
      </c>
      <c r="AC27" s="42">
        <v>1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</row>
    <row r="28" spans="3:51" ht="13">
      <c r="C28" s="49" t="s">
        <v>6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3</v>
      </c>
      <c r="S28" s="42">
        <v>5</v>
      </c>
      <c r="T28" s="42">
        <v>13</v>
      </c>
      <c r="U28" s="42">
        <v>14</v>
      </c>
      <c r="V28" s="42">
        <v>8</v>
      </c>
      <c r="W28" s="42">
        <v>6</v>
      </c>
      <c r="X28" s="42">
        <v>2</v>
      </c>
      <c r="Y28" s="42">
        <v>1</v>
      </c>
      <c r="Z28" s="42">
        <v>1</v>
      </c>
      <c r="AA28" s="42">
        <v>0</v>
      </c>
      <c r="AB28" s="42">
        <v>1</v>
      </c>
      <c r="AC28" s="42">
        <v>0</v>
      </c>
      <c r="AD28" s="42">
        <v>1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</row>
    <row r="29" spans="3:51" ht="13">
      <c r="C29" s="49" t="s">
        <v>7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5</v>
      </c>
      <c r="T29" s="42">
        <v>8</v>
      </c>
      <c r="U29" s="42">
        <v>7</v>
      </c>
      <c r="V29" s="42">
        <v>7</v>
      </c>
      <c r="W29" s="42">
        <v>6</v>
      </c>
      <c r="X29" s="42">
        <v>3</v>
      </c>
      <c r="Y29" s="42">
        <v>7</v>
      </c>
      <c r="Z29" s="42">
        <v>5</v>
      </c>
      <c r="AA29" s="42">
        <v>3</v>
      </c>
      <c r="AB29" s="42">
        <v>1</v>
      </c>
      <c r="AC29" s="42">
        <v>0</v>
      </c>
      <c r="AD29" s="42">
        <v>1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</row>
    <row r="30" spans="3:51" ht="13">
      <c r="C30" s="49" t="s">
        <v>6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3</v>
      </c>
      <c r="U30" s="42">
        <v>4</v>
      </c>
      <c r="V30" s="42">
        <v>12</v>
      </c>
      <c r="W30" s="42">
        <v>9</v>
      </c>
      <c r="X30" s="42">
        <v>3</v>
      </c>
      <c r="Y30" s="42">
        <v>2</v>
      </c>
      <c r="Z30" s="42">
        <v>1</v>
      </c>
      <c r="AA30" s="42">
        <v>3</v>
      </c>
      <c r="AB30" s="42">
        <v>0</v>
      </c>
      <c r="AC30" s="42">
        <v>0</v>
      </c>
      <c r="AD30" s="42">
        <v>1</v>
      </c>
      <c r="AE30" s="42">
        <v>2</v>
      </c>
      <c r="AF30" s="42">
        <v>1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</row>
    <row r="31" spans="3:51" ht="13">
      <c r="C31" s="49" t="s">
        <v>7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4</v>
      </c>
      <c r="V31" s="42">
        <v>8</v>
      </c>
      <c r="W31" s="42">
        <v>6</v>
      </c>
      <c r="X31" s="42">
        <v>5</v>
      </c>
      <c r="Y31" s="42">
        <v>6</v>
      </c>
      <c r="Z31" s="42">
        <v>3</v>
      </c>
      <c r="AA31" s="42">
        <v>2</v>
      </c>
      <c r="AB31" s="42">
        <v>2</v>
      </c>
      <c r="AC31" s="42">
        <v>1</v>
      </c>
      <c r="AD31" s="42">
        <v>1</v>
      </c>
      <c r="AE31" s="42">
        <v>1</v>
      </c>
      <c r="AF31" s="42">
        <v>1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</row>
    <row r="32" spans="3:51" ht="13">
      <c r="C32" s="49" t="s">
        <v>6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4</v>
      </c>
      <c r="V32" s="42">
        <v>7</v>
      </c>
      <c r="W32" s="42">
        <v>14</v>
      </c>
      <c r="X32" s="42">
        <v>10</v>
      </c>
      <c r="Y32" s="42">
        <v>5</v>
      </c>
      <c r="Z32" s="42">
        <v>2</v>
      </c>
      <c r="AA32" s="42">
        <v>1</v>
      </c>
      <c r="AB32" s="42">
        <v>2</v>
      </c>
      <c r="AC32" s="42">
        <v>1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</row>
    <row r="33" spans="3:51" ht="13">
      <c r="C33" s="49" t="s">
        <v>7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5</v>
      </c>
      <c r="W33" s="42">
        <v>7</v>
      </c>
      <c r="X33" s="42">
        <v>6</v>
      </c>
      <c r="Y33" s="42">
        <v>6</v>
      </c>
      <c r="Z33" s="42">
        <v>7</v>
      </c>
      <c r="AA33" s="42">
        <v>5</v>
      </c>
      <c r="AB33" s="42">
        <v>4</v>
      </c>
      <c r="AC33" s="42">
        <v>4</v>
      </c>
      <c r="AD33" s="42">
        <v>2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</row>
    <row r="34" spans="3:51" ht="13">
      <c r="C34" s="49" t="s">
        <v>6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5</v>
      </c>
      <c r="W34" s="42">
        <v>10</v>
      </c>
      <c r="X34" s="42">
        <v>16</v>
      </c>
      <c r="Y34" s="42">
        <v>8</v>
      </c>
      <c r="Z34" s="42">
        <v>5</v>
      </c>
      <c r="AA34" s="42">
        <v>1</v>
      </c>
      <c r="AB34" s="42">
        <v>6</v>
      </c>
      <c r="AC34" s="42">
        <v>3</v>
      </c>
      <c r="AD34" s="42">
        <v>1</v>
      </c>
      <c r="AE34" s="42">
        <v>0</v>
      </c>
      <c r="AF34" s="42">
        <v>1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</row>
    <row r="35" spans="3:51" ht="13">
      <c r="C35" s="49" t="s">
        <v>7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4</v>
      </c>
      <c r="X35" s="42">
        <v>11</v>
      </c>
      <c r="Y35" s="42">
        <v>5</v>
      </c>
      <c r="Z35" s="42">
        <v>8</v>
      </c>
      <c r="AA35" s="42">
        <v>6</v>
      </c>
      <c r="AB35" s="42">
        <v>4</v>
      </c>
      <c r="AC35" s="42">
        <v>5</v>
      </c>
      <c r="AD35" s="42">
        <v>3</v>
      </c>
      <c r="AE35" s="42">
        <v>2</v>
      </c>
      <c r="AF35" s="42">
        <v>3</v>
      </c>
      <c r="AG35" s="42">
        <v>3</v>
      </c>
      <c r="AH35" s="42">
        <v>2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</row>
    <row r="36" spans="3:51" ht="13">
      <c r="C36" s="49" t="s">
        <v>6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6</v>
      </c>
      <c r="X36" s="42">
        <v>15</v>
      </c>
      <c r="Y36" s="42">
        <v>13</v>
      </c>
      <c r="Z36" s="42">
        <v>14</v>
      </c>
      <c r="AA36" s="42">
        <v>8</v>
      </c>
      <c r="AB36" s="42">
        <v>6</v>
      </c>
      <c r="AC36" s="42">
        <v>2</v>
      </c>
      <c r="AD36" s="42">
        <v>1</v>
      </c>
      <c r="AE36" s="42">
        <v>1</v>
      </c>
      <c r="AF36" s="42">
        <v>0</v>
      </c>
      <c r="AG36" s="42">
        <v>1</v>
      </c>
      <c r="AH36" s="42">
        <v>2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</row>
    <row r="37" spans="3:51" ht="13">
      <c r="C37" s="49" t="s">
        <v>7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6</v>
      </c>
      <c r="Y37" s="42">
        <v>8</v>
      </c>
      <c r="Z37" s="42">
        <v>7</v>
      </c>
      <c r="AA37" s="42">
        <v>7</v>
      </c>
      <c r="AB37" s="42">
        <v>6</v>
      </c>
      <c r="AC37" s="42">
        <v>5</v>
      </c>
      <c r="AD37" s="42">
        <v>10</v>
      </c>
      <c r="AE37" s="42">
        <v>8</v>
      </c>
      <c r="AF37" s="42">
        <v>6</v>
      </c>
      <c r="AG37" s="42">
        <v>2</v>
      </c>
      <c r="AH37" s="42">
        <v>2</v>
      </c>
      <c r="AI37" s="42">
        <v>1</v>
      </c>
      <c r="AJ37" s="42">
        <v>0</v>
      </c>
      <c r="AK37" s="42">
        <v>0</v>
      </c>
      <c r="AL37" s="42">
        <v>0</v>
      </c>
      <c r="AM37" s="42">
        <v>0</v>
      </c>
      <c r="AN37" s="42">
        <v>0</v>
      </c>
      <c r="AO37" s="42">
        <v>0</v>
      </c>
      <c r="AP37" s="42">
        <v>0</v>
      </c>
      <c r="AQ37" s="42">
        <v>0</v>
      </c>
      <c r="AR37" s="42">
        <v>0</v>
      </c>
      <c r="AS37" s="42">
        <v>0</v>
      </c>
      <c r="AT37" s="42">
        <v>0</v>
      </c>
      <c r="AU37" s="42">
        <v>0</v>
      </c>
      <c r="AV37" s="42">
        <v>0</v>
      </c>
      <c r="AW37" s="42">
        <v>0</v>
      </c>
      <c r="AX37" s="42">
        <v>0</v>
      </c>
      <c r="AY37" s="42">
        <v>0</v>
      </c>
    </row>
    <row r="38" spans="3:51" ht="13">
      <c r="C38" s="49" t="s">
        <v>6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6</v>
      </c>
      <c r="Z38" s="42">
        <v>14</v>
      </c>
      <c r="AA38" s="42">
        <v>12</v>
      </c>
      <c r="AB38" s="42">
        <v>9</v>
      </c>
      <c r="AC38" s="42">
        <v>3</v>
      </c>
      <c r="AD38" s="42">
        <v>2</v>
      </c>
      <c r="AE38" s="42">
        <v>1</v>
      </c>
      <c r="AF38" s="42">
        <v>3</v>
      </c>
      <c r="AG38" s="42">
        <v>0</v>
      </c>
      <c r="AH38" s="42">
        <v>0</v>
      </c>
      <c r="AI38" s="42">
        <v>1</v>
      </c>
      <c r="AJ38" s="42">
        <v>2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</row>
    <row r="39" spans="3:51" ht="13">
      <c r="C39" s="49" t="s">
        <v>7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8</v>
      </c>
      <c r="AA39" s="42">
        <v>8</v>
      </c>
      <c r="AB39" s="42">
        <v>11</v>
      </c>
      <c r="AC39" s="42">
        <v>8</v>
      </c>
      <c r="AD39" s="42">
        <v>7</v>
      </c>
      <c r="AE39" s="42">
        <v>4</v>
      </c>
      <c r="AF39" s="42">
        <v>2</v>
      </c>
      <c r="AG39" s="42">
        <v>2</v>
      </c>
      <c r="AH39" s="42">
        <v>0</v>
      </c>
      <c r="AI39" s="42">
        <v>1</v>
      </c>
      <c r="AJ39" s="42">
        <v>1</v>
      </c>
      <c r="AK39" s="42">
        <v>1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</row>
    <row r="40" spans="3:51" ht="13">
      <c r="C40" s="49" t="s">
        <v>6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7</v>
      </c>
      <c r="AA40" s="42">
        <v>10</v>
      </c>
      <c r="AB40" s="42">
        <v>16</v>
      </c>
      <c r="AC40" s="42">
        <v>8</v>
      </c>
      <c r="AD40" s="42">
        <v>5</v>
      </c>
      <c r="AE40" s="42">
        <v>1</v>
      </c>
      <c r="AF40" s="42">
        <v>6</v>
      </c>
      <c r="AG40" s="42">
        <v>3</v>
      </c>
      <c r="AH40" s="42">
        <v>1</v>
      </c>
      <c r="AI40" s="42">
        <v>0</v>
      </c>
      <c r="AJ40" s="42">
        <v>1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</row>
    <row r="41" spans="3:51" ht="13">
      <c r="C41" s="49" t="s">
        <v>7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4</v>
      </c>
      <c r="AB41" s="42">
        <v>11</v>
      </c>
      <c r="AC41" s="42">
        <v>5</v>
      </c>
      <c r="AD41" s="42">
        <v>8</v>
      </c>
      <c r="AE41" s="42">
        <v>6</v>
      </c>
      <c r="AF41" s="42">
        <v>4</v>
      </c>
      <c r="AG41" s="42">
        <v>6</v>
      </c>
      <c r="AH41" s="42">
        <v>8</v>
      </c>
      <c r="AI41" s="42">
        <v>3</v>
      </c>
      <c r="AJ41" s="42">
        <v>2</v>
      </c>
      <c r="AK41" s="42">
        <v>1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</row>
    <row r="42" spans="3:51" ht="13">
      <c r="C42" s="49" t="s">
        <v>6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6</v>
      </c>
      <c r="AB42" s="42">
        <v>15</v>
      </c>
      <c r="AC42" s="42">
        <v>13</v>
      </c>
      <c r="AD42" s="42">
        <v>14</v>
      </c>
      <c r="AE42" s="42">
        <v>8</v>
      </c>
      <c r="AF42" s="42">
        <v>6</v>
      </c>
      <c r="AG42" s="42">
        <v>2</v>
      </c>
      <c r="AH42" s="42">
        <v>1</v>
      </c>
      <c r="AI42" s="42">
        <v>1</v>
      </c>
      <c r="AJ42" s="42">
        <v>0</v>
      </c>
      <c r="AK42" s="42">
        <v>1</v>
      </c>
      <c r="AL42" s="42">
        <v>2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</row>
    <row r="43" spans="3:51" ht="13">
      <c r="C43" s="49" t="s">
        <v>7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6</v>
      </c>
      <c r="AC43" s="42">
        <v>8</v>
      </c>
      <c r="AD43" s="42">
        <v>7</v>
      </c>
      <c r="AE43" s="42">
        <v>7</v>
      </c>
      <c r="AF43" s="42">
        <v>6</v>
      </c>
      <c r="AG43" s="42">
        <v>5</v>
      </c>
      <c r="AH43" s="42">
        <v>10</v>
      </c>
      <c r="AI43" s="42">
        <v>6</v>
      </c>
      <c r="AJ43" s="42">
        <v>4</v>
      </c>
      <c r="AK43" s="42">
        <v>3</v>
      </c>
      <c r="AL43" s="42">
        <v>3</v>
      </c>
      <c r="AM43" s="42">
        <v>2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</row>
    <row r="44" spans="3:51" ht="13">
      <c r="C44" s="49" t="s">
        <v>6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5</v>
      </c>
      <c r="AC44" s="42">
        <v>2</v>
      </c>
      <c r="AD44" s="42">
        <v>6</v>
      </c>
      <c r="AE44" s="42">
        <v>2</v>
      </c>
      <c r="AF44" s="42">
        <v>1</v>
      </c>
      <c r="AG44" s="42">
        <v>2</v>
      </c>
      <c r="AH44" s="42">
        <v>3</v>
      </c>
      <c r="AI44" s="42">
        <v>2</v>
      </c>
      <c r="AJ44" s="42">
        <v>1</v>
      </c>
      <c r="AK44" s="42">
        <v>0</v>
      </c>
      <c r="AL44" s="42">
        <v>1</v>
      </c>
      <c r="AM44" s="42">
        <v>0</v>
      </c>
      <c r="AN44" s="42">
        <v>1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</row>
    <row r="45" spans="3:51" ht="13">
      <c r="C45" s="49" t="s">
        <v>7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4</v>
      </c>
      <c r="AD45" s="42">
        <v>4</v>
      </c>
      <c r="AE45" s="42">
        <v>3</v>
      </c>
      <c r="AF45" s="42">
        <v>3</v>
      </c>
      <c r="AG45" s="42">
        <v>2</v>
      </c>
      <c r="AH45" s="42">
        <v>3</v>
      </c>
      <c r="AI45" s="42">
        <v>3</v>
      </c>
      <c r="AJ45" s="42">
        <v>1</v>
      </c>
      <c r="AK45" s="42">
        <v>0</v>
      </c>
      <c r="AL45" s="42">
        <v>0</v>
      </c>
      <c r="AM45" s="42">
        <v>1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</row>
    <row r="46" spans="3:51" ht="13">
      <c r="C46" s="49" t="s">
        <v>6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3</v>
      </c>
      <c r="AD46" s="42">
        <v>4</v>
      </c>
      <c r="AE46" s="42">
        <v>6</v>
      </c>
      <c r="AF46" s="42">
        <v>3</v>
      </c>
      <c r="AG46" s="42">
        <v>1</v>
      </c>
      <c r="AH46" s="42">
        <v>2</v>
      </c>
      <c r="AI46" s="42">
        <v>2</v>
      </c>
      <c r="AJ46" s="42">
        <v>3</v>
      </c>
      <c r="AK46" s="42">
        <v>1</v>
      </c>
      <c r="AL46" s="42">
        <v>0</v>
      </c>
      <c r="AM46" s="42">
        <v>1</v>
      </c>
      <c r="AN46" s="42">
        <v>0</v>
      </c>
      <c r="AO46" s="42">
        <v>1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</row>
    <row r="47" spans="3:51" ht="13">
      <c r="C47" s="49" t="s">
        <v>7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2</v>
      </c>
      <c r="AE47" s="42">
        <v>4</v>
      </c>
      <c r="AF47" s="42">
        <v>3</v>
      </c>
      <c r="AG47" s="42">
        <v>4</v>
      </c>
      <c r="AH47" s="42">
        <v>4</v>
      </c>
      <c r="AI47" s="42">
        <v>3</v>
      </c>
      <c r="AJ47" s="42">
        <v>2</v>
      </c>
      <c r="AK47" s="42">
        <v>2</v>
      </c>
      <c r="AL47" s="42">
        <v>1</v>
      </c>
      <c r="AM47" s="42">
        <v>0</v>
      </c>
      <c r="AN47" s="42">
        <v>1</v>
      </c>
      <c r="AO47" s="42">
        <v>1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</row>
    <row r="48" spans="3:51" ht="13">
      <c r="C48" s="49" t="s">
        <v>6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5</v>
      </c>
      <c r="AE48" s="42">
        <v>3</v>
      </c>
      <c r="AF48" s="42">
        <v>4</v>
      </c>
      <c r="AG48" s="42">
        <v>5</v>
      </c>
      <c r="AH48" s="42">
        <v>1</v>
      </c>
      <c r="AI48" s="42">
        <v>4</v>
      </c>
      <c r="AJ48" s="42">
        <v>1</v>
      </c>
      <c r="AK48" s="42">
        <v>2</v>
      </c>
      <c r="AL48" s="42">
        <v>1</v>
      </c>
      <c r="AM48" s="42">
        <v>0</v>
      </c>
      <c r="AN48" s="42">
        <v>1</v>
      </c>
      <c r="AO48" s="42">
        <v>0</v>
      </c>
      <c r="AP48" s="42">
        <v>1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</row>
    <row r="49" spans="3:51" ht="13">
      <c r="C49" s="49" t="s">
        <v>7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3</v>
      </c>
      <c r="AF49" s="42">
        <v>3</v>
      </c>
      <c r="AG49" s="42">
        <v>4</v>
      </c>
      <c r="AH49" s="42">
        <v>3</v>
      </c>
      <c r="AI49" s="42">
        <v>4</v>
      </c>
      <c r="AJ49" s="42">
        <v>3</v>
      </c>
      <c r="AK49" s="42">
        <v>3</v>
      </c>
      <c r="AL49" s="42">
        <v>1</v>
      </c>
      <c r="AM49" s="42">
        <v>1</v>
      </c>
      <c r="AN49" s="42">
        <v>1</v>
      </c>
      <c r="AO49" s="42">
        <v>0</v>
      </c>
      <c r="AP49" s="42">
        <v>1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</row>
    <row r="50" spans="3:51" ht="13">
      <c r="C50" s="49" t="s">
        <v>6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2</v>
      </c>
      <c r="AG50" s="42">
        <v>2</v>
      </c>
      <c r="AH50" s="42">
        <v>3</v>
      </c>
      <c r="AI50" s="42">
        <v>4</v>
      </c>
      <c r="AJ50" s="42">
        <v>3</v>
      </c>
      <c r="AK50" s="42">
        <v>3</v>
      </c>
      <c r="AL50" s="42">
        <v>2</v>
      </c>
      <c r="AM50" s="42">
        <v>2</v>
      </c>
      <c r="AN50" s="42">
        <v>1</v>
      </c>
      <c r="AO50" s="42">
        <v>0</v>
      </c>
      <c r="AP50" s="42">
        <v>1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</row>
    <row r="51" spans="3:51" ht="13">
      <c r="C51" s="49" t="s">
        <v>7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1</v>
      </c>
      <c r="AH51" s="42">
        <v>3</v>
      </c>
      <c r="AI51" s="42">
        <v>2</v>
      </c>
      <c r="AJ51" s="42">
        <v>3</v>
      </c>
      <c r="AK51" s="42">
        <v>4</v>
      </c>
      <c r="AL51" s="42">
        <v>3</v>
      </c>
      <c r="AM51" s="42">
        <v>2</v>
      </c>
      <c r="AN51" s="42">
        <v>2</v>
      </c>
      <c r="AO51" s="42">
        <v>1</v>
      </c>
      <c r="AP51" s="42">
        <v>1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</row>
    <row r="52" spans="3:51" ht="13">
      <c r="C52" s="49" t="s">
        <v>6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5</v>
      </c>
      <c r="AH52" s="42">
        <v>2</v>
      </c>
      <c r="AI52" s="42">
        <v>6</v>
      </c>
      <c r="AJ52" s="42">
        <v>2</v>
      </c>
      <c r="AK52" s="42">
        <v>1</v>
      </c>
      <c r="AL52" s="42">
        <v>2</v>
      </c>
      <c r="AM52" s="42">
        <v>3</v>
      </c>
      <c r="AN52" s="42">
        <v>2</v>
      </c>
      <c r="AO52" s="42">
        <v>1</v>
      </c>
      <c r="AP52" s="42">
        <v>0</v>
      </c>
      <c r="AQ52" s="42">
        <v>1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</row>
    <row r="53" spans="3:51" ht="13">
      <c r="C53" s="49" t="s">
        <v>7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3</v>
      </c>
      <c r="AI53" s="42">
        <v>4</v>
      </c>
      <c r="AJ53" s="42">
        <v>4</v>
      </c>
      <c r="AK53" s="42">
        <v>3</v>
      </c>
      <c r="AL53" s="42">
        <v>1</v>
      </c>
      <c r="AM53" s="42">
        <v>3</v>
      </c>
      <c r="AN53" s="42">
        <v>3</v>
      </c>
      <c r="AO53" s="42">
        <v>2</v>
      </c>
      <c r="AP53" s="42">
        <v>0</v>
      </c>
      <c r="AQ53" s="42">
        <v>0</v>
      </c>
      <c r="AR53" s="42">
        <v>1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</row>
    <row r="54" spans="3:51" ht="13">
      <c r="C54" s="49" t="s">
        <v>6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3</v>
      </c>
      <c r="AI54" s="42">
        <v>6</v>
      </c>
      <c r="AJ54" s="42">
        <v>4</v>
      </c>
      <c r="AK54" s="42">
        <v>1</v>
      </c>
      <c r="AL54" s="42">
        <v>3</v>
      </c>
      <c r="AM54" s="42">
        <v>2</v>
      </c>
      <c r="AN54" s="42">
        <v>2</v>
      </c>
      <c r="AO54" s="42">
        <v>3</v>
      </c>
      <c r="AP54" s="42">
        <v>1</v>
      </c>
      <c r="AQ54" s="42">
        <v>0</v>
      </c>
      <c r="AR54" s="42">
        <v>1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</row>
    <row r="55" spans="3:51" ht="13">
      <c r="C55" s="49" t="s">
        <v>7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4</v>
      </c>
      <c r="AJ55" s="42">
        <v>3</v>
      </c>
      <c r="AK55" s="42">
        <v>3</v>
      </c>
      <c r="AL55" s="42">
        <v>4</v>
      </c>
      <c r="AM55" s="42">
        <v>2</v>
      </c>
      <c r="AN55" s="42">
        <v>3</v>
      </c>
      <c r="AO55" s="42">
        <v>2</v>
      </c>
      <c r="AP55" s="42">
        <v>2</v>
      </c>
      <c r="AQ55" s="42">
        <v>1</v>
      </c>
      <c r="AR55" s="42">
        <v>0</v>
      </c>
      <c r="AS55" s="42">
        <v>1</v>
      </c>
      <c r="AT55" s="42">
        <v>1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</row>
    <row r="56" spans="3:51" ht="13">
      <c r="C56" s="49" t="s">
        <v>6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42">
        <v>4</v>
      </c>
      <c r="AJ56" s="42">
        <v>3</v>
      </c>
      <c r="AK56" s="42">
        <v>4</v>
      </c>
      <c r="AL56" s="42">
        <v>5</v>
      </c>
      <c r="AM56" s="42">
        <v>1</v>
      </c>
      <c r="AN56" s="42">
        <v>4</v>
      </c>
      <c r="AO56" s="42">
        <v>1</v>
      </c>
      <c r="AP56" s="42">
        <v>2</v>
      </c>
      <c r="AQ56" s="42">
        <v>1</v>
      </c>
      <c r="AR56" s="42">
        <v>0</v>
      </c>
      <c r="AS56" s="42">
        <v>1</v>
      </c>
      <c r="AT56" s="42">
        <v>0</v>
      </c>
      <c r="AU56" s="42">
        <v>0</v>
      </c>
      <c r="AV56" s="42">
        <v>0</v>
      </c>
      <c r="AW56" s="42">
        <v>0</v>
      </c>
      <c r="AX56" s="42">
        <v>0</v>
      </c>
      <c r="AY56" s="42">
        <v>0</v>
      </c>
    </row>
    <row r="57" spans="3:51" ht="13">
      <c r="C57" s="49" t="s">
        <v>7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42">
        <v>0</v>
      </c>
      <c r="AI57" s="42">
        <v>0</v>
      </c>
      <c r="AJ57" s="42">
        <v>2</v>
      </c>
      <c r="AK57" s="42">
        <v>3</v>
      </c>
      <c r="AL57" s="42">
        <v>4</v>
      </c>
      <c r="AM57" s="42">
        <v>4</v>
      </c>
      <c r="AN57" s="42">
        <v>5</v>
      </c>
      <c r="AO57" s="42">
        <v>1</v>
      </c>
      <c r="AP57" s="42">
        <v>3</v>
      </c>
      <c r="AQ57" s="42">
        <v>2</v>
      </c>
      <c r="AR57" s="42">
        <v>1</v>
      </c>
      <c r="AS57" s="42">
        <v>1</v>
      </c>
      <c r="AT57" s="42">
        <v>0</v>
      </c>
      <c r="AU57" s="42">
        <v>0</v>
      </c>
      <c r="AV57" s="42">
        <v>0</v>
      </c>
      <c r="AW57" s="42">
        <v>0</v>
      </c>
      <c r="AX57" s="42">
        <v>0</v>
      </c>
      <c r="AY57" s="42">
        <v>0</v>
      </c>
    </row>
    <row r="58" spans="3:51" ht="13">
      <c r="C58" s="49" t="s">
        <v>6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2">
        <v>0</v>
      </c>
      <c r="AJ58" s="42">
        <v>0</v>
      </c>
      <c r="AK58" s="42">
        <v>3</v>
      </c>
      <c r="AL58" s="42">
        <v>2</v>
      </c>
      <c r="AM58" s="42">
        <v>3</v>
      </c>
      <c r="AN58" s="42">
        <v>4</v>
      </c>
      <c r="AO58" s="42">
        <v>3</v>
      </c>
      <c r="AP58" s="42">
        <v>3</v>
      </c>
      <c r="AQ58" s="42">
        <v>2</v>
      </c>
      <c r="AR58" s="42">
        <v>2</v>
      </c>
      <c r="AS58" s="42">
        <v>1</v>
      </c>
      <c r="AT58" s="42">
        <v>0</v>
      </c>
      <c r="AU58" s="42">
        <v>1</v>
      </c>
      <c r="AV58" s="42">
        <v>0</v>
      </c>
      <c r="AW58" s="42">
        <v>0</v>
      </c>
      <c r="AX58" s="42">
        <v>0</v>
      </c>
      <c r="AY58" s="42">
        <v>0</v>
      </c>
    </row>
    <row r="59" spans="3:51" ht="13">
      <c r="C59" s="49" t="s">
        <v>7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3</v>
      </c>
      <c r="AM59" s="42">
        <v>2</v>
      </c>
      <c r="AN59" s="42">
        <v>4</v>
      </c>
      <c r="AO59" s="42">
        <v>4</v>
      </c>
      <c r="AP59" s="42">
        <v>3</v>
      </c>
      <c r="AQ59" s="42">
        <v>3</v>
      </c>
      <c r="AR59" s="42">
        <v>2</v>
      </c>
      <c r="AS59" s="42">
        <v>2</v>
      </c>
      <c r="AT59" s="42">
        <v>0</v>
      </c>
      <c r="AU59" s="42">
        <v>1</v>
      </c>
      <c r="AV59" s="42">
        <v>0</v>
      </c>
      <c r="AW59" s="42">
        <v>0</v>
      </c>
      <c r="AX59" s="42">
        <v>0</v>
      </c>
      <c r="AY59" s="42">
        <v>0</v>
      </c>
    </row>
    <row r="60" spans="3:51" ht="13">
      <c r="C60" s="49" t="s">
        <v>6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4</v>
      </c>
      <c r="AM60" s="42">
        <v>3</v>
      </c>
      <c r="AN60" s="42">
        <v>4</v>
      </c>
      <c r="AO60" s="42">
        <v>5</v>
      </c>
      <c r="AP60" s="42">
        <v>1</v>
      </c>
      <c r="AQ60" s="42">
        <v>4</v>
      </c>
      <c r="AR60" s="42">
        <v>1</v>
      </c>
      <c r="AS60" s="42">
        <v>2</v>
      </c>
      <c r="AT60" s="42">
        <v>1</v>
      </c>
      <c r="AU60" s="42">
        <v>0</v>
      </c>
      <c r="AV60" s="42">
        <v>1</v>
      </c>
      <c r="AW60" s="42">
        <v>0</v>
      </c>
      <c r="AX60" s="42">
        <v>0</v>
      </c>
      <c r="AY60" s="42">
        <v>0</v>
      </c>
    </row>
    <row r="61" spans="3:51" ht="13">
      <c r="C61" s="49" t="s">
        <v>7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3</v>
      </c>
      <c r="AN61" s="42">
        <v>4</v>
      </c>
      <c r="AO61" s="42">
        <v>4</v>
      </c>
      <c r="AP61" s="42">
        <v>3</v>
      </c>
      <c r="AQ61" s="42">
        <v>3</v>
      </c>
      <c r="AR61" s="42">
        <v>2</v>
      </c>
      <c r="AS61" s="42">
        <v>3</v>
      </c>
      <c r="AT61" s="42">
        <v>2</v>
      </c>
      <c r="AU61" s="42">
        <v>1</v>
      </c>
      <c r="AV61" s="42">
        <v>0</v>
      </c>
      <c r="AW61" s="42">
        <v>1</v>
      </c>
      <c r="AX61" s="42">
        <v>0</v>
      </c>
      <c r="AY61" s="42">
        <v>0</v>
      </c>
    </row>
    <row r="62" spans="3:51" ht="13">
      <c r="C62" s="49" t="s">
        <v>6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3</v>
      </c>
      <c r="AN62" s="42">
        <v>2</v>
      </c>
      <c r="AO62" s="42">
        <v>3</v>
      </c>
      <c r="AP62" s="42">
        <v>4</v>
      </c>
      <c r="AQ62" s="42">
        <v>3</v>
      </c>
      <c r="AR62" s="42">
        <v>3</v>
      </c>
      <c r="AS62" s="42">
        <v>2</v>
      </c>
      <c r="AT62" s="42">
        <v>2</v>
      </c>
      <c r="AU62" s="42">
        <v>1</v>
      </c>
      <c r="AV62" s="42">
        <v>0</v>
      </c>
      <c r="AW62" s="42">
        <v>1</v>
      </c>
      <c r="AX62" s="42">
        <v>0</v>
      </c>
      <c r="AY62" s="42">
        <v>0</v>
      </c>
    </row>
    <row r="63" spans="3:51" ht="13">
      <c r="C63" s="49" t="s">
        <v>7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3</v>
      </c>
      <c r="AO63" s="42">
        <v>2</v>
      </c>
      <c r="AP63" s="42">
        <v>3</v>
      </c>
      <c r="AQ63" s="42">
        <v>4</v>
      </c>
      <c r="AR63" s="42">
        <v>4</v>
      </c>
      <c r="AS63" s="42">
        <v>3</v>
      </c>
      <c r="AT63" s="42">
        <v>2</v>
      </c>
      <c r="AU63" s="42">
        <v>2</v>
      </c>
      <c r="AV63" s="42">
        <v>0</v>
      </c>
      <c r="AW63" s="42">
        <v>1</v>
      </c>
      <c r="AX63" s="42">
        <v>0</v>
      </c>
      <c r="AY63" s="42">
        <v>0</v>
      </c>
    </row>
    <row r="64" spans="3:51" ht="13">
      <c r="C64" s="71" t="s">
        <v>61</v>
      </c>
      <c r="D64" s="42">
        <f>(D4+D6+D8+D10+D12+D14+D16+D18+D20+D22+D24+D26+D28+D30+D32+D34+D36+D38+D40+D42+D44+D46+D48+D50+D52+D54+D56+D58+D60+D62)-(D5+D7+D9+D11+D13+D15+D17+D19+D21+D23+D25+D27+D29+D31+D33+D35+D37+D39+D41+D43+D45+D47+D49+D51+D53+D55+D57+D59+D61+D63)</f>
        <v>6</v>
      </c>
      <c r="E64" s="42">
        <f>(E4+E6+E8+E10+E12+E14+E16+E18+E20+E22+E24+E26+E28+E30+E32+E34+E36+E38+E40+E42+E44+E46+E48+E50+E52+E54+E56+E58+E60+E62)-(E5+E7+E9+E11+E13+E15+E17+E19+E21+E23+E25+E27+E29+E31+E33+E35+E37+E39+E41+E43+E45+E47+E49+E51+E53+E55+E57+E59+E61+E63)+D64</f>
        <v>12</v>
      </c>
      <c r="F64" s="42">
        <f t="shared" ref="F64:I64" si="0">(F4+F6+F8+F10+F12+F14+F16+F18+F20+F22+F24+F26+F28+F30+F32+F34+F36+F38+F40+F42+F44+F46+F48+F50+F52+F54+F56+F58+F60+F62)-(F5+F7+F9+F11+F13+F15+F17+F19+F21+F23+F25+F27+F29+F31+F33+F35+F37+F39+F41+F43+F45+F47+F49+F51+F53+F55+F57+F59+F61+F63)+E64</f>
        <v>17</v>
      </c>
      <c r="G64" s="42">
        <f t="shared" si="0"/>
        <v>15</v>
      </c>
      <c r="H64" s="42">
        <f t="shared" si="0"/>
        <v>14</v>
      </c>
      <c r="I64" s="42">
        <f t="shared" si="0"/>
        <v>18</v>
      </c>
      <c r="J64" s="42">
        <f>(J4+J6+J8+J10+J12+J14+J16+J18+J20+J22+J24+J26+J28+J30+J32+J34+J36+J38+J40+J42+J44+J46+J48+J50+J52+J54+J56+J58+J60+J62)-(J5+J7+J9+J11+J13+J15+J17+J19+J21+J23+J25+J27+J29+J31+J33+J35+J37+J39+J41+J43+J45+J47+J49+J51+J53+J55+J57+J59+J61+J63)+I64</f>
        <v>18</v>
      </c>
      <c r="K64" s="42">
        <f t="shared" ref="K64" si="1">(K4+K6+K8+K10+K12+K14+K16+K18+K20+K22+K24+K26+K28+K30+K32+K34+K36+K38+K40+K42+K44+K46+K48+K50+K52+K54+K56+K58+K60+K62)-(K5+K7+K9+K11+K13+K15+K17+K19+K21+K23+K25+K27+K29+K31+K33+K35+K37+K39+K41+K43+K45+K47+K49+K51+K53+K55+K57+K59+K61+K63)+J64</f>
        <v>24</v>
      </c>
      <c r="L64" s="42">
        <f t="shared" ref="L64" si="2">(L4+L6+L8+L10+L12+L14+L16+L18+L20+L22+L24+L26+L28+L30+L32+L34+L36+L38+L40+L42+L44+L46+L48+L50+L52+L54+L56+L58+L60+L62)-(L5+L7+L9+L11+L13+L15+L17+L19+L21+L23+L25+L27+L29+L31+L33+L35+L37+L39+L41+L43+L45+L47+L49+L51+L53+L55+L57+L59+L61+L63)+K64</f>
        <v>24</v>
      </c>
      <c r="M64" s="42">
        <f t="shared" ref="M64" si="3">(M4+M6+M8+M10+M12+M14+M16+M18+M20+M22+M24+M26+M28+M30+M32+M34+M36+M38+M40+M42+M44+M46+M48+M50+M52+M54+M56+M58+M60+M62)-(M5+M7+M9+M11+M13+M15+M17+M19+M21+M23+M25+M27+M29+M31+M33+M35+M37+M39+M41+M43+M45+M47+M49+M51+M53+M55+M57+M59+M61+M63)+L64</f>
        <v>19</v>
      </c>
      <c r="N64" s="42">
        <f t="shared" ref="N64" si="4">(N4+N6+N8+N10+N12+N14+N16+N18+N20+N22+N24+N26+N28+N30+N32+N34+N36+N38+N40+N42+N44+N46+N48+N50+N52+N54+N56+N58+N60+N62)-(N5+N7+N9+N11+N13+N15+N17+N19+N21+N23+N25+N27+N29+N31+N33+N35+N37+N39+N41+N43+N45+N47+N49+N51+N53+N55+N57+N59+N61+N63)+M64</f>
        <v>21</v>
      </c>
      <c r="O64" s="42">
        <f>(O4+O6+O8+O10+O12+O14+O16+O18+O20+O22+O24+O26+O28+O30+O32+O34+O36+O38+O40+O42+O44+O46+O48+O50+O52+O54+O56+O58+O60+O62)-(O5+O7+O9+O11+O13+O15+O17+O19+O21+O23+O25+O27+O29+O31+O33+O35+O37+O39+O41+O43+O45+O47+O49+O51+O53+O55+O57+O59+O61+O63)+N64</f>
        <v>26</v>
      </c>
      <c r="P64" s="42">
        <f t="shared" ref="P64" si="5">(P4+P6+P8+P10+P12+P14+P16+P18+P20+P22+P24+P26+P28+P30+P32+P34+P36+P38+P40+P42+P44+P46+P48+P50+P52+P54+P56+P58+P60+P62)-(P5+P7+P9+P11+P13+P15+P17+P19+P21+P23+P25+P27+P29+P31+P33+P35+P37+P39+P41+P43+P45+P47+P49+P51+P53+P55+P57+P59+P61+P63)+O64</f>
        <v>27</v>
      </c>
      <c r="Q64" s="42">
        <f t="shared" ref="Q64" si="6">(Q4+Q6+Q8+Q10+Q12+Q14+Q16+Q18+Q20+Q22+Q24+Q26+Q28+Q30+Q32+Q34+Q36+Q38+Q40+Q42+Q44+Q46+Q48+Q50+Q52+Q54+Q56+Q58+Q60+Q62)-(Q5+Q7+Q9+Q11+Q13+Q15+Q17+Q19+Q21+Q23+Q25+Q27+Q29+Q31+Q33+Q35+Q37+Q39+Q41+Q43+Q45+Q47+Q49+Q51+Q53+Q55+Q57+Q59+Q61+Q63)+P64</f>
        <v>31</v>
      </c>
      <c r="R64" s="42">
        <f>(R4+R6+R8+R10+R12+R14+R16+R18+R20+R22+R24+R26+R28+R30+R32+R34+R36+R38+R40+R42+R44+R46+R48+R50+R52+R54+R56+R58+R60+R62)-(R5+R7+R9+R11+R13+R15+R17+R19+R21+R23+R25+R27+R29+R31+R33+R35+R37+R39+R41+R43+R45+R47+R49+R51+R53+R55+R57+R59+R61+R63)+Q64</f>
        <v>44</v>
      </c>
      <c r="S64" s="42">
        <f t="shared" ref="S64" si="7">(S4+S6+S8+S10+S12+S14+S16+S18+S20+S22+S24+S26+S28+S30+S32+S34+S36+S38+S40+S42+S44+S46+S48+S50+S52+S54+S56+S58+S60+S62)-(S5+S7+S9+S11+S13+S15+S17+S19+S21+S23+S25+S27+S29+S31+S33+S35+S37+S39+S41+S43+S45+S47+S49+S51+S53+S55+S57+S59+S61+S63)+R64</f>
        <v>54</v>
      </c>
      <c r="T64" s="42">
        <f t="shared" ref="T64" si="8">(T4+T6+T8+T10+T12+T14+T16+T18+T20+T22+T24+T26+T28+T30+T32+T34+T36+T38+T40+T42+T44+T46+T48+T50+T52+T54+T56+T58+T60+T62)-(T5+T7+T9+T11+T13+T15+T17+T19+T21+T23+T25+T27+T29+T31+T33+T35+T37+T39+T41+T43+T45+T47+T49+T51+T53+T55+T57+T59+T61+T63)+S64</f>
        <v>63</v>
      </c>
      <c r="U64" s="42">
        <f t="shared" ref="U64" si="9">(U4+U6+U8+U10+U12+U14+U16+U18+U20+U22+U24+U26+U28+U30+U32+U34+U36+U38+U40+U42+U44+U46+U48+U50+U52+U54+U56+U58+U60+U62)-(U5+U7+U9+U11+U13+U15+U17+U19+U21+U23+U25+U27+U29+U31+U33+U35+U37+U39+U41+U43+U45+U47+U49+U51+U53+U55+U57+U59+U61+U63)+T64</f>
        <v>66</v>
      </c>
      <c r="V64" s="42">
        <f t="shared" ref="V64" si="10">(V4+V6+V8+V10+V12+V14+V16+V18+V20+V22+V24+V26+V28+V30+V32+V34+V36+V38+V40+V42+V44+V46+V48+V50+V52+V54+V56+V58+V60+V62)-(V5+V7+V9+V11+V13+V15+V17+V19+V21+V23+V25+V27+V29+V31+V33+V35+V37+V39+V41+V43+V45+V47+V49+V51+V53+V55+V57+V59+V61+V63)+U64</f>
        <v>66</v>
      </c>
      <c r="W64" s="42">
        <f>(W4+W6+W8+W10+W12+W14+W16+W18+W20+W22+W24+W26+W28+W30+W32+W34+W36+W38+W40+W42+W44+W46+W48+W50+W52+W54+W56+W58+W60+W62)-(W5+W7+W9+W11+W13+W15+W17+W19+W21+W23+W25+W27+W29+W31+W33+W35+W37+W39+W41+W43+W45+W47+W49+W51+W53+W55+W57+W59+W61+W63)+V64</f>
        <v>84</v>
      </c>
      <c r="X64" s="42">
        <f t="shared" ref="X64" si="11">(X4+X6+X8+X10+X12+X14+X16+X18+X20+X22+X24+X26+X28+X30+X32+X34+X36+X38+X40+X42+X44+X46+X48+X50+X52+X54+X56+X58+X60+X62)-(X5+X7+X9+X11+X13+X15+X17+X19+X21+X23+X25+X27+X29+X31+X33+X35+X37+X39+X41+X43+X45+X47+X49+X51+X53+X55+X57+X59+X61+X63)+W64</f>
        <v>93</v>
      </c>
      <c r="Y64" s="42">
        <f t="shared" ref="Y64" si="12">(Y4+Y6+Y8+Y10+Y12+Y14+Y16+Y18+Y20+Y22+Y24+Y26+Y28+Y30+Y32+Y34+Y36+Y38+Y40+Y42+Y44+Y46+Y48+Y50+Y52+Y54+Y56+Y58+Y60+Y62)-(Y5+Y7+Y9+Y11+Y13+Y15+Y17+Y19+Y21+Y23+Y25+Y27+Y29+Y31+Y33+Y35+Y37+Y39+Y41+Y43+Y45+Y47+Y49+Y51+Y53+Y55+Y57+Y59+Y61+Y63)+X64</f>
        <v>91</v>
      </c>
      <c r="Z64" s="42">
        <f t="shared" ref="Z64" si="13">(Z4+Z6+Z8+Z10+Z12+Z14+Z16+Z18+Z20+Z22+Z24+Z26+Z28+Z30+Z32+Z34+Z36+Z38+Z40+Z42+Z44+Z46+Z48+Z50+Z52+Z54+Z56+Z58+Z60+Z62)-(Z5+Z7+Z9+Z11+Z13+Z15+Z17+Z19+Z21+Z23+Z25+Z27+Z29+Z31+Z33+Z35+Z37+Z39+Z41+Z43+Z45+Z47+Z49+Z51+Z53+Z55+Z57+Z59+Z61+Z63)+Y64</f>
        <v>93</v>
      </c>
      <c r="AA64" s="42">
        <f t="shared" ref="AA64" si="14">(AA4+AA6+AA8+AA10+AA12+AA14+AA16+AA18+AA20+AA22+AA24+AA26+AA28+AA30+AA32+AA34+AA36+AA38+AA40+AA42+AA44+AA46+AA48+AA50+AA52+AA54+AA56+AA58+AA60+AA62)-(AA5+AA7+AA9+AA11+AA13+AA15+AA17+AA19+AA21+AA23+AA25+AA27+AA29+AA31+AA33+AA35+AA37+AA39+AA41+AA43+AA45+AA47+AA49+AA51+AA53+AA55+AA57+AA59+AA61+AA63)+Z64</f>
        <v>97</v>
      </c>
      <c r="AB64" s="42">
        <f t="shared" ref="AB64:AC64" si="15">(AB4+AB6+AB8+AB10+AB12+AB14+AB16+AB18+AB20+AB22+AB24+AB26+AB28+AB30+AB32+AB34+AB36+AB38+AB40+AB42+AB44+AB46+AB48+AB50+AB52+AB54+AB56+AB58+AB60+AB62)-(AB5+AB7+AB9+AB11+AB13+AB15+AB17+AB19+AB21+AB23+AB25+AB27+AB29+AB31+AB33+AB35+AB37+AB39+AB41+AB43+AB45+AB47+AB49+AB51+AB53+AB55+AB57+AB59+AB61+AB63)+AA64</f>
        <v>110</v>
      </c>
      <c r="AC64" s="42">
        <f t="shared" si="15"/>
        <v>104</v>
      </c>
      <c r="AD64" s="42">
        <f t="shared" ref="AD64" si="16">(AD4+AD6+AD8+AD10+AD12+AD14+AD16+AD18+AD20+AD22+AD24+AD26+AD28+AD30+AD32+AD34+AD36+AD38+AD40+AD42+AD44+AD46+AD48+AD50+AD52+AD54+AD56+AD58+AD60+AD62)-(AD5+AD7+AD9+AD11+AD13+AD15+AD17+AD19+AD21+AD23+AD25+AD27+AD29+AD31+AD33+AD35+AD37+AD39+AD41+AD43+AD45+AD47+AD49+AD51+AD53+AD55+AD57+AD59+AD61+AD63)+AC64</f>
        <v>99</v>
      </c>
      <c r="AE64" s="42">
        <f t="shared" ref="AE64" si="17">(AE4+AE6+AE8+AE10+AE12+AE14+AE16+AE18+AE20+AE22+AE24+AE26+AE28+AE30+AE32+AE34+AE36+AE38+AE40+AE42+AE44+AE46+AE48+AE50+AE52+AE54+AE56+AE58+AE60+AE62)-(AE5+AE7+AE9+AE11+AE13+AE15+AE17+AE19+AE21+AE23+AE25+AE27+AE29+AE31+AE33+AE35+AE37+AE39+AE41+AE43+AE45+AE47+AE49+AE51+AE53+AE55+AE57+AE59+AE61+AE63)+AD64</f>
        <v>85</v>
      </c>
      <c r="AF64" s="42">
        <f t="shared" ref="AF64" si="18">(AF4+AF6+AF8+AF10+AF12+AF14+AF16+AF18+AF20+AF22+AF24+AF26+AF28+AF30+AF32+AF34+AF36+AF38+AF40+AF42+AF44+AF46+AF48+AF50+AF52+AF54+AF56+AF58+AF60+AF62)-(AF5+AF7+AF9+AF11+AF13+AF15+AF17+AF19+AF21+AF23+AF25+AF27+AF29+AF31+AF33+AF35+AF37+AF39+AF41+AF43+AF45+AF47+AF49+AF51+AF53+AF55+AF57+AF59+AF61+AF63)+AE64</f>
        <v>81</v>
      </c>
      <c r="AG64" s="42">
        <f t="shared" ref="AG64:AH64" si="19">(AG4+AG6+AG8+AG10+AG12+AG14+AG16+AG18+AG20+AG22+AG24+AG26+AG28+AG30+AG32+AG34+AG36+AG38+AG40+AG42+AG44+AG46+AG48+AG50+AG52+AG54+AG56+AG58+AG60+AG62)-(AG5+AG7+AG9+AG11+AG13+AG15+AG17+AG19+AG21+AG23+AG25+AG27+AG29+AG31+AG33+AG35+AG37+AG39+AG41+AG43+AG45+AG47+AG49+AG51+AG53+AG55+AG57+AG59+AG61+AG63)+AF64</f>
        <v>73</v>
      </c>
      <c r="AH64" s="42">
        <f t="shared" si="19"/>
        <v>53</v>
      </c>
      <c r="AI64" s="42">
        <f t="shared" ref="AI64" si="20">(AI4+AI6+AI8+AI10+AI12+AI14+AI16+AI18+AI20+AI22+AI24+AI26+AI28+AI30+AI32+AI34+AI36+AI38+AI40+AI42+AI44+AI46+AI48+AI50+AI52+AI54+AI56+AI58+AI60+AI62)-(AI5+AI7+AI9+AI11+AI13+AI15+AI17+AI19+AI21+AI23+AI25+AI27+AI29+AI31+AI33+AI35+AI37+AI39+AI41+AI43+AI45+AI47+AI49+AI51+AI53+AI55+AI57+AI59+AI61+AI63)+AH64</f>
        <v>52</v>
      </c>
      <c r="AJ64" s="42">
        <f t="shared" ref="AJ64:AK64" si="21">(AJ4+AJ6+AJ8+AJ10+AJ12+AJ14+AJ16+AJ18+AJ20+AJ22+AJ24+AJ26+AJ28+AJ30+AJ32+AJ34+AJ36+AJ38+AJ40+AJ42+AJ44+AJ46+AJ48+AJ50+AJ52+AJ54+AJ56+AJ58+AJ60+AJ62)-(AJ5+AJ7+AJ9+AJ11+AJ13+AJ15+AJ17+AJ19+AJ21+AJ23+AJ25+AJ27+AJ29+AJ31+AJ33+AJ35+AJ37+AJ39+AJ41+AJ43+AJ45+AJ47+AJ49+AJ51+AJ53+AJ55+AJ57+AJ59+AJ61+AJ63)+AI64</f>
        <v>47</v>
      </c>
      <c r="AK64" s="42">
        <f t="shared" si="21"/>
        <v>40</v>
      </c>
      <c r="AL64" s="42">
        <f t="shared" ref="AL64" si="22">(AL4+AL6+AL8+AL10+AL12+AL14+AL16+AL18+AL20+AL22+AL24+AL26+AL28+AL30+AL32+AL34+AL36+AL38+AL40+AL42+AL44+AL46+AL48+AL50+AL52+AL54+AL56+AL58+AL60+AL62)-(AL5+AL7+AL9+AL11+AL13+AL15+AL17+AL19+AL21+AL23+AL25+AL27+AL29+AL31+AL33+AL35+AL37+AL39+AL41+AL43+AL45+AL47+AL49+AL51+AL53+AL55+AL57+AL59+AL61+AL63)+AK64</f>
        <v>42</v>
      </c>
      <c r="AM64" s="42">
        <f t="shared" ref="AM64" si="23">(AM4+AM6+AM8+AM10+AM12+AM14+AM16+AM18+AM20+AM22+AM24+AM26+AM28+AM30+AM32+AM34+AM36+AM38+AM40+AM42+AM44+AM46+AM48+AM50+AM52+AM54+AM56+AM58+AM60+AM62)-(AM5+AM7+AM9+AM11+AM13+AM15+AM17+AM19+AM21+AM23+AM25+AM27+AM29+AM31+AM33+AM35+AM37+AM39+AM41+AM43+AM45+AM47+AM49+AM51+AM53+AM55+AM57+AM59+AM61+AM63)+AL64</f>
        <v>40</v>
      </c>
      <c r="AN64" s="42">
        <f t="shared" ref="AN64" si="24">(AN4+AN6+AN8+AN10+AN12+AN14+AN16+AN18+AN20+AN22+AN24+AN26+AN28+AN30+AN32+AN34+AN36+AN38+AN40+AN42+AN44+AN46+AN48+AN50+AN52+AN54+AN56+AN58+AN60+AN62)-(AN5+AN7+AN9+AN11+AN13+AN15+AN17+AN19+AN21+AN23+AN25+AN27+AN29+AN31+AN33+AN35+AN37+AN39+AN41+AN43+AN45+AN47+AN49+AN51+AN53+AN55+AN57+AN59+AN61+AN63)+AM64</f>
        <v>35</v>
      </c>
      <c r="AO64" s="42">
        <f t="shared" ref="AO64:AQ64" si="25">(AO4+AO6+AO8+AO10+AO12+AO14+AO16+AO18+AO20+AO22+AO24+AO26+AO28+AO30+AO32+AO34+AO36+AO38+AO40+AO42+AO44+AO46+AO48+AO50+AO52+AO54+AO56+AO58+AO60+AO62)-(AO5+AO7+AO9+AO11+AO13+AO15+AO17+AO19+AO21+AO23+AO25+AO27+AO29+AO31+AO33+AO35+AO37+AO39+AO41+AO43+AO45+AO47+AO49+AO51+AO53+AO55+AO57+AO59+AO61+AO63)+AN64</f>
        <v>35</v>
      </c>
      <c r="AP64" s="42">
        <f t="shared" si="25"/>
        <v>32</v>
      </c>
      <c r="AQ64" s="42">
        <f t="shared" si="25"/>
        <v>30</v>
      </c>
      <c r="AR64" s="42">
        <f t="shared" ref="AR64" si="26">(AR4+AR6+AR8+AR10+AR12+AR14+AR16+AR18+AR20+AR22+AR24+AR26+AR28+AR30+AR32+AR34+AR36+AR38+AR40+AR42+AR44+AR46+AR48+AR50+AR52+AR54+AR56+AR58+AR60+AR62)-(AR5+AR7+AR9+AR11+AR13+AR15+AR17+AR19+AR21+AR23+AR25+AR27+AR29+AR31+AR33+AR35+AR37+AR39+AR41+AR43+AR45+AR47+AR49+AR51+AR53+AR55+AR57+AR59+AR61+AR63)+AQ64</f>
        <v>27</v>
      </c>
      <c r="AS64" s="42">
        <f t="shared" ref="AS64" si="27">(AS4+AS6+AS8+AS10+AS12+AS14+AS16+AS18+AS20+AS22+AS24+AS26+AS28+AS30+AS32+AS34+AS36+AS38+AS40+AS42+AS44+AS46+AS48+AS50+AS52+AS54+AS56+AS58+AS60+AS62)-(AS5+AS7+AS9+AS11+AS13+AS15+AS17+AS19+AS21+AS23+AS25+AS27+AS29+AS31+AS33+AS35+AS37+AS39+AS41+AS43+AS45+AS47+AS49+AS51+AS53+AS55+AS57+AS59+AS61+AS63)+AR64</f>
        <v>23</v>
      </c>
      <c r="AT64" s="42">
        <f t="shared" ref="AT64" si="28">(AT4+AT6+AT8+AT10+AT12+AT14+AT16+AT18+AT20+AT22+AT24+AT26+AT28+AT30+AT32+AT34+AT36+AT38+AT40+AT42+AT44+AT46+AT48+AT50+AT52+AT54+AT56+AT58+AT60+AT62)-(AT5+AT7+AT9+AT11+AT13+AT15+AT17+AT19+AT21+AT23+AT25+AT27+AT29+AT31+AT33+AT35+AT37+AT39+AT41+AT43+AT45+AT47+AT49+AT51+AT53+AT55+AT57+AT59+AT61+AT63)+AS64</f>
        <v>21</v>
      </c>
      <c r="AU64" s="42">
        <f t="shared" ref="AU64:AV64" si="29">(AU4+AU6+AU8+AU10+AU12+AU14+AU16+AU18+AU20+AU22+AU24+AU26+AU28+AU30+AU32+AU34+AU36+AU38+AU40+AU42+AU44+AU46+AU48+AU50+AU52+AU54+AU56+AU58+AU60+AU62)-(AU5+AU7+AU9+AU11+AU13+AU15+AU17+AU19+AU21+AU23+AU25+AU27+AU29+AU31+AU33+AU35+AU37+AU39+AU41+AU43+AU45+AU47+AU49+AU51+AU53+AU55+AU57+AU59+AU61+AU63)+AT64</f>
        <v>19</v>
      </c>
      <c r="AV64" s="42">
        <f t="shared" si="29"/>
        <v>20</v>
      </c>
      <c r="AW64" s="42">
        <f t="shared" ref="AW64" si="30">(AW4+AW6+AW8+AW10+AW12+AW14+AW16+AW18+AW20+AW22+AW24+AW26+AW28+AW30+AW32+AW34+AW36+AW38+AW40+AW42+AW44+AW46+AW48+AW50+AW52+AW54+AW56+AW58+AW60+AW62)-(AW5+AW7+AW9+AW11+AW13+AW15+AW17+AW19+AW21+AW23+AW25+AW27+AW29+AW31+AW33+AW35+AW37+AW39+AW41+AW43+AW45+AW47+AW49+AW51+AW53+AW55+AW57+AW59+AW61+AW63)+AV64</f>
        <v>19</v>
      </c>
      <c r="AX64" s="42">
        <f t="shared" ref="AX64" si="31">(AX4+AX6+AX8+AX10+AX12+AX14+AX16+AX18+AX20+AX22+AX24+AX26+AX28+AX30+AX32+AX34+AX36+AX38+AX40+AX42+AX44+AX46+AX48+AX50+AX52+AX54+AX56+AX58+AX60+AX62)-(AX5+AX7+AX9+AX11+AX13+AX15+AX17+AX19+AX21+AX23+AX25+AX27+AX29+AX31+AX33+AX35+AX37+AX39+AX41+AX43+AX45+AX47+AX49+AX51+AX53+AX55+AX57+AX59+AX61+AX63)+AW64</f>
        <v>19</v>
      </c>
      <c r="AY64" s="42">
        <f t="shared" ref="AY64" si="32">(AY4+AY6+AY8+AY10+AY12+AY14+AY16+AY18+AY20+AY22+AY24+AY26+AY28+AY30+AY32+AY34+AY36+AY38+AY40+AY42+AY44+AY46+AY48+AY50+AY52+AY54+AY56+AY58+AY60+AY62)-(AY5+AY7+AY9+AY11+AY13+AY15+AY17+AY19+AY21+AY23+AY25+AY27+AY29+AY31+AY33+AY35+AY37+AY39+AY41+AY43+AY45+AY47+AY49+AY51+AY53+AY55+AY57+AY59+AY61+AY63)+AX64</f>
        <v>19</v>
      </c>
    </row>
    <row r="67" spans="4:6" ht="13">
      <c r="F67" s="9" t="s">
        <v>147</v>
      </c>
    </row>
    <row r="69" spans="4:6">
      <c r="D69" s="85" t="s">
        <v>59</v>
      </c>
      <c r="E69" s="107" t="s">
        <v>146</v>
      </c>
    </row>
    <row r="70" spans="4:6">
      <c r="D70" s="106"/>
      <c r="E70" s="106"/>
    </row>
    <row r="71" spans="4:6">
      <c r="D71" s="106"/>
      <c r="E71" s="106"/>
    </row>
    <row r="72" spans="4:6">
      <c r="D72" s="70">
        <v>42005</v>
      </c>
      <c r="E72" s="50">
        <v>6</v>
      </c>
    </row>
    <row r="73" spans="4:6">
      <c r="D73" s="70">
        <v>42036</v>
      </c>
      <c r="E73" s="50">
        <v>12</v>
      </c>
    </row>
    <row r="74" spans="4:6">
      <c r="D74" s="70">
        <v>42064</v>
      </c>
      <c r="E74" s="50">
        <v>17</v>
      </c>
    </row>
    <row r="75" spans="4:6">
      <c r="D75" s="70">
        <v>42095</v>
      </c>
      <c r="E75" s="50">
        <v>15</v>
      </c>
    </row>
    <row r="76" spans="4:6">
      <c r="D76" s="70">
        <v>42125</v>
      </c>
      <c r="E76" s="50">
        <v>14</v>
      </c>
    </row>
    <row r="77" spans="4:6">
      <c r="D77" s="70">
        <v>42156</v>
      </c>
      <c r="E77" s="50">
        <v>18</v>
      </c>
    </row>
    <row r="78" spans="4:6">
      <c r="D78" s="70">
        <v>42186</v>
      </c>
      <c r="E78" s="50">
        <v>18</v>
      </c>
    </row>
    <row r="79" spans="4:6">
      <c r="D79" s="70">
        <v>42217</v>
      </c>
      <c r="E79" s="50">
        <v>24</v>
      </c>
    </row>
    <row r="80" spans="4:6">
      <c r="D80" s="70">
        <v>42248</v>
      </c>
      <c r="E80" s="50">
        <v>24</v>
      </c>
    </row>
    <row r="81" spans="4:5">
      <c r="D81" s="70">
        <v>42278</v>
      </c>
      <c r="E81" s="50">
        <v>19</v>
      </c>
    </row>
    <row r="82" spans="4:5">
      <c r="D82" s="70">
        <v>42309</v>
      </c>
      <c r="E82" s="50">
        <v>21</v>
      </c>
    </row>
    <row r="83" spans="4:5">
      <c r="D83" s="70">
        <v>42339</v>
      </c>
      <c r="E83" s="50">
        <v>26</v>
      </c>
    </row>
    <row r="84" spans="4:5">
      <c r="D84" s="70">
        <v>42370</v>
      </c>
      <c r="E84" s="50">
        <v>27</v>
      </c>
    </row>
    <row r="85" spans="4:5">
      <c r="D85" s="70">
        <v>42401</v>
      </c>
      <c r="E85" s="50">
        <v>31</v>
      </c>
    </row>
    <row r="86" spans="4:5">
      <c r="D86" s="70">
        <v>42430</v>
      </c>
      <c r="E86" s="50">
        <v>44</v>
      </c>
    </row>
    <row r="87" spans="4:5">
      <c r="D87" s="70">
        <v>42461</v>
      </c>
      <c r="E87" s="50">
        <v>54</v>
      </c>
    </row>
    <row r="88" spans="4:5">
      <c r="D88" s="70">
        <v>42491</v>
      </c>
      <c r="E88" s="50">
        <v>63</v>
      </c>
    </row>
    <row r="89" spans="4:5">
      <c r="D89" s="70">
        <v>42522</v>
      </c>
      <c r="E89" s="50">
        <v>66</v>
      </c>
    </row>
    <row r="90" spans="4:5">
      <c r="D90" s="70">
        <v>42552</v>
      </c>
      <c r="E90" s="50">
        <v>66</v>
      </c>
    </row>
    <row r="91" spans="4:5">
      <c r="D91" s="70">
        <v>42583</v>
      </c>
      <c r="E91" s="50">
        <v>84</v>
      </c>
    </row>
    <row r="92" spans="4:5">
      <c r="D92" s="70">
        <v>42614</v>
      </c>
      <c r="E92" s="50">
        <v>93</v>
      </c>
    </row>
    <row r="93" spans="4:5">
      <c r="D93" s="70">
        <v>42644</v>
      </c>
      <c r="E93" s="50">
        <v>91</v>
      </c>
    </row>
    <row r="94" spans="4:5">
      <c r="D94" s="70">
        <v>42675</v>
      </c>
      <c r="E94" s="50">
        <v>93</v>
      </c>
    </row>
    <row r="95" spans="4:5">
      <c r="D95" s="70">
        <v>42705</v>
      </c>
      <c r="E95" s="50">
        <v>97</v>
      </c>
    </row>
    <row r="96" spans="4:5">
      <c r="D96" s="70">
        <v>42736</v>
      </c>
      <c r="E96" s="50">
        <v>110</v>
      </c>
    </row>
    <row r="97" spans="4:5">
      <c r="D97" s="70">
        <v>42767</v>
      </c>
      <c r="E97" s="50">
        <v>104</v>
      </c>
    </row>
    <row r="98" spans="4:5">
      <c r="D98" s="70">
        <v>42795</v>
      </c>
      <c r="E98" s="50">
        <v>99</v>
      </c>
    </row>
    <row r="99" spans="4:5">
      <c r="D99" s="70">
        <v>42826</v>
      </c>
      <c r="E99" s="50">
        <v>85</v>
      </c>
    </row>
    <row r="100" spans="4:5">
      <c r="D100" s="70">
        <v>42856</v>
      </c>
      <c r="E100" s="50">
        <v>81</v>
      </c>
    </row>
    <row r="101" spans="4:5">
      <c r="D101" s="70">
        <v>42887</v>
      </c>
      <c r="E101" s="50">
        <v>73</v>
      </c>
    </row>
    <row r="102" spans="4:5">
      <c r="D102" s="70">
        <v>42917</v>
      </c>
      <c r="E102" s="50">
        <v>53</v>
      </c>
    </row>
    <row r="103" spans="4:5">
      <c r="D103" s="70">
        <v>42948</v>
      </c>
      <c r="E103" s="50">
        <v>52</v>
      </c>
    </row>
    <row r="104" spans="4:5">
      <c r="D104" s="70">
        <v>42979</v>
      </c>
      <c r="E104" s="50">
        <v>47</v>
      </c>
    </row>
    <row r="105" spans="4:5">
      <c r="D105" s="70">
        <v>43009</v>
      </c>
      <c r="E105" s="50">
        <v>40</v>
      </c>
    </row>
    <row r="106" spans="4:5">
      <c r="D106" s="70">
        <v>43040</v>
      </c>
      <c r="E106" s="50">
        <v>42</v>
      </c>
    </row>
    <row r="107" spans="4:5">
      <c r="D107" s="70">
        <v>43070</v>
      </c>
      <c r="E107" s="50">
        <v>40</v>
      </c>
    </row>
    <row r="108" spans="4:5">
      <c r="D108" s="70">
        <v>43101</v>
      </c>
      <c r="E108" s="50">
        <v>35</v>
      </c>
    </row>
    <row r="109" spans="4:5">
      <c r="D109" s="70">
        <v>43132</v>
      </c>
      <c r="E109" s="50">
        <v>35</v>
      </c>
    </row>
    <row r="110" spans="4:5">
      <c r="D110" s="70">
        <v>43160</v>
      </c>
      <c r="E110" s="50">
        <v>32</v>
      </c>
    </row>
    <row r="111" spans="4:5">
      <c r="D111" s="70">
        <v>43191</v>
      </c>
      <c r="E111" s="50">
        <v>30</v>
      </c>
    </row>
    <row r="112" spans="4:5">
      <c r="D112" s="70">
        <v>43221</v>
      </c>
      <c r="E112" s="50">
        <v>27</v>
      </c>
    </row>
    <row r="113" spans="4:5">
      <c r="D113" s="70">
        <v>43252</v>
      </c>
      <c r="E113" s="50">
        <v>23</v>
      </c>
    </row>
    <row r="114" spans="4:5">
      <c r="D114" s="70">
        <v>43282</v>
      </c>
      <c r="E114" s="50">
        <v>21</v>
      </c>
    </row>
    <row r="115" spans="4:5">
      <c r="D115" s="70">
        <v>43313</v>
      </c>
      <c r="E115" s="50">
        <v>19</v>
      </c>
    </row>
    <row r="116" spans="4:5">
      <c r="D116" s="70">
        <v>43344</v>
      </c>
      <c r="E116" s="50">
        <v>20</v>
      </c>
    </row>
    <row r="117" spans="4:5">
      <c r="D117" s="70">
        <v>43374</v>
      </c>
      <c r="E117" s="50">
        <v>19</v>
      </c>
    </row>
    <row r="118" spans="4:5">
      <c r="D118" s="70">
        <v>43405</v>
      </c>
      <c r="E118" s="50">
        <v>19</v>
      </c>
    </row>
    <row r="119" spans="4:5">
      <c r="D119" s="70">
        <v>43435</v>
      </c>
      <c r="E119" s="50">
        <v>19</v>
      </c>
    </row>
  </sheetData>
  <mergeCells count="2">
    <mergeCell ref="D69:D71"/>
    <mergeCell ref="E69:E7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284D-5379-446F-A12F-B256117CD2F0}">
  <dimension ref="A4:AY119"/>
  <sheetViews>
    <sheetView topLeftCell="A65" workbookViewId="0">
      <selection activeCell="D6" sqref="D6"/>
    </sheetView>
  </sheetViews>
  <sheetFormatPr defaultRowHeight="12.5"/>
  <cols>
    <col min="8" max="8" width="14" customWidth="1"/>
  </cols>
  <sheetData>
    <row r="4" spans="2:51">
      <c r="C4" s="72" t="s">
        <v>0</v>
      </c>
    </row>
    <row r="5" spans="2:51" ht="13">
      <c r="B5" s="49" t="s">
        <v>3</v>
      </c>
      <c r="C5" s="44" t="s">
        <v>4</v>
      </c>
      <c r="D5" s="73">
        <v>42005</v>
      </c>
      <c r="E5" s="73">
        <v>42036</v>
      </c>
      <c r="F5" s="73">
        <v>42064</v>
      </c>
      <c r="G5" s="73">
        <v>42095</v>
      </c>
      <c r="H5" s="73">
        <v>42125</v>
      </c>
      <c r="I5" s="73">
        <v>42156</v>
      </c>
      <c r="J5" s="73">
        <v>42186</v>
      </c>
      <c r="K5" s="73">
        <v>42217</v>
      </c>
      <c r="L5" s="73">
        <v>42248</v>
      </c>
      <c r="M5" s="73">
        <v>42278</v>
      </c>
      <c r="N5" s="73">
        <v>42309</v>
      </c>
      <c r="O5" s="73">
        <v>42339</v>
      </c>
      <c r="P5" s="73">
        <v>42370</v>
      </c>
      <c r="Q5" s="73">
        <v>42401</v>
      </c>
      <c r="R5" s="73">
        <v>42430</v>
      </c>
      <c r="S5" s="73">
        <v>42461</v>
      </c>
      <c r="T5" s="73">
        <v>42491</v>
      </c>
      <c r="U5" s="73">
        <v>42522</v>
      </c>
      <c r="V5" s="73">
        <v>42552</v>
      </c>
      <c r="W5" s="73">
        <v>42583</v>
      </c>
      <c r="X5" s="73">
        <v>42614</v>
      </c>
      <c r="Y5" s="73">
        <v>42644</v>
      </c>
      <c r="Z5" s="73">
        <v>42675</v>
      </c>
      <c r="AA5" s="73">
        <v>42705</v>
      </c>
      <c r="AB5" s="73">
        <v>42736</v>
      </c>
      <c r="AC5" s="73">
        <v>42767</v>
      </c>
      <c r="AD5" s="73">
        <v>42795</v>
      </c>
      <c r="AE5" s="73">
        <v>42826</v>
      </c>
      <c r="AF5" s="73">
        <v>42856</v>
      </c>
      <c r="AG5" s="73">
        <v>42887</v>
      </c>
      <c r="AH5" s="73">
        <v>42917</v>
      </c>
      <c r="AI5" s="73">
        <v>42948</v>
      </c>
      <c r="AJ5" s="73">
        <v>42979</v>
      </c>
      <c r="AK5" s="73">
        <v>43009</v>
      </c>
      <c r="AL5" s="73">
        <v>43040</v>
      </c>
      <c r="AM5" s="73">
        <v>43070</v>
      </c>
      <c r="AN5" s="73">
        <v>43101</v>
      </c>
      <c r="AO5" s="73">
        <v>43132</v>
      </c>
      <c r="AP5" s="73">
        <v>43160</v>
      </c>
      <c r="AQ5" s="73">
        <v>43191</v>
      </c>
      <c r="AR5" s="73">
        <v>43221</v>
      </c>
      <c r="AS5" s="73">
        <v>43252</v>
      </c>
      <c r="AT5" s="73">
        <v>43282</v>
      </c>
      <c r="AU5" s="73">
        <v>43313</v>
      </c>
      <c r="AV5" s="73">
        <v>43344</v>
      </c>
      <c r="AW5" s="73">
        <v>43374</v>
      </c>
      <c r="AX5" s="73">
        <v>43405</v>
      </c>
      <c r="AY5" s="73">
        <v>43435</v>
      </c>
    </row>
    <row r="6" spans="2:51">
      <c r="B6" s="21">
        <v>2400</v>
      </c>
      <c r="C6" s="21" t="s">
        <v>6</v>
      </c>
      <c r="D6" s="42">
        <f>('Data Analysis and Refinement'!H5/'Current Quality Tot Norm by Siz'!B6)*1000</f>
        <v>2.5</v>
      </c>
      <c r="E6" s="42">
        <f>('Data Analysis and Refinement'!I5/'Current Quality Tot Norm by Siz'!B6)*1000</f>
        <v>1.25</v>
      </c>
      <c r="F6" s="42">
        <f>('Data Analysis and Refinement'!J5/'Current Quality Tot Norm by Siz'!B6)*1000</f>
        <v>2.0833333333333335</v>
      </c>
      <c r="G6" s="42">
        <f>('Data Analysis and Refinement'!K5/'Current Quality Tot Norm by Siz'!B6)*1000</f>
        <v>1.25</v>
      </c>
      <c r="H6" s="42">
        <f>('Data Analysis and Refinement'!L5/'Current Quality Tot Norm by Siz'!B6)*1000</f>
        <v>0.83333333333333337</v>
      </c>
      <c r="I6" s="42">
        <f>('Data Analysis and Refinement'!M5/'Current Quality Tot Norm by Siz'!B6)*1000</f>
        <v>2.5</v>
      </c>
      <c r="J6" s="42">
        <f>('Data Analysis and Refinement'!N5/'Current Quality Tot Norm by Siz'!B6)*1000</f>
        <v>1.25</v>
      </c>
      <c r="K6" s="42">
        <f>('Data Analysis and Refinement'!O5/'Current Quality Tot Norm by Siz'!B6)*1000</f>
        <v>0.83333333333333337</v>
      </c>
      <c r="L6" s="42">
        <f>('Data Analysis and Refinement'!P5/'Current Quality Tot Norm by Siz'!B6)*1000</f>
        <v>0.41666666666666669</v>
      </c>
      <c r="M6" s="42">
        <f>('Data Analysis and Refinement'!Q5/'Current Quality Tot Norm by Siz'!B6)*1000</f>
        <v>0</v>
      </c>
      <c r="N6" s="42">
        <f>('Data Analysis and Refinement'!R5/'Current Quality Tot Norm by Siz'!B6)*1000</f>
        <v>0.41666666666666669</v>
      </c>
      <c r="O6" s="42">
        <f>('Data Analysis and Refinement'!S5/'Current Quality Tot Norm by Siz'!B6)*1000</f>
        <v>0</v>
      </c>
      <c r="P6" s="42">
        <f>('Data Analysis and Refinement'!T5/'Current Quality Tot Norm by Siz'!B6)*1000</f>
        <v>0.41666666666666669</v>
      </c>
      <c r="Q6" s="42">
        <f>('Data Analysis and Refinement'!U5/'Current Quality Tot Norm by Siz'!B6)*1000</f>
        <v>0</v>
      </c>
      <c r="R6" s="42">
        <f>('Data Analysis and Refinement'!V5/'Current Quality Tot Norm by Siz'!B6)*1000</f>
        <v>0</v>
      </c>
      <c r="S6" s="42">
        <f>('Data Analysis and Refinement'!W5/'Current Quality Tot Norm by Siz'!B6)*1000</f>
        <v>0</v>
      </c>
      <c r="T6" s="42">
        <f>('Data Analysis and Refinement'!X5/'Current Quality Tot Norm by Siz'!B6)*1000</f>
        <v>0</v>
      </c>
      <c r="U6" s="42">
        <f>('Data Analysis and Refinement'!Y5/'Current Quality Tot Norm by Siz'!B6)*1000</f>
        <v>0</v>
      </c>
      <c r="V6" s="42">
        <f>('Data Analysis and Refinement'!Z5/'Current Quality Tot Norm by Siz'!B6)*1000</f>
        <v>0</v>
      </c>
      <c r="W6" s="42">
        <f>('Data Analysis and Refinement'!AA5/'Current Quality Tot Norm by Siz'!B6)*1000</f>
        <v>0</v>
      </c>
      <c r="X6" s="42">
        <f>('Data Analysis and Refinement'!AB5/'Current Quality Tot Norm by Siz'!B6)*1000</f>
        <v>0</v>
      </c>
      <c r="Y6" s="42">
        <f>('Data Analysis and Refinement'!AC5/'Current Quality Tot Norm by Siz'!B6)*1000</f>
        <v>0</v>
      </c>
      <c r="Z6" s="42">
        <f>('Data Analysis and Refinement'!AD5/'Current Quality Tot Norm by Siz'!B6)*1000</f>
        <v>0</v>
      </c>
      <c r="AA6" s="42">
        <f>('Data Analysis and Refinement'!AE5/'Current Quality Tot Norm by Siz'!B6)*1000</f>
        <v>0</v>
      </c>
      <c r="AB6" s="42">
        <f>('Data Analysis and Refinement'!AF5/'Current Quality Tot Norm by Siz'!B6)*1000</f>
        <v>0</v>
      </c>
      <c r="AC6" s="42">
        <f>('Data Analysis and Refinement'!AG5/'Current Quality Tot Norm by Siz'!B6)*1000</f>
        <v>0</v>
      </c>
      <c r="AD6" s="42">
        <f>('Data Analysis and Refinement'!AH5/'Current Quality Tot Norm by Siz'!B6)*1000</f>
        <v>0</v>
      </c>
      <c r="AE6" s="42">
        <f>('Data Analysis and Refinement'!AI5/'Current Quality Tot Norm by Siz'!B6)*1000</f>
        <v>0</v>
      </c>
      <c r="AF6" s="42">
        <f>('Data Analysis and Refinement'!AJ5/'Current Quality Tot Norm by Siz'!B6)*1000</f>
        <v>0</v>
      </c>
      <c r="AG6" s="42">
        <f>('Data Analysis and Refinement'!AK5/'Current Quality Tot Norm by Siz'!B6)*1000</f>
        <v>0</v>
      </c>
      <c r="AH6" s="42">
        <f>('Data Analysis and Refinement'!AL5/'Current Quality Tot Norm by Siz'!B6)*1000</f>
        <v>0</v>
      </c>
      <c r="AI6" s="42">
        <f>('Data Analysis and Refinement'!AM5/'Current Quality Tot Norm by Siz'!B6)*1000</f>
        <v>0</v>
      </c>
      <c r="AJ6" s="42">
        <f>('Data Analysis and Refinement'!AN5/'Current Quality Tot Norm by Siz'!B6)*1000</f>
        <v>0</v>
      </c>
      <c r="AK6" s="42">
        <f>('Data Analysis and Refinement'!AO5/'Current Quality Tot Norm by Siz'!B6)*1000</f>
        <v>0</v>
      </c>
      <c r="AL6" s="42">
        <f>('Data Analysis and Refinement'!AP5/'Current Quality Tot Norm by Siz'!B6)*1000</f>
        <v>0</v>
      </c>
      <c r="AM6" s="42">
        <f>('Data Analysis and Refinement'!AQ5/'Current Quality Tot Norm by Siz'!B6)*1000</f>
        <v>0</v>
      </c>
      <c r="AN6" s="42">
        <f>('Data Analysis and Refinement'!AR5/'Current Quality Tot Norm by Siz'!B6)*1000</f>
        <v>0</v>
      </c>
      <c r="AO6" s="42">
        <f>('Data Analysis and Refinement'!AS5/'Current Quality Tot Norm by Siz'!B6)*1000</f>
        <v>0</v>
      </c>
      <c r="AP6" s="42">
        <f>('Data Analysis and Refinement'!AT5/'Current Quality Tot Norm by Siz'!B6)*1000</f>
        <v>0</v>
      </c>
      <c r="AQ6" s="42">
        <f>('Data Analysis and Refinement'!AU5/'Current Quality Tot Norm by Siz'!B6)*1000</f>
        <v>0</v>
      </c>
      <c r="AR6" s="42">
        <f>('Data Analysis and Refinement'!AV5/'Current Quality Tot Norm by Siz'!B6)*1000</f>
        <v>0</v>
      </c>
      <c r="AS6" s="42">
        <f>('Data Analysis and Refinement'!AW5/'Current Quality Tot Norm by Siz'!B6)*1000</f>
        <v>0</v>
      </c>
      <c r="AT6" s="42">
        <f>('Data Analysis and Refinement'!AX5/'Current Quality Tot Norm by Siz'!B6)*1000</f>
        <v>0</v>
      </c>
      <c r="AU6" s="42">
        <f>('Data Analysis and Refinement'!AY5/'Current Quality Tot Norm by Siz'!B6)*1000</f>
        <v>0</v>
      </c>
      <c r="AV6" s="42">
        <f>('Data Analysis and Refinement'!AZ5/'Current Quality Tot Norm by Siz'!B6)*1000</f>
        <v>0</v>
      </c>
      <c r="AW6" s="42">
        <f>('Data Analysis and Refinement'!BA5/'Current Quality Tot Norm by Siz'!B6)*1000</f>
        <v>0</v>
      </c>
      <c r="AX6" s="42">
        <f>('Data Analysis and Refinement'!BB5/'Current Quality Tot Norm by Siz'!B6)*1000</f>
        <v>0</v>
      </c>
      <c r="AY6" s="42">
        <f>('Data Analysis and Refinement'!BC5/'Current Quality Tot Norm by Siz'!B6)*1000</f>
        <v>0</v>
      </c>
    </row>
    <row r="7" spans="2:51">
      <c r="B7" s="21">
        <v>2400</v>
      </c>
      <c r="C7" s="21" t="s">
        <v>7</v>
      </c>
      <c r="D7" s="42">
        <f>('Data Analysis and Refinement'!H6/'Current Quality Tot Norm by Siz'!B7)*1000</f>
        <v>0</v>
      </c>
      <c r="E7" s="42">
        <f>('Data Analysis and Refinement'!I6/'Current Quality Tot Norm by Siz'!B7)*1000</f>
        <v>0.83333333333333337</v>
      </c>
      <c r="F7" s="42">
        <f>('Data Analysis and Refinement'!J6/'Current Quality Tot Norm by Siz'!B7)*1000</f>
        <v>2.0833333333333335</v>
      </c>
      <c r="G7" s="42">
        <f>('Data Analysis and Refinement'!K6/'Current Quality Tot Norm by Siz'!B7)*1000</f>
        <v>1.6666666666666667</v>
      </c>
      <c r="H7" s="42">
        <f>('Data Analysis and Refinement'!L6/'Current Quality Tot Norm by Siz'!B7)*1000</f>
        <v>1.6666666666666667</v>
      </c>
      <c r="I7" s="42">
        <f>('Data Analysis and Refinement'!M6/'Current Quality Tot Norm by Siz'!B7)*1000</f>
        <v>2.0833333333333335</v>
      </c>
      <c r="J7" s="42">
        <f>('Data Analysis and Refinement'!N6/'Current Quality Tot Norm by Siz'!B7)*1000</f>
        <v>1.6666666666666667</v>
      </c>
      <c r="K7" s="42">
        <f>('Data Analysis and Refinement'!O6/'Current Quality Tot Norm by Siz'!B7)*1000</f>
        <v>1.25</v>
      </c>
      <c r="L7" s="42">
        <f>('Data Analysis and Refinement'!P6/'Current Quality Tot Norm by Siz'!B7)*1000</f>
        <v>0.83333333333333337</v>
      </c>
      <c r="M7" s="42">
        <f>('Data Analysis and Refinement'!Q6/'Current Quality Tot Norm by Siz'!B7)*1000</f>
        <v>0.83333333333333337</v>
      </c>
      <c r="N7" s="42">
        <f>('Data Analysis and Refinement'!R6/'Current Quality Tot Norm by Siz'!B7)*1000</f>
        <v>0.41666666666666669</v>
      </c>
      <c r="O7" s="42">
        <f>('Data Analysis and Refinement'!S6/'Current Quality Tot Norm by Siz'!B7)*1000</f>
        <v>0</v>
      </c>
      <c r="P7" s="42">
        <f>('Data Analysis and Refinement'!T6/'Current Quality Tot Norm by Siz'!B7)*1000</f>
        <v>0</v>
      </c>
      <c r="Q7" s="42">
        <f>('Data Analysis and Refinement'!U6/'Current Quality Tot Norm by Siz'!B7)*1000</f>
        <v>0</v>
      </c>
      <c r="R7" s="42">
        <f>('Data Analysis and Refinement'!V6/'Current Quality Tot Norm by Siz'!B7)*1000</f>
        <v>0</v>
      </c>
      <c r="S7" s="42">
        <f>('Data Analysis and Refinement'!W6/'Current Quality Tot Norm by Siz'!B7)*1000</f>
        <v>0</v>
      </c>
      <c r="T7" s="42">
        <f>('Data Analysis and Refinement'!X6/'Current Quality Tot Norm by Siz'!B7)*1000</f>
        <v>0</v>
      </c>
      <c r="U7" s="42">
        <f>('Data Analysis and Refinement'!Y6/'Current Quality Tot Norm by Siz'!B7)*1000</f>
        <v>0</v>
      </c>
      <c r="V7" s="42">
        <f>('Data Analysis and Refinement'!Z6/'Current Quality Tot Norm by Siz'!B7)*1000</f>
        <v>0</v>
      </c>
      <c r="W7" s="42">
        <f>('Data Analysis and Refinement'!AA6/'Current Quality Tot Norm by Siz'!B7)*1000</f>
        <v>0</v>
      </c>
      <c r="X7" s="42">
        <f>('Data Analysis and Refinement'!AB6/'Current Quality Tot Norm by Siz'!B7)*1000</f>
        <v>0</v>
      </c>
      <c r="Y7" s="42">
        <f>('Data Analysis and Refinement'!AC6/'Current Quality Tot Norm by Siz'!B7)*1000</f>
        <v>0</v>
      </c>
      <c r="Z7" s="42">
        <f>('Data Analysis and Refinement'!AD6/'Current Quality Tot Norm by Siz'!B7)*1000</f>
        <v>0</v>
      </c>
      <c r="AA7" s="42">
        <f>('Data Analysis and Refinement'!AE6/'Current Quality Tot Norm by Siz'!B7)*1000</f>
        <v>0</v>
      </c>
      <c r="AB7" s="42">
        <f>('Data Analysis and Refinement'!AF6/'Current Quality Tot Norm by Siz'!B7)*1000</f>
        <v>0</v>
      </c>
      <c r="AC7" s="42">
        <f>('Data Analysis and Refinement'!AG6/'Current Quality Tot Norm by Siz'!B7)*1000</f>
        <v>0</v>
      </c>
      <c r="AD7" s="42">
        <f>('Data Analysis and Refinement'!AH6/'Current Quality Tot Norm by Siz'!B7)*1000</f>
        <v>0</v>
      </c>
      <c r="AE7" s="42">
        <f>('Data Analysis and Refinement'!AI6/'Current Quality Tot Norm by Siz'!B7)*1000</f>
        <v>0</v>
      </c>
      <c r="AF7" s="42">
        <f>('Data Analysis and Refinement'!AJ6/'Current Quality Tot Norm by Siz'!B7)*1000</f>
        <v>0</v>
      </c>
      <c r="AG7" s="42">
        <f>('Data Analysis and Refinement'!AK6/'Current Quality Tot Norm by Siz'!B7)*1000</f>
        <v>0</v>
      </c>
      <c r="AH7" s="42">
        <f>('Data Analysis and Refinement'!AL6/'Current Quality Tot Norm by Siz'!B7)*1000</f>
        <v>0</v>
      </c>
      <c r="AI7" s="42">
        <f>('Data Analysis and Refinement'!AM6/'Current Quality Tot Norm by Siz'!B7)*1000</f>
        <v>0</v>
      </c>
      <c r="AJ7" s="42">
        <f>('Data Analysis and Refinement'!AN6/'Current Quality Tot Norm by Siz'!B7)*1000</f>
        <v>0</v>
      </c>
      <c r="AK7" s="42">
        <f>('Data Analysis and Refinement'!AO6/'Current Quality Tot Norm by Siz'!B7)*1000</f>
        <v>0</v>
      </c>
      <c r="AL7" s="42">
        <f>('Data Analysis and Refinement'!AP6/'Current Quality Tot Norm by Siz'!B7)*1000</f>
        <v>0</v>
      </c>
      <c r="AM7" s="42">
        <f>('Data Analysis and Refinement'!AQ6/'Current Quality Tot Norm by Siz'!B7)*1000</f>
        <v>0</v>
      </c>
      <c r="AN7" s="42">
        <f>('Data Analysis and Refinement'!AR6/'Current Quality Tot Norm by Siz'!B7)*1000</f>
        <v>0</v>
      </c>
      <c r="AO7" s="42">
        <f>('Data Analysis and Refinement'!AS6/'Current Quality Tot Norm by Siz'!B7)*1000</f>
        <v>0</v>
      </c>
      <c r="AP7" s="42">
        <f>('Data Analysis and Refinement'!AT6/'Current Quality Tot Norm by Siz'!B7)*1000</f>
        <v>0</v>
      </c>
      <c r="AQ7" s="42">
        <f>('Data Analysis and Refinement'!AU6/'Current Quality Tot Norm by Siz'!B7)*1000</f>
        <v>0</v>
      </c>
      <c r="AR7" s="42">
        <f>('Data Analysis and Refinement'!AV6/'Current Quality Tot Norm by Siz'!B7)*1000</f>
        <v>0</v>
      </c>
      <c r="AS7" s="42">
        <f>('Data Analysis and Refinement'!AW6/'Current Quality Tot Norm by Siz'!B7)*1000</f>
        <v>0</v>
      </c>
      <c r="AT7" s="42">
        <f>('Data Analysis and Refinement'!AX6/'Current Quality Tot Norm by Siz'!B7)*1000</f>
        <v>0</v>
      </c>
      <c r="AU7" s="42">
        <f>('Data Analysis and Refinement'!AY6/'Current Quality Tot Norm by Siz'!B7)*1000</f>
        <v>0</v>
      </c>
      <c r="AV7" s="42">
        <f>('Data Analysis and Refinement'!AZ6/'Current Quality Tot Norm by Siz'!B7)*1000</f>
        <v>0</v>
      </c>
      <c r="AW7" s="42">
        <f>('Data Analysis and Refinement'!BA6/'Current Quality Tot Norm by Siz'!B7)*1000</f>
        <v>0</v>
      </c>
      <c r="AX7" s="42">
        <f>('Data Analysis and Refinement'!BB6/'Current Quality Tot Norm by Siz'!B7)*1000</f>
        <v>0</v>
      </c>
      <c r="AY7" s="42">
        <f>('Data Analysis and Refinement'!BC6/'Current Quality Tot Norm by Siz'!B7)*1000</f>
        <v>0</v>
      </c>
    </row>
    <row r="8" spans="2:51">
      <c r="B8" s="21">
        <v>3780</v>
      </c>
      <c r="C8" s="21" t="s">
        <v>6</v>
      </c>
      <c r="D8" s="42">
        <f>('Data Analysis and Refinement'!H7/'Current Quality Tot Norm by Siz'!B8)*1000</f>
        <v>0</v>
      </c>
      <c r="E8" s="42">
        <f>('Data Analysis and Refinement'!I7/'Current Quality Tot Norm by Siz'!B8)*1000</f>
        <v>1.3227513227513228</v>
      </c>
      <c r="F8" s="42">
        <f>('Data Analysis and Refinement'!J7/'Current Quality Tot Norm by Siz'!B8)*1000</f>
        <v>1.5873015873015872</v>
      </c>
      <c r="G8" s="42">
        <f>('Data Analysis and Refinement'!K7/'Current Quality Tot Norm by Siz'!B8)*1000</f>
        <v>2.1164021164021167</v>
      </c>
      <c r="H8" s="42">
        <f>('Data Analysis and Refinement'!L7/'Current Quality Tot Norm by Siz'!B8)*1000</f>
        <v>0.52910052910052918</v>
      </c>
      <c r="I8" s="42">
        <f>('Data Analysis and Refinement'!M7/'Current Quality Tot Norm by Siz'!B8)*1000</f>
        <v>0.79365079365079361</v>
      </c>
      <c r="J8" s="42">
        <f>('Data Analysis and Refinement'!N7/'Current Quality Tot Norm by Siz'!B8)*1000</f>
        <v>1.0582010582010584</v>
      </c>
      <c r="K8" s="42">
        <f>('Data Analysis and Refinement'!O7/'Current Quality Tot Norm by Siz'!B8)*1000</f>
        <v>0.26455026455026459</v>
      </c>
      <c r="L8" s="42">
        <f>('Data Analysis and Refinement'!P7/'Current Quality Tot Norm by Siz'!B8)*1000</f>
        <v>1.3227513227513228</v>
      </c>
      <c r="M8" s="42">
        <f>('Data Analysis and Refinement'!Q7/'Current Quality Tot Norm by Siz'!B8)*1000</f>
        <v>0</v>
      </c>
      <c r="N8" s="42">
        <f>('Data Analysis and Refinement'!R7/'Current Quality Tot Norm by Siz'!B8)*1000</f>
        <v>0</v>
      </c>
      <c r="O8" s="42">
        <f>('Data Analysis and Refinement'!S7/'Current Quality Tot Norm by Siz'!B8)*1000</f>
        <v>0.26455026455026459</v>
      </c>
      <c r="P8" s="42">
        <f>('Data Analysis and Refinement'!T7/'Current Quality Tot Norm by Siz'!B8)*1000</f>
        <v>0</v>
      </c>
      <c r="Q8" s="42">
        <f>('Data Analysis and Refinement'!U7/'Current Quality Tot Norm by Siz'!B8)*1000</f>
        <v>0.26455026455026459</v>
      </c>
      <c r="R8" s="42">
        <f>('Data Analysis and Refinement'!V7/'Current Quality Tot Norm by Siz'!B8)*1000</f>
        <v>0</v>
      </c>
      <c r="S8" s="42">
        <f>('Data Analysis and Refinement'!W7/'Current Quality Tot Norm by Siz'!B8)*1000</f>
        <v>0</v>
      </c>
      <c r="T8" s="42">
        <f>('Data Analysis and Refinement'!X7/'Current Quality Tot Norm by Siz'!B8)*1000</f>
        <v>0</v>
      </c>
      <c r="U8" s="42">
        <f>('Data Analysis and Refinement'!Y7/'Current Quality Tot Norm by Siz'!B8)*1000</f>
        <v>0</v>
      </c>
      <c r="V8" s="42">
        <f>('Data Analysis and Refinement'!Z7/'Current Quality Tot Norm by Siz'!B8)*1000</f>
        <v>0</v>
      </c>
      <c r="W8" s="42">
        <f>('Data Analysis and Refinement'!AA7/'Current Quality Tot Norm by Siz'!B8)*1000</f>
        <v>0</v>
      </c>
      <c r="X8" s="42">
        <f>('Data Analysis and Refinement'!AB7/'Current Quality Tot Norm by Siz'!B8)*1000</f>
        <v>0</v>
      </c>
      <c r="Y8" s="42">
        <f>('Data Analysis and Refinement'!AC7/'Current Quality Tot Norm by Siz'!B8)*1000</f>
        <v>0</v>
      </c>
      <c r="Z8" s="42">
        <f>('Data Analysis and Refinement'!AD7/'Current Quality Tot Norm by Siz'!B8)*1000</f>
        <v>0</v>
      </c>
      <c r="AA8" s="42">
        <f>('Data Analysis and Refinement'!AE7/'Current Quality Tot Norm by Siz'!B8)*1000</f>
        <v>0</v>
      </c>
      <c r="AB8" s="42">
        <f>('Data Analysis and Refinement'!AF7/'Current Quality Tot Norm by Siz'!B8)*1000</f>
        <v>0</v>
      </c>
      <c r="AC8" s="42">
        <f>('Data Analysis and Refinement'!AG7/'Current Quality Tot Norm by Siz'!B8)*1000</f>
        <v>0</v>
      </c>
      <c r="AD8" s="42">
        <f>('Data Analysis and Refinement'!AH7/'Current Quality Tot Norm by Siz'!B8)*1000</f>
        <v>0</v>
      </c>
      <c r="AE8" s="42">
        <f>('Data Analysis and Refinement'!AI7/'Current Quality Tot Norm by Siz'!B8)*1000</f>
        <v>0</v>
      </c>
      <c r="AF8" s="42">
        <f>('Data Analysis and Refinement'!AJ7/'Current Quality Tot Norm by Siz'!B8)*1000</f>
        <v>0</v>
      </c>
      <c r="AG8" s="42">
        <f>('Data Analysis and Refinement'!AK7/'Current Quality Tot Norm by Siz'!B8)*1000</f>
        <v>0</v>
      </c>
      <c r="AH8" s="42">
        <f>('Data Analysis and Refinement'!AL7/'Current Quality Tot Norm by Siz'!B8)*1000</f>
        <v>0</v>
      </c>
      <c r="AI8" s="42">
        <f>('Data Analysis and Refinement'!AM7/'Current Quality Tot Norm by Siz'!B8)*1000</f>
        <v>0</v>
      </c>
      <c r="AJ8" s="42">
        <f>('Data Analysis and Refinement'!AN7/'Current Quality Tot Norm by Siz'!B8)*1000</f>
        <v>0</v>
      </c>
      <c r="AK8" s="42">
        <f>('Data Analysis and Refinement'!AO7/'Current Quality Tot Norm by Siz'!B8)*1000</f>
        <v>0</v>
      </c>
      <c r="AL8" s="42">
        <f>('Data Analysis and Refinement'!AP7/'Current Quality Tot Norm by Siz'!B8)*1000</f>
        <v>0</v>
      </c>
      <c r="AM8" s="42">
        <f>('Data Analysis and Refinement'!AQ7/'Current Quality Tot Norm by Siz'!B8)*1000</f>
        <v>0</v>
      </c>
      <c r="AN8" s="42">
        <f>('Data Analysis and Refinement'!AR7/'Current Quality Tot Norm by Siz'!B8)*1000</f>
        <v>0</v>
      </c>
      <c r="AO8" s="42">
        <f>('Data Analysis and Refinement'!AS7/'Current Quality Tot Norm by Siz'!B8)*1000</f>
        <v>0</v>
      </c>
      <c r="AP8" s="42">
        <f>('Data Analysis and Refinement'!AT7/'Current Quality Tot Norm by Siz'!B8)*1000</f>
        <v>0</v>
      </c>
      <c r="AQ8" s="42">
        <f>('Data Analysis and Refinement'!AU7/'Current Quality Tot Norm by Siz'!B8)*1000</f>
        <v>0</v>
      </c>
      <c r="AR8" s="42">
        <f>('Data Analysis and Refinement'!AV7/'Current Quality Tot Norm by Siz'!B8)*1000</f>
        <v>0</v>
      </c>
      <c r="AS8" s="42">
        <f>('Data Analysis and Refinement'!AW7/'Current Quality Tot Norm by Siz'!B8)*1000</f>
        <v>0</v>
      </c>
      <c r="AT8" s="42">
        <f>('Data Analysis and Refinement'!AX7/'Current Quality Tot Norm by Siz'!B8)*1000</f>
        <v>0</v>
      </c>
      <c r="AU8" s="42">
        <f>('Data Analysis and Refinement'!AY7/'Current Quality Tot Norm by Siz'!B8)*1000</f>
        <v>0</v>
      </c>
      <c r="AV8" s="42">
        <f>('Data Analysis and Refinement'!AZ7/'Current Quality Tot Norm by Siz'!B8)*1000</f>
        <v>0</v>
      </c>
      <c r="AW8" s="42">
        <f>('Data Analysis and Refinement'!BA7/'Current Quality Tot Norm by Siz'!B8)*1000</f>
        <v>0</v>
      </c>
      <c r="AX8" s="42">
        <f>('Data Analysis and Refinement'!BB7/'Current Quality Tot Norm by Siz'!B8)*1000</f>
        <v>0</v>
      </c>
      <c r="AY8" s="42">
        <f>('Data Analysis and Refinement'!BC7/'Current Quality Tot Norm by Siz'!B8)*1000</f>
        <v>0</v>
      </c>
    </row>
    <row r="9" spans="2:51">
      <c r="B9" s="21">
        <v>3780</v>
      </c>
      <c r="C9" s="21" t="s">
        <v>7</v>
      </c>
      <c r="D9" s="42">
        <f>('Data Analysis and Refinement'!H8/'Current Quality Tot Norm by Siz'!B9)*1000</f>
        <v>0</v>
      </c>
      <c r="E9" s="42">
        <f>('Data Analysis and Refinement'!I8/'Current Quality Tot Norm by Siz'!B9)*1000</f>
        <v>0</v>
      </c>
      <c r="F9" s="42">
        <f>('Data Analysis and Refinement'!J8/'Current Quality Tot Norm by Siz'!B9)*1000</f>
        <v>1.3227513227513228</v>
      </c>
      <c r="G9" s="42">
        <f>('Data Analysis and Refinement'!K8/'Current Quality Tot Norm by Siz'!B9)*1000</f>
        <v>2.1164021164021167</v>
      </c>
      <c r="H9" s="42">
        <f>('Data Analysis and Refinement'!L8/'Current Quality Tot Norm by Siz'!B9)*1000</f>
        <v>1.0582010582010584</v>
      </c>
      <c r="I9" s="42">
        <f>('Data Analysis and Refinement'!M8/'Current Quality Tot Norm by Siz'!B9)*1000</f>
        <v>1.3227513227513228</v>
      </c>
      <c r="J9" s="42">
        <f>('Data Analysis and Refinement'!N8/'Current Quality Tot Norm by Siz'!B9)*1000</f>
        <v>1.3227513227513228</v>
      </c>
      <c r="K9" s="42">
        <f>('Data Analysis and Refinement'!O8/'Current Quality Tot Norm by Siz'!B9)*1000</f>
        <v>0.26455026455026459</v>
      </c>
      <c r="L9" s="42">
        <f>('Data Analysis and Refinement'!P8/'Current Quality Tot Norm by Siz'!B9)*1000</f>
        <v>0.79365079365079361</v>
      </c>
      <c r="M9" s="42">
        <f>('Data Analysis and Refinement'!Q8/'Current Quality Tot Norm by Siz'!B9)*1000</f>
        <v>0.52910052910052918</v>
      </c>
      <c r="N9" s="42">
        <f>('Data Analysis and Refinement'!R8/'Current Quality Tot Norm by Siz'!B9)*1000</f>
        <v>0</v>
      </c>
      <c r="O9" s="42">
        <f>('Data Analysis and Refinement'!S8/'Current Quality Tot Norm by Siz'!B9)*1000</f>
        <v>0</v>
      </c>
      <c r="P9" s="42">
        <f>('Data Analysis and Refinement'!T8/'Current Quality Tot Norm by Siz'!B9)*1000</f>
        <v>0.26455026455026459</v>
      </c>
      <c r="Q9" s="42">
        <f>('Data Analysis and Refinement'!U8/'Current Quality Tot Norm by Siz'!B9)*1000</f>
        <v>0.26455026455026459</v>
      </c>
      <c r="R9" s="42">
        <f>('Data Analysis and Refinement'!V8/'Current Quality Tot Norm by Siz'!B9)*1000</f>
        <v>0</v>
      </c>
      <c r="S9" s="42">
        <f>('Data Analysis and Refinement'!W8/'Current Quality Tot Norm by Siz'!B9)*1000</f>
        <v>0</v>
      </c>
      <c r="T9" s="42">
        <f>('Data Analysis and Refinement'!X8/'Current Quality Tot Norm by Siz'!B9)*1000</f>
        <v>0</v>
      </c>
      <c r="U9" s="42">
        <f>('Data Analysis and Refinement'!Y8/'Current Quality Tot Norm by Siz'!B9)*1000</f>
        <v>0</v>
      </c>
      <c r="V9" s="42">
        <f>('Data Analysis and Refinement'!Z8/'Current Quality Tot Norm by Siz'!B9)*1000</f>
        <v>0</v>
      </c>
      <c r="W9" s="42">
        <f>('Data Analysis and Refinement'!AA8/'Current Quality Tot Norm by Siz'!B9)*1000</f>
        <v>0</v>
      </c>
      <c r="X9" s="42">
        <f>('Data Analysis and Refinement'!AB8/'Current Quality Tot Norm by Siz'!B9)*1000</f>
        <v>0</v>
      </c>
      <c r="Y9" s="42">
        <f>('Data Analysis and Refinement'!AC8/'Current Quality Tot Norm by Siz'!B9)*1000</f>
        <v>0</v>
      </c>
      <c r="Z9" s="42">
        <f>('Data Analysis and Refinement'!AD8/'Current Quality Tot Norm by Siz'!B9)*1000</f>
        <v>0</v>
      </c>
      <c r="AA9" s="42">
        <f>('Data Analysis and Refinement'!AE8/'Current Quality Tot Norm by Siz'!B9)*1000</f>
        <v>0</v>
      </c>
      <c r="AB9" s="42">
        <f>('Data Analysis and Refinement'!AF8/'Current Quality Tot Norm by Siz'!B9)*1000</f>
        <v>0</v>
      </c>
      <c r="AC9" s="42">
        <f>('Data Analysis and Refinement'!AG8/'Current Quality Tot Norm by Siz'!B9)*1000</f>
        <v>0</v>
      </c>
      <c r="AD9" s="42">
        <f>('Data Analysis and Refinement'!AH8/'Current Quality Tot Norm by Siz'!B9)*1000</f>
        <v>0</v>
      </c>
      <c r="AE9" s="42">
        <f>('Data Analysis and Refinement'!AI8/'Current Quality Tot Norm by Siz'!B9)*1000</f>
        <v>0</v>
      </c>
      <c r="AF9" s="42">
        <f>('Data Analysis and Refinement'!AJ8/'Current Quality Tot Norm by Siz'!B9)*1000</f>
        <v>0</v>
      </c>
      <c r="AG9" s="42">
        <f>('Data Analysis and Refinement'!AK8/'Current Quality Tot Norm by Siz'!B9)*1000</f>
        <v>0</v>
      </c>
      <c r="AH9" s="42">
        <f>('Data Analysis and Refinement'!AL8/'Current Quality Tot Norm by Siz'!B9)*1000</f>
        <v>0</v>
      </c>
      <c r="AI9" s="42">
        <f>('Data Analysis and Refinement'!AM8/'Current Quality Tot Norm by Siz'!B9)*1000</f>
        <v>0</v>
      </c>
      <c r="AJ9" s="42">
        <f>('Data Analysis and Refinement'!AN8/'Current Quality Tot Norm by Siz'!B9)*1000</f>
        <v>0</v>
      </c>
      <c r="AK9" s="42">
        <f>('Data Analysis and Refinement'!AO8/'Current Quality Tot Norm by Siz'!B9)*1000</f>
        <v>0</v>
      </c>
      <c r="AL9" s="42">
        <f>('Data Analysis and Refinement'!AP8/'Current Quality Tot Norm by Siz'!B9)*1000</f>
        <v>0</v>
      </c>
      <c r="AM9" s="42">
        <f>('Data Analysis and Refinement'!AQ8/'Current Quality Tot Norm by Siz'!B9)*1000</f>
        <v>0</v>
      </c>
      <c r="AN9" s="42">
        <f>('Data Analysis and Refinement'!AR8/'Current Quality Tot Norm by Siz'!B9)*1000</f>
        <v>0</v>
      </c>
      <c r="AO9" s="42">
        <f>('Data Analysis and Refinement'!AS8/'Current Quality Tot Norm by Siz'!B9)*1000</f>
        <v>0</v>
      </c>
      <c r="AP9" s="42">
        <f>('Data Analysis and Refinement'!AT8/'Current Quality Tot Norm by Siz'!B9)*1000</f>
        <v>0</v>
      </c>
      <c r="AQ9" s="42">
        <f>('Data Analysis and Refinement'!AU8/'Current Quality Tot Norm by Siz'!B9)*1000</f>
        <v>0</v>
      </c>
      <c r="AR9" s="42">
        <f>('Data Analysis and Refinement'!AV8/'Current Quality Tot Norm by Siz'!B9)*1000</f>
        <v>0</v>
      </c>
      <c r="AS9" s="42">
        <f>('Data Analysis and Refinement'!AW8/'Current Quality Tot Norm by Siz'!B9)*1000</f>
        <v>0</v>
      </c>
      <c r="AT9" s="42">
        <f>('Data Analysis and Refinement'!AX8/'Current Quality Tot Norm by Siz'!B9)*1000</f>
        <v>0</v>
      </c>
      <c r="AU9" s="42">
        <f>('Data Analysis and Refinement'!AY8/'Current Quality Tot Norm by Siz'!B9)*1000</f>
        <v>0</v>
      </c>
      <c r="AV9" s="42">
        <f>('Data Analysis and Refinement'!AZ8/'Current Quality Tot Norm by Siz'!B9)*1000</f>
        <v>0</v>
      </c>
      <c r="AW9" s="42">
        <f>('Data Analysis and Refinement'!BA8/'Current Quality Tot Norm by Siz'!B9)*1000</f>
        <v>0</v>
      </c>
      <c r="AX9" s="42">
        <f>('Data Analysis and Refinement'!BB8/'Current Quality Tot Norm by Siz'!B9)*1000</f>
        <v>0</v>
      </c>
      <c r="AY9" s="42">
        <f>('Data Analysis and Refinement'!BC8/'Current Quality Tot Norm by Siz'!B9)*1000</f>
        <v>0</v>
      </c>
    </row>
    <row r="10" spans="2:51">
      <c r="B10" s="21">
        <v>4593</v>
      </c>
      <c r="C10" s="21" t="s">
        <v>6</v>
      </c>
      <c r="D10" s="42">
        <f>('Data Analysis and Refinement'!H9/'Current Quality Tot Norm by Siz'!B10)*1000</f>
        <v>0</v>
      </c>
      <c r="E10" s="42">
        <f>('Data Analysis and Refinement'!I9/'Current Quality Tot Norm by Siz'!B10)*1000</f>
        <v>0</v>
      </c>
      <c r="F10" s="42">
        <f>('Data Analysis and Refinement'!J9/'Current Quality Tot Norm by Siz'!B10)*1000</f>
        <v>0.87089048552144566</v>
      </c>
      <c r="G10" s="42">
        <f>('Data Analysis and Refinement'!K9/'Current Quality Tot Norm by Siz'!B10)*1000</f>
        <v>1.088613106901807</v>
      </c>
      <c r="H10" s="42">
        <f>('Data Analysis and Refinement'!L9/'Current Quality Tot Norm by Siz'!B10)*1000</f>
        <v>0.6531678641410843</v>
      </c>
      <c r="I10" s="42">
        <f>('Data Analysis and Refinement'!M9/'Current Quality Tot Norm by Siz'!B10)*1000</f>
        <v>0.87089048552144566</v>
      </c>
      <c r="J10" s="42">
        <f>('Data Analysis and Refinement'!N9/'Current Quality Tot Norm by Siz'!B10)*1000</f>
        <v>0.6531678641410843</v>
      </c>
      <c r="K10" s="42">
        <f>('Data Analysis and Refinement'!O9/'Current Quality Tot Norm by Siz'!B10)*1000</f>
        <v>0.43544524276072283</v>
      </c>
      <c r="L10" s="42">
        <f>('Data Analysis and Refinement'!P9/'Current Quality Tot Norm by Siz'!B10)*1000</f>
        <v>0.43544524276072283</v>
      </c>
      <c r="M10" s="42">
        <f>('Data Analysis and Refinement'!Q9/'Current Quality Tot Norm by Siz'!B10)*1000</f>
        <v>0.21772262138036141</v>
      </c>
      <c r="N10" s="42">
        <f>('Data Analysis and Refinement'!R9/'Current Quality Tot Norm by Siz'!B10)*1000</f>
        <v>0.21772262138036141</v>
      </c>
      <c r="O10" s="42">
        <f>('Data Analysis and Refinement'!S9/'Current Quality Tot Norm by Siz'!B10)*1000</f>
        <v>0</v>
      </c>
      <c r="P10" s="42">
        <f>('Data Analysis and Refinement'!T9/'Current Quality Tot Norm by Siz'!B10)*1000</f>
        <v>0.21772262138036141</v>
      </c>
      <c r="Q10" s="42">
        <f>('Data Analysis and Refinement'!U9/'Current Quality Tot Norm by Siz'!B10)*1000</f>
        <v>0</v>
      </c>
      <c r="R10" s="42">
        <f>('Data Analysis and Refinement'!V9/'Current Quality Tot Norm by Siz'!B10)*1000</f>
        <v>0</v>
      </c>
      <c r="S10" s="42">
        <f>('Data Analysis and Refinement'!W9/'Current Quality Tot Norm by Siz'!B10)*1000</f>
        <v>0</v>
      </c>
      <c r="T10" s="42">
        <f>('Data Analysis and Refinement'!X9/'Current Quality Tot Norm by Siz'!B10)*1000</f>
        <v>0</v>
      </c>
      <c r="U10" s="42">
        <f>('Data Analysis and Refinement'!Y9/'Current Quality Tot Norm by Siz'!B10)*1000</f>
        <v>0</v>
      </c>
      <c r="V10" s="42">
        <f>('Data Analysis and Refinement'!Z9/'Current Quality Tot Norm by Siz'!B10)*1000</f>
        <v>0</v>
      </c>
      <c r="W10" s="42">
        <f>('Data Analysis and Refinement'!AA9/'Current Quality Tot Norm by Siz'!B10)*1000</f>
        <v>0</v>
      </c>
      <c r="X10" s="42">
        <f>('Data Analysis and Refinement'!AB9/'Current Quality Tot Norm by Siz'!B10)*1000</f>
        <v>0</v>
      </c>
      <c r="Y10" s="42">
        <f>('Data Analysis and Refinement'!AC9/'Current Quality Tot Norm by Siz'!B10)*1000</f>
        <v>0</v>
      </c>
      <c r="Z10" s="42">
        <f>('Data Analysis and Refinement'!AD9/'Current Quality Tot Norm by Siz'!B10)*1000</f>
        <v>0</v>
      </c>
      <c r="AA10" s="42">
        <f>('Data Analysis and Refinement'!AE9/'Current Quality Tot Norm by Siz'!B10)*1000</f>
        <v>0</v>
      </c>
      <c r="AB10" s="42">
        <f>('Data Analysis and Refinement'!AF9/'Current Quality Tot Norm by Siz'!B10)*1000</f>
        <v>0</v>
      </c>
      <c r="AC10" s="42">
        <f>('Data Analysis and Refinement'!AG9/'Current Quality Tot Norm by Siz'!B10)*1000</f>
        <v>0</v>
      </c>
      <c r="AD10" s="42">
        <f>('Data Analysis and Refinement'!AH9/'Current Quality Tot Norm by Siz'!B10)*1000</f>
        <v>0</v>
      </c>
      <c r="AE10" s="42">
        <f>('Data Analysis and Refinement'!AI9/'Current Quality Tot Norm by Siz'!B10)*1000</f>
        <v>0</v>
      </c>
      <c r="AF10" s="42">
        <f>('Data Analysis and Refinement'!AJ9/'Current Quality Tot Norm by Siz'!B10)*1000</f>
        <v>0</v>
      </c>
      <c r="AG10" s="42">
        <f>('Data Analysis and Refinement'!AK9/'Current Quality Tot Norm by Siz'!B10)*1000</f>
        <v>0</v>
      </c>
      <c r="AH10" s="42">
        <f>('Data Analysis and Refinement'!AL9/'Current Quality Tot Norm by Siz'!B10)*1000</f>
        <v>0</v>
      </c>
      <c r="AI10" s="42">
        <f>('Data Analysis and Refinement'!AM9/'Current Quality Tot Norm by Siz'!B10)*1000</f>
        <v>0</v>
      </c>
      <c r="AJ10" s="42">
        <f>('Data Analysis and Refinement'!AN9/'Current Quality Tot Norm by Siz'!B10)*1000</f>
        <v>0</v>
      </c>
      <c r="AK10" s="42">
        <f>('Data Analysis and Refinement'!AO9/'Current Quality Tot Norm by Siz'!B10)*1000</f>
        <v>0</v>
      </c>
      <c r="AL10" s="42">
        <f>('Data Analysis and Refinement'!AP9/'Current Quality Tot Norm by Siz'!B10)*1000</f>
        <v>0</v>
      </c>
      <c r="AM10" s="42">
        <f>('Data Analysis and Refinement'!AQ9/'Current Quality Tot Norm by Siz'!B10)*1000</f>
        <v>0</v>
      </c>
      <c r="AN10" s="42">
        <f>('Data Analysis and Refinement'!AR9/'Current Quality Tot Norm by Siz'!B10)*1000</f>
        <v>0</v>
      </c>
      <c r="AO10" s="42">
        <f>('Data Analysis and Refinement'!AS9/'Current Quality Tot Norm by Siz'!B10)*1000</f>
        <v>0</v>
      </c>
      <c r="AP10" s="42">
        <f>('Data Analysis and Refinement'!AT9/'Current Quality Tot Norm by Siz'!B10)*1000</f>
        <v>0</v>
      </c>
      <c r="AQ10" s="42">
        <f>('Data Analysis and Refinement'!AU9/'Current Quality Tot Norm by Siz'!B10)*1000</f>
        <v>0</v>
      </c>
      <c r="AR10" s="42">
        <f>('Data Analysis and Refinement'!AV9/'Current Quality Tot Norm by Siz'!B10)*1000</f>
        <v>0</v>
      </c>
      <c r="AS10" s="42">
        <f>('Data Analysis and Refinement'!AW9/'Current Quality Tot Norm by Siz'!B10)*1000</f>
        <v>0</v>
      </c>
      <c r="AT10" s="42">
        <f>('Data Analysis and Refinement'!AX9/'Current Quality Tot Norm by Siz'!B10)*1000</f>
        <v>0</v>
      </c>
      <c r="AU10" s="42">
        <f>('Data Analysis and Refinement'!AY9/'Current Quality Tot Norm by Siz'!B10)*1000</f>
        <v>0</v>
      </c>
      <c r="AV10" s="42">
        <f>('Data Analysis and Refinement'!AZ9/'Current Quality Tot Norm by Siz'!B10)*1000</f>
        <v>0</v>
      </c>
      <c r="AW10" s="42">
        <f>('Data Analysis and Refinement'!BA9/'Current Quality Tot Norm by Siz'!B10)*1000</f>
        <v>0</v>
      </c>
      <c r="AX10" s="42">
        <f>('Data Analysis and Refinement'!BB9/'Current Quality Tot Norm by Siz'!B10)*1000</f>
        <v>0</v>
      </c>
      <c r="AY10" s="42">
        <f>('Data Analysis and Refinement'!BC9/'Current Quality Tot Norm by Siz'!B10)*1000</f>
        <v>0</v>
      </c>
    </row>
    <row r="11" spans="2:51">
      <c r="B11" s="21">
        <v>4593</v>
      </c>
      <c r="C11" s="21" t="s">
        <v>7</v>
      </c>
      <c r="D11" s="42">
        <f>('Data Analysis and Refinement'!H10/'Current Quality Tot Norm by Siz'!B11)*1000</f>
        <v>0</v>
      </c>
      <c r="E11" s="42">
        <f>('Data Analysis and Refinement'!I10/'Current Quality Tot Norm by Siz'!B11)*1000</f>
        <v>0</v>
      </c>
      <c r="F11" s="42">
        <f>('Data Analysis and Refinement'!J10/'Current Quality Tot Norm by Siz'!B11)*1000</f>
        <v>0</v>
      </c>
      <c r="G11" s="42">
        <f>('Data Analysis and Refinement'!K10/'Current Quality Tot Norm by Siz'!B11)*1000</f>
        <v>1.3063357282821686</v>
      </c>
      <c r="H11" s="42">
        <f>('Data Analysis and Refinement'!L10/'Current Quality Tot Norm by Siz'!B11)*1000</f>
        <v>0.87089048552144566</v>
      </c>
      <c r="I11" s="42">
        <f>('Data Analysis and Refinement'!M10/'Current Quality Tot Norm by Siz'!B11)*1000</f>
        <v>0.87089048552144566</v>
      </c>
      <c r="J11" s="42">
        <f>('Data Analysis and Refinement'!N10/'Current Quality Tot Norm by Siz'!B11)*1000</f>
        <v>0.6531678641410843</v>
      </c>
      <c r="K11" s="42">
        <f>('Data Analysis and Refinement'!O10/'Current Quality Tot Norm by Siz'!B11)*1000</f>
        <v>0.21772262138036141</v>
      </c>
      <c r="L11" s="42">
        <f>('Data Analysis and Refinement'!P10/'Current Quality Tot Norm by Siz'!B11)*1000</f>
        <v>0.6531678641410843</v>
      </c>
      <c r="M11" s="42">
        <f>('Data Analysis and Refinement'!Q10/'Current Quality Tot Norm by Siz'!B11)*1000</f>
        <v>0.21772262138036141</v>
      </c>
      <c r="N11" s="42">
        <f>('Data Analysis and Refinement'!R10/'Current Quality Tot Norm by Siz'!B11)*1000</f>
        <v>0.21772262138036141</v>
      </c>
      <c r="O11" s="42">
        <f>('Data Analysis and Refinement'!S10/'Current Quality Tot Norm by Siz'!B11)*1000</f>
        <v>0</v>
      </c>
      <c r="P11" s="42">
        <f>('Data Analysis and Refinement'!T10/'Current Quality Tot Norm by Siz'!B11)*1000</f>
        <v>0</v>
      </c>
      <c r="Q11" s="42">
        <f>('Data Analysis and Refinement'!U10/'Current Quality Tot Norm by Siz'!B11)*1000</f>
        <v>0.21772262138036141</v>
      </c>
      <c r="R11" s="42">
        <f>('Data Analysis and Refinement'!V10/'Current Quality Tot Norm by Siz'!B11)*1000</f>
        <v>0</v>
      </c>
      <c r="S11" s="42">
        <f>('Data Analysis and Refinement'!W10/'Current Quality Tot Norm by Siz'!B11)*1000</f>
        <v>0</v>
      </c>
      <c r="T11" s="42">
        <f>('Data Analysis and Refinement'!X10/'Current Quality Tot Norm by Siz'!B11)*1000</f>
        <v>0</v>
      </c>
      <c r="U11" s="42">
        <f>('Data Analysis and Refinement'!Y10/'Current Quality Tot Norm by Siz'!B11)*1000</f>
        <v>0</v>
      </c>
      <c r="V11" s="42">
        <f>('Data Analysis and Refinement'!Z10/'Current Quality Tot Norm by Siz'!B11)*1000</f>
        <v>0</v>
      </c>
      <c r="W11" s="42">
        <f>('Data Analysis and Refinement'!AA10/'Current Quality Tot Norm by Siz'!B11)*1000</f>
        <v>0</v>
      </c>
      <c r="X11" s="42">
        <f>('Data Analysis and Refinement'!AB10/'Current Quality Tot Norm by Siz'!B11)*1000</f>
        <v>0</v>
      </c>
      <c r="Y11" s="42">
        <f>('Data Analysis and Refinement'!AC10/'Current Quality Tot Norm by Siz'!B11)*1000</f>
        <v>0</v>
      </c>
      <c r="Z11" s="42">
        <f>('Data Analysis and Refinement'!AD10/'Current Quality Tot Norm by Siz'!B11)*1000</f>
        <v>0</v>
      </c>
      <c r="AA11" s="42">
        <f>('Data Analysis and Refinement'!AE10/'Current Quality Tot Norm by Siz'!B11)*1000</f>
        <v>0</v>
      </c>
      <c r="AB11" s="42">
        <f>('Data Analysis and Refinement'!AF10/'Current Quality Tot Norm by Siz'!B11)*1000</f>
        <v>0</v>
      </c>
      <c r="AC11" s="42">
        <f>('Data Analysis and Refinement'!AG10/'Current Quality Tot Norm by Siz'!B11)*1000</f>
        <v>0</v>
      </c>
      <c r="AD11" s="42">
        <f>('Data Analysis and Refinement'!AH10/'Current Quality Tot Norm by Siz'!B11)*1000</f>
        <v>0</v>
      </c>
      <c r="AE11" s="42">
        <f>('Data Analysis and Refinement'!AI10/'Current Quality Tot Norm by Siz'!B11)*1000</f>
        <v>0</v>
      </c>
      <c r="AF11" s="42">
        <f>('Data Analysis and Refinement'!AJ10/'Current Quality Tot Norm by Siz'!B11)*1000</f>
        <v>0</v>
      </c>
      <c r="AG11" s="42">
        <f>('Data Analysis and Refinement'!AK10/'Current Quality Tot Norm by Siz'!B11)*1000</f>
        <v>0</v>
      </c>
      <c r="AH11" s="42">
        <f>('Data Analysis and Refinement'!AL10/'Current Quality Tot Norm by Siz'!B11)*1000</f>
        <v>0</v>
      </c>
      <c r="AI11" s="42">
        <f>('Data Analysis and Refinement'!AM10/'Current Quality Tot Norm by Siz'!B11)*1000</f>
        <v>0</v>
      </c>
      <c r="AJ11" s="42">
        <f>('Data Analysis and Refinement'!AN10/'Current Quality Tot Norm by Siz'!B11)*1000</f>
        <v>0</v>
      </c>
      <c r="AK11" s="42">
        <f>('Data Analysis and Refinement'!AO10/'Current Quality Tot Norm by Siz'!B11)*1000</f>
        <v>0</v>
      </c>
      <c r="AL11" s="42">
        <f>('Data Analysis and Refinement'!AP10/'Current Quality Tot Norm by Siz'!B11)*1000</f>
        <v>0</v>
      </c>
      <c r="AM11" s="42">
        <f>('Data Analysis and Refinement'!AQ10/'Current Quality Tot Norm by Siz'!B11)*1000</f>
        <v>0</v>
      </c>
      <c r="AN11" s="42">
        <f>('Data Analysis and Refinement'!AR10/'Current Quality Tot Norm by Siz'!B11)*1000</f>
        <v>0</v>
      </c>
      <c r="AO11" s="42">
        <f>('Data Analysis and Refinement'!AS10/'Current Quality Tot Norm by Siz'!B11)*1000</f>
        <v>0</v>
      </c>
      <c r="AP11" s="42">
        <f>('Data Analysis and Refinement'!AT10/'Current Quality Tot Norm by Siz'!B11)*1000</f>
        <v>0</v>
      </c>
      <c r="AQ11" s="42">
        <f>('Data Analysis and Refinement'!AU10/'Current Quality Tot Norm by Siz'!B11)*1000</f>
        <v>0</v>
      </c>
      <c r="AR11" s="42">
        <f>('Data Analysis and Refinement'!AV10/'Current Quality Tot Norm by Siz'!B11)*1000</f>
        <v>0</v>
      </c>
      <c r="AS11" s="42">
        <f>('Data Analysis and Refinement'!AW10/'Current Quality Tot Norm by Siz'!B11)*1000</f>
        <v>0</v>
      </c>
      <c r="AT11" s="42">
        <f>('Data Analysis and Refinement'!AX10/'Current Quality Tot Norm by Siz'!B11)*1000</f>
        <v>0</v>
      </c>
      <c r="AU11" s="42">
        <f>('Data Analysis and Refinement'!AY10/'Current Quality Tot Norm by Siz'!B11)*1000</f>
        <v>0</v>
      </c>
      <c r="AV11" s="42">
        <f>('Data Analysis and Refinement'!AZ10/'Current Quality Tot Norm by Siz'!B11)*1000</f>
        <v>0</v>
      </c>
      <c r="AW11" s="42">
        <f>('Data Analysis and Refinement'!BA10/'Current Quality Tot Norm by Siz'!B11)*1000</f>
        <v>0</v>
      </c>
      <c r="AX11" s="42">
        <f>('Data Analysis and Refinement'!BB10/'Current Quality Tot Norm by Siz'!B11)*1000</f>
        <v>0</v>
      </c>
      <c r="AY11" s="42">
        <f>('Data Analysis and Refinement'!BC10/'Current Quality Tot Norm by Siz'!B11)*1000</f>
        <v>0</v>
      </c>
    </row>
    <row r="12" spans="2:51">
      <c r="B12" s="21">
        <v>3690</v>
      </c>
      <c r="C12" s="21" t="s">
        <v>6</v>
      </c>
      <c r="D12" s="42">
        <f>('Data Analysis and Refinement'!H11/'Current Quality Tot Norm by Siz'!B12)*1000</f>
        <v>0</v>
      </c>
      <c r="E12" s="42">
        <f>('Data Analysis and Refinement'!I11/'Current Quality Tot Norm by Siz'!B12)*1000</f>
        <v>0</v>
      </c>
      <c r="F12" s="42">
        <f>('Data Analysis and Refinement'!J11/'Current Quality Tot Norm by Siz'!B12)*1000</f>
        <v>0</v>
      </c>
      <c r="G12" s="42">
        <f>('Data Analysis and Refinement'!K11/'Current Quality Tot Norm by Siz'!B12)*1000</f>
        <v>0</v>
      </c>
      <c r="H12" s="42">
        <f>('Data Analysis and Refinement'!L11/'Current Quality Tot Norm by Siz'!B12)*1000</f>
        <v>1.084010840108401</v>
      </c>
      <c r="I12" s="42">
        <f>('Data Analysis and Refinement'!M11/'Current Quality Tot Norm by Siz'!B12)*1000</f>
        <v>1.084010840108401</v>
      </c>
      <c r="J12" s="42">
        <f>('Data Analysis and Refinement'!N11/'Current Quality Tot Norm by Siz'!B12)*1000</f>
        <v>0.54200542005420049</v>
      </c>
      <c r="K12" s="42">
        <f>('Data Analysis and Refinement'!O11/'Current Quality Tot Norm by Siz'!B12)*1000</f>
        <v>1.3550135501355014</v>
      </c>
      <c r="L12" s="42">
        <f>('Data Analysis and Refinement'!P11/'Current Quality Tot Norm by Siz'!B12)*1000</f>
        <v>0.54200542005420049</v>
      </c>
      <c r="M12" s="42">
        <f>('Data Analysis and Refinement'!Q11/'Current Quality Tot Norm by Siz'!B12)*1000</f>
        <v>0.54200542005420049</v>
      </c>
      <c r="N12" s="42">
        <f>('Data Analysis and Refinement'!R11/'Current Quality Tot Norm by Siz'!B12)*1000</f>
        <v>0.27100271002710025</v>
      </c>
      <c r="O12" s="42">
        <f>('Data Analysis and Refinement'!S11/'Current Quality Tot Norm by Siz'!B12)*1000</f>
        <v>0.81300813008130079</v>
      </c>
      <c r="P12" s="42">
        <f>('Data Analysis and Refinement'!T11/'Current Quality Tot Norm by Siz'!B12)*1000</f>
        <v>0</v>
      </c>
      <c r="Q12" s="42">
        <f>('Data Analysis and Refinement'!U11/'Current Quality Tot Norm by Siz'!B12)*1000</f>
        <v>0</v>
      </c>
      <c r="R12" s="42">
        <f>('Data Analysis and Refinement'!V11/'Current Quality Tot Norm by Siz'!B12)*1000</f>
        <v>0.27100271002710025</v>
      </c>
      <c r="S12" s="42">
        <f>('Data Analysis and Refinement'!W11/'Current Quality Tot Norm by Siz'!B12)*1000</f>
        <v>0</v>
      </c>
      <c r="T12" s="42">
        <f>('Data Analysis and Refinement'!X11/'Current Quality Tot Norm by Siz'!B12)*1000</f>
        <v>0</v>
      </c>
      <c r="U12" s="42">
        <f>('Data Analysis and Refinement'!Y11/'Current Quality Tot Norm by Siz'!B12)*1000</f>
        <v>0</v>
      </c>
      <c r="V12" s="42">
        <f>('Data Analysis and Refinement'!Z11/'Current Quality Tot Norm by Siz'!B12)*1000</f>
        <v>0</v>
      </c>
      <c r="W12" s="42">
        <f>('Data Analysis and Refinement'!AA11/'Current Quality Tot Norm by Siz'!B12)*1000</f>
        <v>0</v>
      </c>
      <c r="X12" s="42">
        <f>('Data Analysis and Refinement'!AB11/'Current Quality Tot Norm by Siz'!B12)*1000</f>
        <v>0</v>
      </c>
      <c r="Y12" s="42">
        <f>('Data Analysis and Refinement'!AC11/'Current Quality Tot Norm by Siz'!B12)*1000</f>
        <v>0</v>
      </c>
      <c r="Z12" s="42">
        <f>('Data Analysis and Refinement'!AD11/'Current Quality Tot Norm by Siz'!B12)*1000</f>
        <v>0</v>
      </c>
      <c r="AA12" s="42">
        <f>('Data Analysis and Refinement'!AE11/'Current Quality Tot Norm by Siz'!B12)*1000</f>
        <v>0</v>
      </c>
      <c r="AB12" s="42">
        <f>('Data Analysis and Refinement'!AF11/'Current Quality Tot Norm by Siz'!B12)*1000</f>
        <v>0</v>
      </c>
      <c r="AC12" s="42">
        <f>('Data Analysis and Refinement'!AG11/'Current Quality Tot Norm by Siz'!B12)*1000</f>
        <v>0</v>
      </c>
      <c r="AD12" s="42">
        <f>('Data Analysis and Refinement'!AH11/'Current Quality Tot Norm by Siz'!B12)*1000</f>
        <v>0</v>
      </c>
      <c r="AE12" s="42">
        <f>('Data Analysis and Refinement'!AI11/'Current Quality Tot Norm by Siz'!B12)*1000</f>
        <v>0</v>
      </c>
      <c r="AF12" s="42">
        <f>('Data Analysis and Refinement'!AJ11/'Current Quality Tot Norm by Siz'!B12)*1000</f>
        <v>0</v>
      </c>
      <c r="AG12" s="42">
        <f>('Data Analysis and Refinement'!AK11/'Current Quality Tot Norm by Siz'!B12)*1000</f>
        <v>0</v>
      </c>
      <c r="AH12" s="42">
        <f>('Data Analysis and Refinement'!AL11/'Current Quality Tot Norm by Siz'!B12)*1000</f>
        <v>0</v>
      </c>
      <c r="AI12" s="42">
        <f>('Data Analysis and Refinement'!AM11/'Current Quality Tot Norm by Siz'!B12)*1000</f>
        <v>0</v>
      </c>
      <c r="AJ12" s="42">
        <f>('Data Analysis and Refinement'!AN11/'Current Quality Tot Norm by Siz'!B12)*1000</f>
        <v>0</v>
      </c>
      <c r="AK12" s="42">
        <f>('Data Analysis and Refinement'!AO11/'Current Quality Tot Norm by Siz'!B12)*1000</f>
        <v>0</v>
      </c>
      <c r="AL12" s="42">
        <f>('Data Analysis and Refinement'!AP11/'Current Quality Tot Norm by Siz'!B12)*1000</f>
        <v>0</v>
      </c>
      <c r="AM12" s="42">
        <f>('Data Analysis and Refinement'!AQ11/'Current Quality Tot Norm by Siz'!B12)*1000</f>
        <v>0</v>
      </c>
      <c r="AN12" s="42">
        <f>('Data Analysis and Refinement'!AR11/'Current Quality Tot Norm by Siz'!B12)*1000</f>
        <v>0</v>
      </c>
      <c r="AO12" s="42">
        <f>('Data Analysis and Refinement'!AS11/'Current Quality Tot Norm by Siz'!B12)*1000</f>
        <v>0</v>
      </c>
      <c r="AP12" s="42">
        <f>('Data Analysis and Refinement'!AT11/'Current Quality Tot Norm by Siz'!B12)*1000</f>
        <v>0</v>
      </c>
      <c r="AQ12" s="42">
        <f>('Data Analysis and Refinement'!AU11/'Current Quality Tot Norm by Siz'!B12)*1000</f>
        <v>0</v>
      </c>
      <c r="AR12" s="42">
        <f>('Data Analysis and Refinement'!AV11/'Current Quality Tot Norm by Siz'!B12)*1000</f>
        <v>0</v>
      </c>
      <c r="AS12" s="42">
        <f>('Data Analysis and Refinement'!AW11/'Current Quality Tot Norm by Siz'!B12)*1000</f>
        <v>0</v>
      </c>
      <c r="AT12" s="42">
        <f>('Data Analysis and Refinement'!AX11/'Current Quality Tot Norm by Siz'!B12)*1000</f>
        <v>0</v>
      </c>
      <c r="AU12" s="42">
        <f>('Data Analysis and Refinement'!AY11/'Current Quality Tot Norm by Siz'!B12)*1000</f>
        <v>0</v>
      </c>
      <c r="AV12" s="42">
        <f>('Data Analysis and Refinement'!AZ11/'Current Quality Tot Norm by Siz'!B12)*1000</f>
        <v>0</v>
      </c>
      <c r="AW12" s="42">
        <f>('Data Analysis and Refinement'!BA11/'Current Quality Tot Norm by Siz'!B12)*1000</f>
        <v>0</v>
      </c>
      <c r="AX12" s="42">
        <f>('Data Analysis and Refinement'!BB11/'Current Quality Tot Norm by Siz'!B12)*1000</f>
        <v>0</v>
      </c>
      <c r="AY12" s="42">
        <f>('Data Analysis and Refinement'!BC11/'Current Quality Tot Norm by Siz'!B12)*1000</f>
        <v>0</v>
      </c>
    </row>
    <row r="13" spans="2:51">
      <c r="B13" s="21">
        <v>3690</v>
      </c>
      <c r="C13" s="21" t="s">
        <v>7</v>
      </c>
      <c r="D13" s="42">
        <f>('Data Analysis and Refinement'!H12/'Current Quality Tot Norm by Siz'!B13)*1000</f>
        <v>0</v>
      </c>
      <c r="E13" s="42">
        <f>('Data Analysis and Refinement'!I12/'Current Quality Tot Norm by Siz'!B13)*1000</f>
        <v>0</v>
      </c>
      <c r="F13" s="42">
        <f>('Data Analysis and Refinement'!J12/'Current Quality Tot Norm by Siz'!B13)*1000</f>
        <v>0</v>
      </c>
      <c r="G13" s="42">
        <f>('Data Analysis and Refinement'!K12/'Current Quality Tot Norm by Siz'!B13)*1000</f>
        <v>0</v>
      </c>
      <c r="H13" s="42">
        <f>('Data Analysis and Refinement'!L12/'Current Quality Tot Norm by Siz'!B13)*1000</f>
        <v>0</v>
      </c>
      <c r="I13" s="42">
        <f>('Data Analysis and Refinement'!M12/'Current Quality Tot Norm by Siz'!B13)*1000</f>
        <v>1.3550135501355014</v>
      </c>
      <c r="J13" s="42">
        <f>('Data Analysis and Refinement'!N12/'Current Quality Tot Norm by Siz'!B13)*1000</f>
        <v>0.81300813008130079</v>
      </c>
      <c r="K13" s="42">
        <f>('Data Analysis and Refinement'!O12/'Current Quality Tot Norm by Siz'!B13)*1000</f>
        <v>1.084010840108401</v>
      </c>
      <c r="L13" s="42">
        <f>('Data Analysis and Refinement'!P12/'Current Quality Tot Norm by Siz'!B13)*1000</f>
        <v>0.81300813008130079</v>
      </c>
      <c r="M13" s="42">
        <f>('Data Analysis and Refinement'!Q12/'Current Quality Tot Norm by Siz'!B13)*1000</f>
        <v>0.81300813008130079</v>
      </c>
      <c r="N13" s="42">
        <f>('Data Analysis and Refinement'!R12/'Current Quality Tot Norm by Siz'!B13)*1000</f>
        <v>0.54200542005420049</v>
      </c>
      <c r="O13" s="42">
        <f>('Data Analysis and Refinement'!S12/'Current Quality Tot Norm by Siz'!B13)*1000</f>
        <v>0.54200542005420049</v>
      </c>
      <c r="P13" s="42">
        <f>('Data Analysis and Refinement'!T12/'Current Quality Tot Norm by Siz'!B13)*1000</f>
        <v>0</v>
      </c>
      <c r="Q13" s="42">
        <f>('Data Analysis and Refinement'!U12/'Current Quality Tot Norm by Siz'!B13)*1000</f>
        <v>0</v>
      </c>
      <c r="R13" s="42">
        <f>('Data Analysis and Refinement'!V12/'Current Quality Tot Norm by Siz'!B13)*1000</f>
        <v>0</v>
      </c>
      <c r="S13" s="42">
        <f>('Data Analysis and Refinement'!W12/'Current Quality Tot Norm by Siz'!B13)*1000</f>
        <v>0.27100271002710025</v>
      </c>
      <c r="T13" s="42">
        <f>('Data Analysis and Refinement'!X12/'Current Quality Tot Norm by Siz'!B13)*1000</f>
        <v>0</v>
      </c>
      <c r="U13" s="42">
        <f>('Data Analysis and Refinement'!Y12/'Current Quality Tot Norm by Siz'!B13)*1000</f>
        <v>0</v>
      </c>
      <c r="V13" s="42">
        <f>('Data Analysis and Refinement'!Z12/'Current Quality Tot Norm by Siz'!B13)*1000</f>
        <v>0</v>
      </c>
      <c r="W13" s="42">
        <f>('Data Analysis and Refinement'!AA12/'Current Quality Tot Norm by Siz'!B13)*1000</f>
        <v>0</v>
      </c>
      <c r="X13" s="42">
        <f>('Data Analysis and Refinement'!AB12/'Current Quality Tot Norm by Siz'!B13)*1000</f>
        <v>0</v>
      </c>
      <c r="Y13" s="42">
        <f>('Data Analysis and Refinement'!AC12/'Current Quality Tot Norm by Siz'!B13)*1000</f>
        <v>0</v>
      </c>
      <c r="Z13" s="42">
        <f>('Data Analysis and Refinement'!AD12/'Current Quality Tot Norm by Siz'!B13)*1000</f>
        <v>0</v>
      </c>
      <c r="AA13" s="42">
        <f>('Data Analysis and Refinement'!AE12/'Current Quality Tot Norm by Siz'!B13)*1000</f>
        <v>0</v>
      </c>
      <c r="AB13" s="42">
        <f>('Data Analysis and Refinement'!AF12/'Current Quality Tot Norm by Siz'!B13)*1000</f>
        <v>0</v>
      </c>
      <c r="AC13" s="42">
        <f>('Data Analysis and Refinement'!AG12/'Current Quality Tot Norm by Siz'!B13)*1000</f>
        <v>0</v>
      </c>
      <c r="AD13" s="42">
        <f>('Data Analysis and Refinement'!AH12/'Current Quality Tot Norm by Siz'!B13)*1000</f>
        <v>0</v>
      </c>
      <c r="AE13" s="42">
        <f>('Data Analysis and Refinement'!AI12/'Current Quality Tot Norm by Siz'!B13)*1000</f>
        <v>0</v>
      </c>
      <c r="AF13" s="42">
        <f>('Data Analysis and Refinement'!AJ12/'Current Quality Tot Norm by Siz'!B13)*1000</f>
        <v>0</v>
      </c>
      <c r="AG13" s="42">
        <f>('Data Analysis and Refinement'!AK12/'Current Quality Tot Norm by Siz'!B13)*1000</f>
        <v>0</v>
      </c>
      <c r="AH13" s="42">
        <f>('Data Analysis and Refinement'!AL12/'Current Quality Tot Norm by Siz'!B13)*1000</f>
        <v>0</v>
      </c>
      <c r="AI13" s="42">
        <f>('Data Analysis and Refinement'!AM12/'Current Quality Tot Norm by Siz'!B13)*1000</f>
        <v>0</v>
      </c>
      <c r="AJ13" s="42">
        <f>('Data Analysis and Refinement'!AN12/'Current Quality Tot Norm by Siz'!B13)*1000</f>
        <v>0</v>
      </c>
      <c r="AK13" s="42">
        <f>('Data Analysis and Refinement'!AO12/'Current Quality Tot Norm by Siz'!B13)*1000</f>
        <v>0</v>
      </c>
      <c r="AL13" s="42">
        <f>('Data Analysis and Refinement'!AP12/'Current Quality Tot Norm by Siz'!B13)*1000</f>
        <v>0</v>
      </c>
      <c r="AM13" s="42">
        <f>('Data Analysis and Refinement'!AQ12/'Current Quality Tot Norm by Siz'!B13)*1000</f>
        <v>0</v>
      </c>
      <c r="AN13" s="42">
        <f>('Data Analysis and Refinement'!AR12/'Current Quality Tot Norm by Siz'!B13)*1000</f>
        <v>0</v>
      </c>
      <c r="AO13" s="42">
        <f>('Data Analysis and Refinement'!AS12/'Current Quality Tot Norm by Siz'!B13)*1000</f>
        <v>0</v>
      </c>
      <c r="AP13" s="42">
        <f>('Data Analysis and Refinement'!AT12/'Current Quality Tot Norm by Siz'!B13)*1000</f>
        <v>0</v>
      </c>
      <c r="AQ13" s="42">
        <f>('Data Analysis and Refinement'!AU12/'Current Quality Tot Norm by Siz'!B13)*1000</f>
        <v>0</v>
      </c>
      <c r="AR13" s="42">
        <f>('Data Analysis and Refinement'!AV12/'Current Quality Tot Norm by Siz'!B13)*1000</f>
        <v>0</v>
      </c>
      <c r="AS13" s="42">
        <f>('Data Analysis and Refinement'!AW12/'Current Quality Tot Norm by Siz'!B13)*1000</f>
        <v>0</v>
      </c>
      <c r="AT13" s="42">
        <f>('Data Analysis and Refinement'!AX12/'Current Quality Tot Norm by Siz'!B13)*1000</f>
        <v>0</v>
      </c>
      <c r="AU13" s="42">
        <f>('Data Analysis and Refinement'!AY12/'Current Quality Tot Norm by Siz'!B13)*1000</f>
        <v>0</v>
      </c>
      <c r="AV13" s="42">
        <f>('Data Analysis and Refinement'!AZ12/'Current Quality Tot Norm by Siz'!B13)*1000</f>
        <v>0</v>
      </c>
      <c r="AW13" s="42">
        <f>('Data Analysis and Refinement'!BA12/'Current Quality Tot Norm by Siz'!B13)*1000</f>
        <v>0</v>
      </c>
      <c r="AX13" s="42">
        <f>('Data Analysis and Refinement'!BB12/'Current Quality Tot Norm by Siz'!B13)*1000</f>
        <v>0</v>
      </c>
      <c r="AY13" s="42">
        <f>('Data Analysis and Refinement'!BC12/'Current Quality Tot Norm by Siz'!B13)*1000</f>
        <v>0</v>
      </c>
    </row>
    <row r="14" spans="2:51">
      <c r="B14" s="21">
        <v>4400</v>
      </c>
      <c r="C14" s="21" t="s">
        <v>6</v>
      </c>
      <c r="D14" s="42">
        <f>('Data Analysis and Refinement'!H13/'Current Quality Tot Norm by Siz'!B14)*1000</f>
        <v>0</v>
      </c>
      <c r="E14" s="42">
        <f>('Data Analysis and Refinement'!I13/'Current Quality Tot Norm by Siz'!B14)*1000</f>
        <v>0</v>
      </c>
      <c r="F14" s="42">
        <f>('Data Analysis and Refinement'!J13/'Current Quality Tot Norm by Siz'!B14)*1000</f>
        <v>0</v>
      </c>
      <c r="G14" s="42">
        <f>('Data Analysis and Refinement'!K13/'Current Quality Tot Norm by Siz'!B14)*1000</f>
        <v>0</v>
      </c>
      <c r="H14" s="42">
        <f>('Data Analysis and Refinement'!L13/'Current Quality Tot Norm by Siz'!B14)*1000</f>
        <v>0</v>
      </c>
      <c r="I14" s="42">
        <f>('Data Analysis and Refinement'!M13/'Current Quality Tot Norm by Siz'!B14)*1000</f>
        <v>1.3636363636363638</v>
      </c>
      <c r="J14" s="42">
        <f>('Data Analysis and Refinement'!N13/'Current Quality Tot Norm by Siz'!B14)*1000</f>
        <v>0.68181818181818188</v>
      </c>
      <c r="K14" s="42">
        <f>('Data Analysis and Refinement'!O13/'Current Quality Tot Norm by Siz'!B14)*1000</f>
        <v>1.1363636363636362</v>
      </c>
      <c r="L14" s="42">
        <f>('Data Analysis and Refinement'!P13/'Current Quality Tot Norm by Siz'!B14)*1000</f>
        <v>0.68181818181818188</v>
      </c>
      <c r="M14" s="42">
        <f>('Data Analysis and Refinement'!Q13/'Current Quality Tot Norm by Siz'!B14)*1000</f>
        <v>0.45454545454545453</v>
      </c>
      <c r="N14" s="42">
        <f>('Data Analysis and Refinement'!R13/'Current Quality Tot Norm by Siz'!B14)*1000</f>
        <v>1.3636363636363638</v>
      </c>
      <c r="O14" s="42">
        <f>('Data Analysis and Refinement'!S13/'Current Quality Tot Norm by Siz'!B14)*1000</f>
        <v>0.68181818181818188</v>
      </c>
      <c r="P14" s="42">
        <f>('Data Analysis and Refinement'!T13/'Current Quality Tot Norm by Siz'!B14)*1000</f>
        <v>0.45454545454545453</v>
      </c>
      <c r="Q14" s="42">
        <f>('Data Analysis and Refinement'!U13/'Current Quality Tot Norm by Siz'!B14)*1000</f>
        <v>0.22727272727272727</v>
      </c>
      <c r="R14" s="42">
        <f>('Data Analysis and Refinement'!V13/'Current Quality Tot Norm by Siz'!B14)*1000</f>
        <v>0</v>
      </c>
      <c r="S14" s="42">
        <f>('Data Analysis and Refinement'!W13/'Current Quality Tot Norm by Siz'!B14)*1000</f>
        <v>0.22727272727272727</v>
      </c>
      <c r="T14" s="42">
        <f>('Data Analysis and Refinement'!X13/'Current Quality Tot Norm by Siz'!B14)*1000</f>
        <v>0</v>
      </c>
      <c r="U14" s="42">
        <f>('Data Analysis and Refinement'!Y13/'Current Quality Tot Norm by Siz'!B14)*1000</f>
        <v>0.22727272727272727</v>
      </c>
      <c r="V14" s="42">
        <f>('Data Analysis and Refinement'!Z13/'Current Quality Tot Norm by Siz'!B14)*1000</f>
        <v>0</v>
      </c>
      <c r="W14" s="42">
        <f>('Data Analysis and Refinement'!AA13/'Current Quality Tot Norm by Siz'!B14)*1000</f>
        <v>0</v>
      </c>
      <c r="X14" s="42">
        <f>('Data Analysis and Refinement'!AB13/'Current Quality Tot Norm by Siz'!B14)*1000</f>
        <v>0</v>
      </c>
      <c r="Y14" s="42">
        <f>('Data Analysis and Refinement'!AC13/'Current Quality Tot Norm by Siz'!B14)*1000</f>
        <v>0</v>
      </c>
      <c r="Z14" s="42">
        <f>('Data Analysis and Refinement'!AD13/'Current Quality Tot Norm by Siz'!B14)*1000</f>
        <v>0</v>
      </c>
      <c r="AA14" s="42">
        <f>('Data Analysis and Refinement'!AE13/'Current Quality Tot Norm by Siz'!B14)*1000</f>
        <v>0</v>
      </c>
      <c r="AB14" s="42">
        <f>('Data Analysis and Refinement'!AF13/'Current Quality Tot Norm by Siz'!B14)*1000</f>
        <v>0</v>
      </c>
      <c r="AC14" s="42">
        <f>('Data Analysis and Refinement'!AG13/'Current Quality Tot Norm by Siz'!B14)*1000</f>
        <v>0</v>
      </c>
      <c r="AD14" s="42">
        <f>('Data Analysis and Refinement'!AH13/'Current Quality Tot Norm by Siz'!B14)*1000</f>
        <v>0</v>
      </c>
      <c r="AE14" s="42">
        <f>('Data Analysis and Refinement'!AI13/'Current Quality Tot Norm by Siz'!B14)*1000</f>
        <v>0</v>
      </c>
      <c r="AF14" s="42">
        <f>('Data Analysis and Refinement'!AJ13/'Current Quality Tot Norm by Siz'!B14)*1000</f>
        <v>0</v>
      </c>
      <c r="AG14" s="42">
        <f>('Data Analysis and Refinement'!AK13/'Current Quality Tot Norm by Siz'!B14)*1000</f>
        <v>0</v>
      </c>
      <c r="AH14" s="42">
        <f>('Data Analysis and Refinement'!AL13/'Current Quality Tot Norm by Siz'!B14)*1000</f>
        <v>0</v>
      </c>
      <c r="AI14" s="42">
        <f>('Data Analysis and Refinement'!AM13/'Current Quality Tot Norm by Siz'!B14)*1000</f>
        <v>0</v>
      </c>
      <c r="AJ14" s="42">
        <f>('Data Analysis and Refinement'!AN13/'Current Quality Tot Norm by Siz'!B14)*1000</f>
        <v>0</v>
      </c>
      <c r="AK14" s="42">
        <f>('Data Analysis and Refinement'!AO13/'Current Quality Tot Norm by Siz'!B14)*1000</f>
        <v>0</v>
      </c>
      <c r="AL14" s="42">
        <f>('Data Analysis and Refinement'!AP13/'Current Quality Tot Norm by Siz'!B14)*1000</f>
        <v>0</v>
      </c>
      <c r="AM14" s="42">
        <f>('Data Analysis and Refinement'!AQ13/'Current Quality Tot Norm by Siz'!B14)*1000</f>
        <v>0</v>
      </c>
      <c r="AN14" s="42">
        <f>('Data Analysis and Refinement'!AR13/'Current Quality Tot Norm by Siz'!B14)*1000</f>
        <v>0</v>
      </c>
      <c r="AO14" s="42">
        <f>('Data Analysis and Refinement'!AS13/'Current Quality Tot Norm by Siz'!B14)*1000</f>
        <v>0</v>
      </c>
      <c r="AP14" s="42">
        <f>('Data Analysis and Refinement'!AT13/'Current Quality Tot Norm by Siz'!B14)*1000</f>
        <v>0</v>
      </c>
      <c r="AQ14" s="42">
        <f>('Data Analysis and Refinement'!AU13/'Current Quality Tot Norm by Siz'!B14)*1000</f>
        <v>0</v>
      </c>
      <c r="AR14" s="42">
        <f>('Data Analysis and Refinement'!AV13/'Current Quality Tot Norm by Siz'!B14)*1000</f>
        <v>0</v>
      </c>
      <c r="AS14" s="42">
        <f>('Data Analysis and Refinement'!AW13/'Current Quality Tot Norm by Siz'!B14)*1000</f>
        <v>0</v>
      </c>
      <c r="AT14" s="42">
        <f>('Data Analysis and Refinement'!AX13/'Current Quality Tot Norm by Siz'!B14)*1000</f>
        <v>0</v>
      </c>
      <c r="AU14" s="42">
        <f>('Data Analysis and Refinement'!AY13/'Current Quality Tot Norm by Siz'!B14)*1000</f>
        <v>0</v>
      </c>
      <c r="AV14" s="42">
        <f>('Data Analysis and Refinement'!AZ13/'Current Quality Tot Norm by Siz'!B14)*1000</f>
        <v>0</v>
      </c>
      <c r="AW14" s="42">
        <f>('Data Analysis and Refinement'!BA13/'Current Quality Tot Norm by Siz'!B14)*1000</f>
        <v>0</v>
      </c>
      <c r="AX14" s="42">
        <f>('Data Analysis and Refinement'!BB13/'Current Quality Tot Norm by Siz'!B14)*1000</f>
        <v>0</v>
      </c>
      <c r="AY14" s="42">
        <f>('Data Analysis and Refinement'!BC13/'Current Quality Tot Norm by Siz'!B14)*1000</f>
        <v>0</v>
      </c>
    </row>
    <row r="15" spans="2:51">
      <c r="B15" s="21">
        <v>4400</v>
      </c>
      <c r="C15" s="21" t="s">
        <v>7</v>
      </c>
      <c r="D15" s="42">
        <f>('Data Analysis and Refinement'!H14/'Current Quality Tot Norm by Siz'!B15)*1000</f>
        <v>0</v>
      </c>
      <c r="E15" s="42">
        <f>('Data Analysis and Refinement'!I14/'Current Quality Tot Norm by Siz'!B15)*1000</f>
        <v>0</v>
      </c>
      <c r="F15" s="42">
        <f>('Data Analysis and Refinement'!J14/'Current Quality Tot Norm by Siz'!B15)*1000</f>
        <v>0</v>
      </c>
      <c r="G15" s="42">
        <f>('Data Analysis and Refinement'!K14/'Current Quality Tot Norm by Siz'!B15)*1000</f>
        <v>0</v>
      </c>
      <c r="H15" s="42">
        <f>('Data Analysis and Refinement'!L14/'Current Quality Tot Norm by Siz'!B15)*1000</f>
        <v>0</v>
      </c>
      <c r="I15" s="42">
        <f>('Data Analysis and Refinement'!M14/'Current Quality Tot Norm by Siz'!B15)*1000</f>
        <v>0</v>
      </c>
      <c r="J15" s="42">
        <f>('Data Analysis and Refinement'!N14/'Current Quality Tot Norm by Siz'!B15)*1000</f>
        <v>1.1363636363636362</v>
      </c>
      <c r="K15" s="42">
        <f>('Data Analysis and Refinement'!O14/'Current Quality Tot Norm by Siz'!B15)*1000</f>
        <v>0.90909090909090906</v>
      </c>
      <c r="L15" s="42">
        <f>('Data Analysis and Refinement'!P14/'Current Quality Tot Norm by Siz'!B15)*1000</f>
        <v>0.68181818181818188</v>
      </c>
      <c r="M15" s="42">
        <f>('Data Analysis and Refinement'!Q14/'Current Quality Tot Norm by Siz'!B15)*1000</f>
        <v>0.90909090909090906</v>
      </c>
      <c r="N15" s="42">
        <f>('Data Analysis and Refinement'!R14/'Current Quality Tot Norm by Siz'!B15)*1000</f>
        <v>1.1363636363636362</v>
      </c>
      <c r="O15" s="42">
        <f>('Data Analysis and Refinement'!S14/'Current Quality Tot Norm by Siz'!B15)*1000</f>
        <v>0.90909090909090906</v>
      </c>
      <c r="P15" s="42">
        <f>('Data Analysis and Refinement'!T14/'Current Quality Tot Norm by Siz'!B15)*1000</f>
        <v>0.68181818181818188</v>
      </c>
      <c r="Q15" s="42">
        <f>('Data Analysis and Refinement'!U14/'Current Quality Tot Norm by Siz'!B15)*1000</f>
        <v>0.45454545454545453</v>
      </c>
      <c r="R15" s="42">
        <f>('Data Analysis and Refinement'!V14/'Current Quality Tot Norm by Siz'!B15)*1000</f>
        <v>0.22727272727272727</v>
      </c>
      <c r="S15" s="42">
        <f>('Data Analysis and Refinement'!W14/'Current Quality Tot Norm by Siz'!B15)*1000</f>
        <v>0</v>
      </c>
      <c r="T15" s="42">
        <f>('Data Analysis and Refinement'!X14/'Current Quality Tot Norm by Siz'!B15)*1000</f>
        <v>0.22727272727272727</v>
      </c>
      <c r="U15" s="42">
        <f>('Data Analysis and Refinement'!Y14/'Current Quality Tot Norm by Siz'!B15)*1000</f>
        <v>0.22727272727272727</v>
      </c>
      <c r="V15" s="42">
        <f>('Data Analysis and Refinement'!Z14/'Current Quality Tot Norm by Siz'!B15)*1000</f>
        <v>0</v>
      </c>
      <c r="W15" s="42">
        <f>('Data Analysis and Refinement'!AA14/'Current Quality Tot Norm by Siz'!B15)*1000</f>
        <v>0</v>
      </c>
      <c r="X15" s="42">
        <f>('Data Analysis and Refinement'!AB14/'Current Quality Tot Norm by Siz'!B15)*1000</f>
        <v>0</v>
      </c>
      <c r="Y15" s="42">
        <f>('Data Analysis and Refinement'!AC14/'Current Quality Tot Norm by Siz'!B15)*1000</f>
        <v>0</v>
      </c>
      <c r="Z15" s="42">
        <f>('Data Analysis and Refinement'!AD14/'Current Quality Tot Norm by Siz'!B15)*1000</f>
        <v>0</v>
      </c>
      <c r="AA15" s="42">
        <f>('Data Analysis and Refinement'!AE14/'Current Quality Tot Norm by Siz'!B15)*1000</f>
        <v>0</v>
      </c>
      <c r="AB15" s="42">
        <f>('Data Analysis and Refinement'!AF14/'Current Quality Tot Norm by Siz'!B15)*1000</f>
        <v>0</v>
      </c>
      <c r="AC15" s="42">
        <f>('Data Analysis and Refinement'!AG14/'Current Quality Tot Norm by Siz'!B15)*1000</f>
        <v>0</v>
      </c>
      <c r="AD15" s="42">
        <f>('Data Analysis and Refinement'!AH14/'Current Quality Tot Norm by Siz'!B15)*1000</f>
        <v>0</v>
      </c>
      <c r="AE15" s="42">
        <f>('Data Analysis and Refinement'!AI14/'Current Quality Tot Norm by Siz'!B15)*1000</f>
        <v>0</v>
      </c>
      <c r="AF15" s="42">
        <f>('Data Analysis and Refinement'!AJ14/'Current Quality Tot Norm by Siz'!B15)*1000</f>
        <v>0</v>
      </c>
      <c r="AG15" s="42">
        <f>('Data Analysis and Refinement'!AK14/'Current Quality Tot Norm by Siz'!B15)*1000</f>
        <v>0</v>
      </c>
      <c r="AH15" s="42">
        <f>('Data Analysis and Refinement'!AL14/'Current Quality Tot Norm by Siz'!B15)*1000</f>
        <v>0</v>
      </c>
      <c r="AI15" s="42">
        <f>('Data Analysis and Refinement'!AM14/'Current Quality Tot Norm by Siz'!B15)*1000</f>
        <v>0</v>
      </c>
      <c r="AJ15" s="42">
        <f>('Data Analysis and Refinement'!AN14/'Current Quality Tot Norm by Siz'!B15)*1000</f>
        <v>0</v>
      </c>
      <c r="AK15" s="42">
        <f>('Data Analysis and Refinement'!AO14/'Current Quality Tot Norm by Siz'!B15)*1000</f>
        <v>0</v>
      </c>
      <c r="AL15" s="42">
        <f>('Data Analysis and Refinement'!AP14/'Current Quality Tot Norm by Siz'!B15)*1000</f>
        <v>0</v>
      </c>
      <c r="AM15" s="42">
        <f>('Data Analysis and Refinement'!AQ14/'Current Quality Tot Norm by Siz'!B15)*1000</f>
        <v>0</v>
      </c>
      <c r="AN15" s="42">
        <f>('Data Analysis and Refinement'!AR14/'Current Quality Tot Norm by Siz'!B15)*1000</f>
        <v>0</v>
      </c>
      <c r="AO15" s="42">
        <f>('Data Analysis and Refinement'!AS14/'Current Quality Tot Norm by Siz'!B15)*1000</f>
        <v>0</v>
      </c>
      <c r="AP15" s="42">
        <f>('Data Analysis and Refinement'!AT14/'Current Quality Tot Norm by Siz'!B15)*1000</f>
        <v>0</v>
      </c>
      <c r="AQ15" s="42">
        <f>('Data Analysis and Refinement'!AU14/'Current Quality Tot Norm by Siz'!B15)*1000</f>
        <v>0</v>
      </c>
      <c r="AR15" s="42">
        <f>('Data Analysis and Refinement'!AV14/'Current Quality Tot Norm by Siz'!B15)*1000</f>
        <v>0</v>
      </c>
      <c r="AS15" s="42">
        <f>('Data Analysis and Refinement'!AW14/'Current Quality Tot Norm by Siz'!B15)*1000</f>
        <v>0</v>
      </c>
      <c r="AT15" s="42">
        <f>('Data Analysis and Refinement'!AX14/'Current Quality Tot Norm by Siz'!B15)*1000</f>
        <v>0</v>
      </c>
      <c r="AU15" s="42">
        <f>('Data Analysis and Refinement'!AY14/'Current Quality Tot Norm by Siz'!B15)*1000</f>
        <v>0</v>
      </c>
      <c r="AV15" s="42">
        <f>('Data Analysis and Refinement'!AZ14/'Current Quality Tot Norm by Siz'!B15)*1000</f>
        <v>0</v>
      </c>
      <c r="AW15" s="42">
        <f>('Data Analysis and Refinement'!BA14/'Current Quality Tot Norm by Siz'!B15)*1000</f>
        <v>0</v>
      </c>
      <c r="AX15" s="42">
        <f>('Data Analysis and Refinement'!BB14/'Current Quality Tot Norm by Siz'!B15)*1000</f>
        <v>0</v>
      </c>
      <c r="AY15" s="42">
        <f>('Data Analysis and Refinement'!BC14/'Current Quality Tot Norm by Siz'!B15)*1000</f>
        <v>0</v>
      </c>
    </row>
    <row r="16" spans="2:51">
      <c r="B16" s="21">
        <v>4450</v>
      </c>
      <c r="C16" s="21" t="s">
        <v>6</v>
      </c>
      <c r="D16" s="42">
        <f>('Data Analysis and Refinement'!H15/'Current Quality Tot Norm by Siz'!B16)*1000</f>
        <v>0</v>
      </c>
      <c r="E16" s="42">
        <f>('Data Analysis and Refinement'!I15/'Current Quality Tot Norm by Siz'!B16)*1000</f>
        <v>0</v>
      </c>
      <c r="F16" s="42">
        <f>('Data Analysis and Refinement'!J15/'Current Quality Tot Norm by Siz'!B16)*1000</f>
        <v>0</v>
      </c>
      <c r="G16" s="42">
        <f>('Data Analysis and Refinement'!K15/'Current Quality Tot Norm by Siz'!B16)*1000</f>
        <v>0</v>
      </c>
      <c r="H16" s="42">
        <f>('Data Analysis and Refinement'!L15/'Current Quality Tot Norm by Siz'!B16)*1000</f>
        <v>0</v>
      </c>
      <c r="I16" s="42">
        <f>('Data Analysis and Refinement'!M15/'Current Quality Tot Norm by Siz'!B16)*1000</f>
        <v>0</v>
      </c>
      <c r="J16" s="42">
        <f>('Data Analysis and Refinement'!N15/'Current Quality Tot Norm by Siz'!B16)*1000</f>
        <v>1.1235955056179776</v>
      </c>
      <c r="K16" s="42">
        <f>('Data Analysis and Refinement'!O15/'Current Quality Tot Norm by Siz'!B16)*1000</f>
        <v>1.348314606741573</v>
      </c>
      <c r="L16" s="42">
        <f>('Data Analysis and Refinement'!P15/'Current Quality Tot Norm by Siz'!B16)*1000</f>
        <v>1.7977528089887642</v>
      </c>
      <c r="M16" s="42">
        <f>('Data Analysis and Refinement'!Q15/'Current Quality Tot Norm by Siz'!B16)*1000</f>
        <v>0.44943820224719105</v>
      </c>
      <c r="N16" s="42">
        <f>('Data Analysis and Refinement'!R15/'Current Quality Tot Norm by Siz'!B16)*1000</f>
        <v>0.6741573033707865</v>
      </c>
      <c r="O16" s="42">
        <f>('Data Analysis and Refinement'!S15/'Current Quality Tot Norm by Siz'!B16)*1000</f>
        <v>0.89887640449438211</v>
      </c>
      <c r="P16" s="42">
        <f>('Data Analysis and Refinement'!T15/'Current Quality Tot Norm by Siz'!B16)*1000</f>
        <v>0.22471910112359553</v>
      </c>
      <c r="Q16" s="42">
        <f>('Data Analysis and Refinement'!U15/'Current Quality Tot Norm by Siz'!B16)*1000</f>
        <v>1.1235955056179776</v>
      </c>
      <c r="R16" s="42">
        <f>('Data Analysis and Refinement'!V15/'Current Quality Tot Norm by Siz'!B16)*1000</f>
        <v>0</v>
      </c>
      <c r="S16" s="42">
        <f>('Data Analysis and Refinement'!W15/'Current Quality Tot Norm by Siz'!B16)*1000</f>
        <v>0</v>
      </c>
      <c r="T16" s="42">
        <f>('Data Analysis and Refinement'!X15/'Current Quality Tot Norm by Siz'!B16)*1000</f>
        <v>0.22471910112359553</v>
      </c>
      <c r="U16" s="42">
        <f>('Data Analysis and Refinement'!Y15/'Current Quality Tot Norm by Siz'!B16)*1000</f>
        <v>0</v>
      </c>
      <c r="V16" s="42">
        <f>('Data Analysis and Refinement'!Z15/'Current Quality Tot Norm by Siz'!B16)*1000</f>
        <v>0</v>
      </c>
      <c r="W16" s="42">
        <f>('Data Analysis and Refinement'!AA15/'Current Quality Tot Norm by Siz'!B16)*1000</f>
        <v>0</v>
      </c>
      <c r="X16" s="42">
        <f>('Data Analysis and Refinement'!AB15/'Current Quality Tot Norm by Siz'!B16)*1000</f>
        <v>0</v>
      </c>
      <c r="Y16" s="42">
        <f>('Data Analysis and Refinement'!AC15/'Current Quality Tot Norm by Siz'!B16)*1000</f>
        <v>0</v>
      </c>
      <c r="Z16" s="42">
        <f>('Data Analysis and Refinement'!AD15/'Current Quality Tot Norm by Siz'!B16)*1000</f>
        <v>0</v>
      </c>
      <c r="AA16" s="42">
        <f>('Data Analysis and Refinement'!AE15/'Current Quality Tot Norm by Siz'!B16)*1000</f>
        <v>0</v>
      </c>
      <c r="AB16" s="42">
        <f>('Data Analysis and Refinement'!AF15/'Current Quality Tot Norm by Siz'!B16)*1000</f>
        <v>0</v>
      </c>
      <c r="AC16" s="42">
        <f>('Data Analysis and Refinement'!AG15/'Current Quality Tot Norm by Siz'!B16)*1000</f>
        <v>0</v>
      </c>
      <c r="AD16" s="42">
        <f>('Data Analysis and Refinement'!AH15/'Current Quality Tot Norm by Siz'!B16)*1000</f>
        <v>0</v>
      </c>
      <c r="AE16" s="42">
        <f>('Data Analysis and Refinement'!AI15/'Current Quality Tot Norm by Siz'!B16)*1000</f>
        <v>0</v>
      </c>
      <c r="AF16" s="42">
        <f>('Data Analysis and Refinement'!AJ15/'Current Quality Tot Norm by Siz'!B16)*1000</f>
        <v>0</v>
      </c>
      <c r="AG16" s="42">
        <f>('Data Analysis and Refinement'!AK15/'Current Quality Tot Norm by Siz'!B16)*1000</f>
        <v>0</v>
      </c>
      <c r="AH16" s="42">
        <f>('Data Analysis and Refinement'!AL15/'Current Quality Tot Norm by Siz'!B16)*1000</f>
        <v>0</v>
      </c>
      <c r="AI16" s="42">
        <f>('Data Analysis and Refinement'!AM15/'Current Quality Tot Norm by Siz'!B16)*1000</f>
        <v>0</v>
      </c>
      <c r="AJ16" s="42">
        <f>('Data Analysis and Refinement'!AN15/'Current Quality Tot Norm by Siz'!B16)*1000</f>
        <v>0</v>
      </c>
      <c r="AK16" s="42">
        <f>('Data Analysis and Refinement'!AO15/'Current Quality Tot Norm by Siz'!B16)*1000</f>
        <v>0</v>
      </c>
      <c r="AL16" s="42">
        <f>('Data Analysis and Refinement'!AP15/'Current Quality Tot Norm by Siz'!B16)*1000</f>
        <v>0</v>
      </c>
      <c r="AM16" s="42">
        <f>('Data Analysis and Refinement'!AQ15/'Current Quality Tot Norm by Siz'!B16)*1000</f>
        <v>0</v>
      </c>
      <c r="AN16" s="42">
        <f>('Data Analysis and Refinement'!AR15/'Current Quality Tot Norm by Siz'!B16)*1000</f>
        <v>0</v>
      </c>
      <c r="AO16" s="42">
        <f>('Data Analysis and Refinement'!AS15/'Current Quality Tot Norm by Siz'!B16)*1000</f>
        <v>0</v>
      </c>
      <c r="AP16" s="42">
        <f>('Data Analysis and Refinement'!AT15/'Current Quality Tot Norm by Siz'!B16)*1000</f>
        <v>0</v>
      </c>
      <c r="AQ16" s="42">
        <f>('Data Analysis and Refinement'!AU15/'Current Quality Tot Norm by Siz'!B16)*1000</f>
        <v>0</v>
      </c>
      <c r="AR16" s="42">
        <f>('Data Analysis and Refinement'!AV15/'Current Quality Tot Norm by Siz'!B16)*1000</f>
        <v>0</v>
      </c>
      <c r="AS16" s="42">
        <f>('Data Analysis and Refinement'!AW15/'Current Quality Tot Norm by Siz'!B16)*1000</f>
        <v>0</v>
      </c>
      <c r="AT16" s="42">
        <f>('Data Analysis and Refinement'!AX15/'Current Quality Tot Norm by Siz'!B16)*1000</f>
        <v>0</v>
      </c>
      <c r="AU16" s="42">
        <f>('Data Analysis and Refinement'!AY15/'Current Quality Tot Norm by Siz'!B16)*1000</f>
        <v>0</v>
      </c>
      <c r="AV16" s="42">
        <f>('Data Analysis and Refinement'!AZ15/'Current Quality Tot Norm by Siz'!B16)*1000</f>
        <v>0</v>
      </c>
      <c r="AW16" s="42">
        <f>('Data Analysis and Refinement'!BA15/'Current Quality Tot Norm by Siz'!B16)*1000</f>
        <v>0</v>
      </c>
      <c r="AX16" s="42">
        <f>('Data Analysis and Refinement'!BB15/'Current Quality Tot Norm by Siz'!B16)*1000</f>
        <v>0</v>
      </c>
      <c r="AY16" s="42">
        <f>('Data Analysis and Refinement'!BC15/'Current Quality Tot Norm by Siz'!B16)*1000</f>
        <v>0</v>
      </c>
    </row>
    <row r="17" spans="2:51">
      <c r="B17" s="21">
        <v>4450</v>
      </c>
      <c r="C17" s="21" t="s">
        <v>7</v>
      </c>
      <c r="D17" s="42">
        <f>('Data Analysis and Refinement'!H16/'Current Quality Tot Norm by Siz'!B17)*1000</f>
        <v>0</v>
      </c>
      <c r="E17" s="42">
        <f>('Data Analysis and Refinement'!I16/'Current Quality Tot Norm by Siz'!B17)*1000</f>
        <v>0</v>
      </c>
      <c r="F17" s="42">
        <f>('Data Analysis and Refinement'!J16/'Current Quality Tot Norm by Siz'!B17)*1000</f>
        <v>0</v>
      </c>
      <c r="G17" s="42">
        <f>('Data Analysis and Refinement'!K16/'Current Quality Tot Norm by Siz'!B17)*1000</f>
        <v>0</v>
      </c>
      <c r="H17" s="42">
        <f>('Data Analysis and Refinement'!L16/'Current Quality Tot Norm by Siz'!B17)*1000</f>
        <v>0</v>
      </c>
      <c r="I17" s="42">
        <f>('Data Analysis and Refinement'!M16/'Current Quality Tot Norm by Siz'!B17)*1000</f>
        <v>0</v>
      </c>
      <c r="J17" s="42">
        <f>('Data Analysis and Refinement'!N16/'Current Quality Tot Norm by Siz'!B17)*1000</f>
        <v>0</v>
      </c>
      <c r="K17" s="42">
        <f>('Data Analysis and Refinement'!O16/'Current Quality Tot Norm by Siz'!B17)*1000</f>
        <v>1.5730337078651686</v>
      </c>
      <c r="L17" s="42">
        <f>('Data Analysis and Refinement'!P16/'Current Quality Tot Norm by Siz'!B17)*1000</f>
        <v>1.348314606741573</v>
      </c>
      <c r="M17" s="42">
        <f>('Data Analysis and Refinement'!Q16/'Current Quality Tot Norm by Siz'!B17)*1000</f>
        <v>1.1235955056179776</v>
      </c>
      <c r="N17" s="42">
        <f>('Data Analysis and Refinement'!R16/'Current Quality Tot Norm by Siz'!B17)*1000</f>
        <v>0.6741573033707865</v>
      </c>
      <c r="O17" s="42">
        <f>('Data Analysis and Refinement'!S16/'Current Quality Tot Norm by Siz'!B17)*1000</f>
        <v>0.6741573033707865</v>
      </c>
      <c r="P17" s="42">
        <f>('Data Analysis and Refinement'!T16/'Current Quality Tot Norm by Siz'!B17)*1000</f>
        <v>0.89887640449438211</v>
      </c>
      <c r="Q17" s="42">
        <f>('Data Analysis and Refinement'!U16/'Current Quality Tot Norm by Siz'!B17)*1000</f>
        <v>0.6741573033707865</v>
      </c>
      <c r="R17" s="42">
        <f>('Data Analysis and Refinement'!V16/'Current Quality Tot Norm by Siz'!B17)*1000</f>
        <v>0.44943820224719105</v>
      </c>
      <c r="S17" s="42">
        <f>('Data Analysis and Refinement'!W16/'Current Quality Tot Norm by Siz'!B17)*1000</f>
        <v>0</v>
      </c>
      <c r="T17" s="42">
        <f>('Data Analysis and Refinement'!X16/'Current Quality Tot Norm by Siz'!B17)*1000</f>
        <v>0</v>
      </c>
      <c r="U17" s="42">
        <f>('Data Analysis and Refinement'!Y16/'Current Quality Tot Norm by Siz'!B17)*1000</f>
        <v>0.22471910112359553</v>
      </c>
      <c r="V17" s="42">
        <f>('Data Analysis and Refinement'!Z16/'Current Quality Tot Norm by Siz'!B17)*1000</f>
        <v>0</v>
      </c>
      <c r="W17" s="42">
        <f>('Data Analysis and Refinement'!AA16/'Current Quality Tot Norm by Siz'!B17)*1000</f>
        <v>0</v>
      </c>
      <c r="X17" s="42">
        <f>('Data Analysis and Refinement'!AB16/'Current Quality Tot Norm by Siz'!B17)*1000</f>
        <v>0</v>
      </c>
      <c r="Y17" s="42">
        <f>('Data Analysis and Refinement'!AC16/'Current Quality Tot Norm by Siz'!B17)*1000</f>
        <v>0</v>
      </c>
      <c r="Z17" s="42">
        <f>('Data Analysis and Refinement'!AD16/'Current Quality Tot Norm by Siz'!B17)*1000</f>
        <v>0</v>
      </c>
      <c r="AA17" s="42">
        <f>('Data Analysis and Refinement'!AE16/'Current Quality Tot Norm by Siz'!B17)*1000</f>
        <v>0</v>
      </c>
      <c r="AB17" s="42">
        <f>('Data Analysis and Refinement'!AF16/'Current Quality Tot Norm by Siz'!B17)*1000</f>
        <v>0</v>
      </c>
      <c r="AC17" s="42">
        <f>('Data Analysis and Refinement'!AG16/'Current Quality Tot Norm by Siz'!B17)*1000</f>
        <v>0</v>
      </c>
      <c r="AD17" s="42">
        <f>('Data Analysis and Refinement'!AH16/'Current Quality Tot Norm by Siz'!B17)*1000</f>
        <v>0</v>
      </c>
      <c r="AE17" s="42">
        <f>('Data Analysis and Refinement'!AI16/'Current Quality Tot Norm by Siz'!B17)*1000</f>
        <v>0</v>
      </c>
      <c r="AF17" s="42">
        <f>('Data Analysis and Refinement'!AJ16/'Current Quality Tot Norm by Siz'!B17)*1000</f>
        <v>0</v>
      </c>
      <c r="AG17" s="42">
        <f>('Data Analysis and Refinement'!AK16/'Current Quality Tot Norm by Siz'!B17)*1000</f>
        <v>0</v>
      </c>
      <c r="AH17" s="42">
        <f>('Data Analysis and Refinement'!AL16/'Current Quality Tot Norm by Siz'!B17)*1000</f>
        <v>0</v>
      </c>
      <c r="AI17" s="42">
        <f>('Data Analysis and Refinement'!AM16/'Current Quality Tot Norm by Siz'!B17)*1000</f>
        <v>0</v>
      </c>
      <c r="AJ17" s="42">
        <f>('Data Analysis and Refinement'!AN16/'Current Quality Tot Norm by Siz'!B17)*1000</f>
        <v>0</v>
      </c>
      <c r="AK17" s="42">
        <f>('Data Analysis and Refinement'!AO16/'Current Quality Tot Norm by Siz'!B17)*1000</f>
        <v>0</v>
      </c>
      <c r="AL17" s="42">
        <f>('Data Analysis and Refinement'!AP16/'Current Quality Tot Norm by Siz'!B17)*1000</f>
        <v>0</v>
      </c>
      <c r="AM17" s="42">
        <f>('Data Analysis and Refinement'!AQ16/'Current Quality Tot Norm by Siz'!B17)*1000</f>
        <v>0</v>
      </c>
      <c r="AN17" s="42">
        <f>('Data Analysis and Refinement'!AR16/'Current Quality Tot Norm by Siz'!B17)*1000</f>
        <v>0</v>
      </c>
      <c r="AO17" s="42">
        <f>('Data Analysis and Refinement'!AS16/'Current Quality Tot Norm by Siz'!B17)*1000</f>
        <v>0</v>
      </c>
      <c r="AP17" s="42">
        <f>('Data Analysis and Refinement'!AT16/'Current Quality Tot Norm by Siz'!B17)*1000</f>
        <v>0</v>
      </c>
      <c r="AQ17" s="42">
        <f>('Data Analysis and Refinement'!AU16/'Current Quality Tot Norm by Siz'!B17)*1000</f>
        <v>0</v>
      </c>
      <c r="AR17" s="42">
        <f>('Data Analysis and Refinement'!AV16/'Current Quality Tot Norm by Siz'!B17)*1000</f>
        <v>0</v>
      </c>
      <c r="AS17" s="42">
        <f>('Data Analysis and Refinement'!AW16/'Current Quality Tot Norm by Siz'!B17)*1000</f>
        <v>0</v>
      </c>
      <c r="AT17" s="42">
        <f>('Data Analysis and Refinement'!AX16/'Current Quality Tot Norm by Siz'!B17)*1000</f>
        <v>0</v>
      </c>
      <c r="AU17" s="42">
        <f>('Data Analysis and Refinement'!AY16/'Current Quality Tot Norm by Siz'!B17)*1000</f>
        <v>0</v>
      </c>
      <c r="AV17" s="42">
        <f>('Data Analysis and Refinement'!AZ16/'Current Quality Tot Norm by Siz'!B17)*1000</f>
        <v>0</v>
      </c>
      <c r="AW17" s="42">
        <f>('Data Analysis and Refinement'!BA16/'Current Quality Tot Norm by Siz'!B17)*1000</f>
        <v>0</v>
      </c>
      <c r="AX17" s="42">
        <f>('Data Analysis and Refinement'!BB16/'Current Quality Tot Norm by Siz'!B17)*1000</f>
        <v>0</v>
      </c>
      <c r="AY17" s="42">
        <f>('Data Analysis and Refinement'!BC16/'Current Quality Tot Norm by Siz'!B17)*1000</f>
        <v>0</v>
      </c>
    </row>
    <row r="18" spans="2:51">
      <c r="B18" s="21">
        <v>4925</v>
      </c>
      <c r="C18" s="21" t="s">
        <v>6</v>
      </c>
      <c r="D18" s="42">
        <f>('Data Analysis and Refinement'!H17/'Current Quality Tot Norm by Siz'!B18)*1000</f>
        <v>0</v>
      </c>
      <c r="E18" s="42">
        <f>('Data Analysis and Refinement'!I17/'Current Quality Tot Norm by Siz'!B18)*1000</f>
        <v>0</v>
      </c>
      <c r="F18" s="42">
        <f>('Data Analysis and Refinement'!J17/'Current Quality Tot Norm by Siz'!B18)*1000</f>
        <v>0</v>
      </c>
      <c r="G18" s="42">
        <f>('Data Analysis and Refinement'!K17/'Current Quality Tot Norm by Siz'!B18)*1000</f>
        <v>0</v>
      </c>
      <c r="H18" s="42">
        <f>('Data Analysis and Refinement'!L17/'Current Quality Tot Norm by Siz'!B18)*1000</f>
        <v>0</v>
      </c>
      <c r="I18" s="42">
        <f>('Data Analysis and Refinement'!M17/'Current Quality Tot Norm by Siz'!B18)*1000</f>
        <v>0</v>
      </c>
      <c r="J18" s="42">
        <f>('Data Analysis and Refinement'!N17/'Current Quality Tot Norm by Siz'!B18)*1000</f>
        <v>0</v>
      </c>
      <c r="K18" s="42">
        <f>('Data Analysis and Refinement'!O17/'Current Quality Tot Norm by Siz'!B18)*1000</f>
        <v>1.0152284263959392</v>
      </c>
      <c r="L18" s="42">
        <f>('Data Analysis and Refinement'!P17/'Current Quality Tot Norm by Siz'!B18)*1000</f>
        <v>0.81218274111675126</v>
      </c>
      <c r="M18" s="42">
        <f>('Data Analysis and Refinement'!Q17/'Current Quality Tot Norm by Siz'!B18)*1000</f>
        <v>0.6091370558375635</v>
      </c>
      <c r="N18" s="42">
        <f>('Data Analysis and Refinement'!R17/'Current Quality Tot Norm by Siz'!B18)*1000</f>
        <v>1.0152284263959392</v>
      </c>
      <c r="O18" s="42">
        <f>('Data Analysis and Refinement'!S17/'Current Quality Tot Norm by Siz'!B18)*1000</f>
        <v>0.40609137055837563</v>
      </c>
      <c r="P18" s="42">
        <f>('Data Analysis and Refinement'!T17/'Current Quality Tot Norm by Siz'!B18)*1000</f>
        <v>0.6091370558375635</v>
      </c>
      <c r="Q18" s="42">
        <f>('Data Analysis and Refinement'!U17/'Current Quality Tot Norm by Siz'!B18)*1000</f>
        <v>0.40609137055837563</v>
      </c>
      <c r="R18" s="42">
        <f>('Data Analysis and Refinement'!V17/'Current Quality Tot Norm by Siz'!B18)*1000</f>
        <v>0.20304568527918782</v>
      </c>
      <c r="S18" s="42">
        <f>('Data Analysis and Refinement'!W17/'Current Quality Tot Norm by Siz'!B18)*1000</f>
        <v>0.20304568527918782</v>
      </c>
      <c r="T18" s="42">
        <f>('Data Analysis and Refinement'!X17/'Current Quality Tot Norm by Siz'!B18)*1000</f>
        <v>0</v>
      </c>
      <c r="U18" s="42">
        <f>('Data Analysis and Refinement'!Y17/'Current Quality Tot Norm by Siz'!B18)*1000</f>
        <v>0.20304568527918782</v>
      </c>
      <c r="V18" s="42">
        <f>('Data Analysis and Refinement'!Z17/'Current Quality Tot Norm by Siz'!B18)*1000</f>
        <v>0</v>
      </c>
      <c r="W18" s="42">
        <f>('Data Analysis and Refinement'!AA17/'Current Quality Tot Norm by Siz'!B18)*1000</f>
        <v>0</v>
      </c>
      <c r="X18" s="42">
        <f>('Data Analysis and Refinement'!AB17/'Current Quality Tot Norm by Siz'!B18)*1000</f>
        <v>0</v>
      </c>
      <c r="Y18" s="42">
        <f>('Data Analysis and Refinement'!AC17/'Current Quality Tot Norm by Siz'!B18)*1000</f>
        <v>0</v>
      </c>
      <c r="Z18" s="42">
        <f>('Data Analysis and Refinement'!AD17/'Current Quality Tot Norm by Siz'!B18)*1000</f>
        <v>0</v>
      </c>
      <c r="AA18" s="42">
        <f>('Data Analysis and Refinement'!AE17/'Current Quality Tot Norm by Siz'!B18)*1000</f>
        <v>0</v>
      </c>
      <c r="AB18" s="42">
        <f>('Data Analysis and Refinement'!AF17/'Current Quality Tot Norm by Siz'!B18)*1000</f>
        <v>0</v>
      </c>
      <c r="AC18" s="42">
        <f>('Data Analysis and Refinement'!AG17/'Current Quality Tot Norm by Siz'!B18)*1000</f>
        <v>0</v>
      </c>
      <c r="AD18" s="42">
        <f>('Data Analysis and Refinement'!AH17/'Current Quality Tot Norm by Siz'!B18)*1000</f>
        <v>0</v>
      </c>
      <c r="AE18" s="42">
        <f>('Data Analysis and Refinement'!AI17/'Current Quality Tot Norm by Siz'!B18)*1000</f>
        <v>0</v>
      </c>
      <c r="AF18" s="42">
        <f>('Data Analysis and Refinement'!AJ17/'Current Quality Tot Norm by Siz'!B18)*1000</f>
        <v>0</v>
      </c>
      <c r="AG18" s="42">
        <f>('Data Analysis and Refinement'!AK17/'Current Quality Tot Norm by Siz'!B18)*1000</f>
        <v>0</v>
      </c>
      <c r="AH18" s="42">
        <f>('Data Analysis and Refinement'!AL17/'Current Quality Tot Norm by Siz'!B18)*1000</f>
        <v>0</v>
      </c>
      <c r="AI18" s="42">
        <f>('Data Analysis and Refinement'!AM17/'Current Quality Tot Norm by Siz'!B18)*1000</f>
        <v>0</v>
      </c>
      <c r="AJ18" s="42">
        <f>('Data Analysis and Refinement'!AN17/'Current Quality Tot Norm by Siz'!B18)*1000</f>
        <v>0</v>
      </c>
      <c r="AK18" s="42">
        <f>('Data Analysis and Refinement'!AO17/'Current Quality Tot Norm by Siz'!B18)*1000</f>
        <v>0</v>
      </c>
      <c r="AL18" s="42">
        <f>('Data Analysis and Refinement'!AP17/'Current Quality Tot Norm by Siz'!B18)*1000</f>
        <v>0</v>
      </c>
      <c r="AM18" s="42">
        <f>('Data Analysis and Refinement'!AQ17/'Current Quality Tot Norm by Siz'!B18)*1000</f>
        <v>0</v>
      </c>
      <c r="AN18" s="42">
        <f>('Data Analysis and Refinement'!AR17/'Current Quality Tot Norm by Siz'!B18)*1000</f>
        <v>0</v>
      </c>
      <c r="AO18" s="42">
        <f>('Data Analysis and Refinement'!AS17/'Current Quality Tot Norm by Siz'!B18)*1000</f>
        <v>0</v>
      </c>
      <c r="AP18" s="42">
        <f>('Data Analysis and Refinement'!AT17/'Current Quality Tot Norm by Siz'!B18)*1000</f>
        <v>0</v>
      </c>
      <c r="AQ18" s="42">
        <f>('Data Analysis and Refinement'!AU17/'Current Quality Tot Norm by Siz'!B18)*1000</f>
        <v>0</v>
      </c>
      <c r="AR18" s="42">
        <f>('Data Analysis and Refinement'!AV17/'Current Quality Tot Norm by Siz'!B18)*1000</f>
        <v>0</v>
      </c>
      <c r="AS18" s="42">
        <f>('Data Analysis and Refinement'!AW17/'Current Quality Tot Norm by Siz'!B18)*1000</f>
        <v>0</v>
      </c>
      <c r="AT18" s="42">
        <f>('Data Analysis and Refinement'!AX17/'Current Quality Tot Norm by Siz'!B18)*1000</f>
        <v>0</v>
      </c>
      <c r="AU18" s="42">
        <f>('Data Analysis and Refinement'!AY17/'Current Quality Tot Norm by Siz'!B18)*1000</f>
        <v>0</v>
      </c>
      <c r="AV18" s="42">
        <f>('Data Analysis and Refinement'!AZ17/'Current Quality Tot Norm by Siz'!B18)*1000</f>
        <v>0</v>
      </c>
      <c r="AW18" s="42">
        <f>('Data Analysis and Refinement'!BA17/'Current Quality Tot Norm by Siz'!B18)*1000</f>
        <v>0</v>
      </c>
      <c r="AX18" s="42">
        <f>('Data Analysis and Refinement'!BB17/'Current Quality Tot Norm by Siz'!B18)*1000</f>
        <v>0</v>
      </c>
      <c r="AY18" s="42">
        <f>('Data Analysis and Refinement'!BC17/'Current Quality Tot Norm by Siz'!B18)*1000</f>
        <v>0</v>
      </c>
    </row>
    <row r="19" spans="2:51">
      <c r="B19" s="21">
        <v>4925</v>
      </c>
      <c r="C19" s="21" t="s">
        <v>7</v>
      </c>
      <c r="D19" s="42">
        <f>('Data Analysis and Refinement'!H18/'Current Quality Tot Norm by Siz'!B19)*1000</f>
        <v>0</v>
      </c>
      <c r="E19" s="42">
        <f>('Data Analysis and Refinement'!I18/'Current Quality Tot Norm by Siz'!B19)*1000</f>
        <v>0</v>
      </c>
      <c r="F19" s="42">
        <f>('Data Analysis and Refinement'!J18/'Current Quality Tot Norm by Siz'!B19)*1000</f>
        <v>0</v>
      </c>
      <c r="G19" s="42">
        <f>('Data Analysis and Refinement'!K18/'Current Quality Tot Norm by Siz'!B19)*1000</f>
        <v>0</v>
      </c>
      <c r="H19" s="42">
        <f>('Data Analysis and Refinement'!L18/'Current Quality Tot Norm by Siz'!B19)*1000</f>
        <v>0</v>
      </c>
      <c r="I19" s="42">
        <f>('Data Analysis and Refinement'!M18/'Current Quality Tot Norm by Siz'!B19)*1000</f>
        <v>0</v>
      </c>
      <c r="J19" s="42">
        <f>('Data Analysis and Refinement'!N18/'Current Quality Tot Norm by Siz'!B19)*1000</f>
        <v>0</v>
      </c>
      <c r="K19" s="42">
        <f>('Data Analysis and Refinement'!O18/'Current Quality Tot Norm by Siz'!B19)*1000</f>
        <v>0</v>
      </c>
      <c r="L19" s="42">
        <f>('Data Analysis and Refinement'!P18/'Current Quality Tot Norm by Siz'!B19)*1000</f>
        <v>1.0152284263959392</v>
      </c>
      <c r="M19" s="42">
        <f>('Data Analysis and Refinement'!Q18/'Current Quality Tot Norm by Siz'!B19)*1000</f>
        <v>0.81218274111675126</v>
      </c>
      <c r="N19" s="42">
        <f>('Data Analysis and Refinement'!R18/'Current Quality Tot Norm by Siz'!B19)*1000</f>
        <v>0.6091370558375635</v>
      </c>
      <c r="O19" s="42">
        <f>('Data Analysis and Refinement'!S18/'Current Quality Tot Norm by Siz'!B19)*1000</f>
        <v>0.81218274111675126</v>
      </c>
      <c r="P19" s="42">
        <f>('Data Analysis and Refinement'!T18/'Current Quality Tot Norm by Siz'!B19)*1000</f>
        <v>0.6091370558375635</v>
      </c>
      <c r="Q19" s="42">
        <f>('Data Analysis and Refinement'!U18/'Current Quality Tot Norm by Siz'!B19)*1000</f>
        <v>0.81218274111675126</v>
      </c>
      <c r="R19" s="42">
        <f>('Data Analysis and Refinement'!V18/'Current Quality Tot Norm by Siz'!B19)*1000</f>
        <v>0</v>
      </c>
      <c r="S19" s="42">
        <f>('Data Analysis and Refinement'!W18/'Current Quality Tot Norm by Siz'!B19)*1000</f>
        <v>0.20304568527918782</v>
      </c>
      <c r="T19" s="42">
        <f>('Data Analysis and Refinement'!X18/'Current Quality Tot Norm by Siz'!B19)*1000</f>
        <v>0.20304568527918782</v>
      </c>
      <c r="U19" s="42">
        <f>('Data Analysis and Refinement'!Y18/'Current Quality Tot Norm by Siz'!B19)*1000</f>
        <v>0.20304568527918782</v>
      </c>
      <c r="V19" s="42">
        <f>('Data Analysis and Refinement'!Z18/'Current Quality Tot Norm by Siz'!B19)*1000</f>
        <v>0.20304568527918782</v>
      </c>
      <c r="W19" s="42">
        <f>('Data Analysis and Refinement'!AA18/'Current Quality Tot Norm by Siz'!B19)*1000</f>
        <v>0</v>
      </c>
      <c r="X19" s="42">
        <f>('Data Analysis and Refinement'!AB18/'Current Quality Tot Norm by Siz'!B19)*1000</f>
        <v>0</v>
      </c>
      <c r="Y19" s="42">
        <f>('Data Analysis and Refinement'!AC18/'Current Quality Tot Norm by Siz'!B19)*1000</f>
        <v>0</v>
      </c>
      <c r="Z19" s="42">
        <f>('Data Analysis and Refinement'!AD18/'Current Quality Tot Norm by Siz'!B19)*1000</f>
        <v>0</v>
      </c>
      <c r="AA19" s="42">
        <f>('Data Analysis and Refinement'!AE18/'Current Quality Tot Norm by Siz'!B19)*1000</f>
        <v>0</v>
      </c>
      <c r="AB19" s="42">
        <f>('Data Analysis and Refinement'!AF18/'Current Quality Tot Norm by Siz'!B19)*1000</f>
        <v>0</v>
      </c>
      <c r="AC19" s="42">
        <f>('Data Analysis and Refinement'!AG18/'Current Quality Tot Norm by Siz'!B19)*1000</f>
        <v>0</v>
      </c>
      <c r="AD19" s="42">
        <f>('Data Analysis and Refinement'!AH18/'Current Quality Tot Norm by Siz'!B19)*1000</f>
        <v>0</v>
      </c>
      <c r="AE19" s="42">
        <f>('Data Analysis and Refinement'!AI18/'Current Quality Tot Norm by Siz'!B19)*1000</f>
        <v>0</v>
      </c>
      <c r="AF19" s="42">
        <f>('Data Analysis and Refinement'!AJ18/'Current Quality Tot Norm by Siz'!B19)*1000</f>
        <v>0</v>
      </c>
      <c r="AG19" s="42">
        <f>('Data Analysis and Refinement'!AK18/'Current Quality Tot Norm by Siz'!B19)*1000</f>
        <v>0</v>
      </c>
      <c r="AH19" s="42">
        <f>('Data Analysis and Refinement'!AL18/'Current Quality Tot Norm by Siz'!B19)*1000</f>
        <v>0</v>
      </c>
      <c r="AI19" s="42">
        <f>('Data Analysis and Refinement'!AM18/'Current Quality Tot Norm by Siz'!B19)*1000</f>
        <v>0</v>
      </c>
      <c r="AJ19" s="42">
        <f>('Data Analysis and Refinement'!AN18/'Current Quality Tot Norm by Siz'!B19)*1000</f>
        <v>0</v>
      </c>
      <c r="AK19" s="42">
        <f>('Data Analysis and Refinement'!AO18/'Current Quality Tot Norm by Siz'!B19)*1000</f>
        <v>0</v>
      </c>
      <c r="AL19" s="42">
        <f>('Data Analysis and Refinement'!AP18/'Current Quality Tot Norm by Siz'!B19)*1000</f>
        <v>0</v>
      </c>
      <c r="AM19" s="42">
        <f>('Data Analysis and Refinement'!AQ18/'Current Quality Tot Norm by Siz'!B19)*1000</f>
        <v>0</v>
      </c>
      <c r="AN19" s="42">
        <f>('Data Analysis and Refinement'!AR18/'Current Quality Tot Norm by Siz'!B19)*1000</f>
        <v>0</v>
      </c>
      <c r="AO19" s="42">
        <f>('Data Analysis and Refinement'!AS18/'Current Quality Tot Norm by Siz'!B19)*1000</f>
        <v>0</v>
      </c>
      <c r="AP19" s="42">
        <f>('Data Analysis and Refinement'!AT18/'Current Quality Tot Norm by Siz'!B19)*1000</f>
        <v>0</v>
      </c>
      <c r="AQ19" s="42">
        <f>('Data Analysis and Refinement'!AU18/'Current Quality Tot Norm by Siz'!B19)*1000</f>
        <v>0</v>
      </c>
      <c r="AR19" s="42">
        <f>('Data Analysis and Refinement'!AV18/'Current Quality Tot Norm by Siz'!B19)*1000</f>
        <v>0</v>
      </c>
      <c r="AS19" s="42">
        <f>('Data Analysis and Refinement'!AW18/'Current Quality Tot Norm by Siz'!B19)*1000</f>
        <v>0</v>
      </c>
      <c r="AT19" s="42">
        <f>('Data Analysis and Refinement'!AX18/'Current Quality Tot Norm by Siz'!B19)*1000</f>
        <v>0</v>
      </c>
      <c r="AU19" s="42">
        <f>('Data Analysis and Refinement'!AY18/'Current Quality Tot Norm by Siz'!B19)*1000</f>
        <v>0</v>
      </c>
      <c r="AV19" s="42">
        <f>('Data Analysis and Refinement'!AZ18/'Current Quality Tot Norm by Siz'!B19)*1000</f>
        <v>0</v>
      </c>
      <c r="AW19" s="42">
        <f>('Data Analysis and Refinement'!BA18/'Current Quality Tot Norm by Siz'!B19)*1000</f>
        <v>0</v>
      </c>
      <c r="AX19" s="42">
        <f>('Data Analysis and Refinement'!BB18/'Current Quality Tot Norm by Siz'!B19)*1000</f>
        <v>0</v>
      </c>
      <c r="AY19" s="42">
        <f>('Data Analysis and Refinement'!BC18/'Current Quality Tot Norm by Siz'!B19)*1000</f>
        <v>0</v>
      </c>
    </row>
    <row r="20" spans="2:51">
      <c r="B20" s="21">
        <v>5645</v>
      </c>
      <c r="C20" s="21" t="s">
        <v>6</v>
      </c>
      <c r="D20" s="42">
        <f>('Data Analysis and Refinement'!H19/'Current Quality Tot Norm by Siz'!B20)*1000</f>
        <v>0</v>
      </c>
      <c r="E20" s="42">
        <f>('Data Analysis and Refinement'!I19/'Current Quality Tot Norm by Siz'!B20)*1000</f>
        <v>0</v>
      </c>
      <c r="F20" s="42">
        <f>('Data Analysis and Refinement'!J19/'Current Quality Tot Norm by Siz'!B20)*1000</f>
        <v>0</v>
      </c>
      <c r="G20" s="42">
        <f>('Data Analysis and Refinement'!K19/'Current Quality Tot Norm by Siz'!B20)*1000</f>
        <v>0</v>
      </c>
      <c r="H20" s="42">
        <f>('Data Analysis and Refinement'!L19/'Current Quality Tot Norm by Siz'!B20)*1000</f>
        <v>0</v>
      </c>
      <c r="I20" s="42">
        <f>('Data Analysis and Refinement'!M19/'Current Quality Tot Norm by Siz'!B20)*1000</f>
        <v>0</v>
      </c>
      <c r="J20" s="42">
        <f>('Data Analysis and Refinement'!N19/'Current Quality Tot Norm by Siz'!B20)*1000</f>
        <v>0</v>
      </c>
      <c r="K20" s="42">
        <f>('Data Analysis and Refinement'!O19/'Current Quality Tot Norm by Siz'!B20)*1000</f>
        <v>0</v>
      </c>
      <c r="L20" s="42">
        <f>('Data Analysis and Refinement'!P19/'Current Quality Tot Norm by Siz'!B20)*1000</f>
        <v>0</v>
      </c>
      <c r="M20" s="42">
        <f>('Data Analysis and Refinement'!Q19/'Current Quality Tot Norm by Siz'!B20)*1000</f>
        <v>1.0628875110717448</v>
      </c>
      <c r="N20" s="42">
        <f>('Data Analysis and Refinement'!R19/'Current Quality Tot Norm by Siz'!B20)*1000</f>
        <v>0.35429583702391498</v>
      </c>
      <c r="O20" s="42">
        <f>('Data Analysis and Refinement'!S19/'Current Quality Tot Norm by Siz'!B20)*1000</f>
        <v>0.70859167404782997</v>
      </c>
      <c r="P20" s="42">
        <f>('Data Analysis and Refinement'!T19/'Current Quality Tot Norm by Siz'!B20)*1000</f>
        <v>0.53144375553587242</v>
      </c>
      <c r="Q20" s="42">
        <f>('Data Analysis and Refinement'!U19/'Current Quality Tot Norm by Siz'!B20)*1000</f>
        <v>0.70859167404782997</v>
      </c>
      <c r="R20" s="42">
        <f>('Data Analysis and Refinement'!V19/'Current Quality Tot Norm by Siz'!B20)*1000</f>
        <v>0.35429583702391498</v>
      </c>
      <c r="S20" s="42">
        <f>('Data Analysis and Refinement'!W19/'Current Quality Tot Norm by Siz'!B20)*1000</f>
        <v>0.17714791851195749</v>
      </c>
      <c r="T20" s="42">
        <f>('Data Analysis and Refinement'!X19/'Current Quality Tot Norm by Siz'!B20)*1000</f>
        <v>0.53144375553587242</v>
      </c>
      <c r="U20" s="42">
        <f>('Data Analysis and Refinement'!Y19/'Current Quality Tot Norm by Siz'!B20)*1000</f>
        <v>0</v>
      </c>
      <c r="V20" s="42">
        <f>('Data Analysis and Refinement'!Z19/'Current Quality Tot Norm by Siz'!B20)*1000</f>
        <v>0</v>
      </c>
      <c r="W20" s="42">
        <f>('Data Analysis and Refinement'!AA19/'Current Quality Tot Norm by Siz'!B20)*1000</f>
        <v>0.17714791851195749</v>
      </c>
      <c r="X20" s="42">
        <f>('Data Analysis and Refinement'!AB19/'Current Quality Tot Norm by Siz'!B20)*1000</f>
        <v>0</v>
      </c>
      <c r="Y20" s="42">
        <f>('Data Analysis and Refinement'!AC19/'Current Quality Tot Norm by Siz'!B20)*1000</f>
        <v>0.17714791851195749</v>
      </c>
      <c r="Z20" s="42">
        <f>('Data Analysis and Refinement'!AD19/'Current Quality Tot Norm by Siz'!B20)*1000</f>
        <v>0</v>
      </c>
      <c r="AA20" s="42">
        <f>('Data Analysis and Refinement'!AE19/'Current Quality Tot Norm by Siz'!B20)*1000</f>
        <v>0</v>
      </c>
      <c r="AB20" s="42">
        <f>('Data Analysis and Refinement'!AF19/'Current Quality Tot Norm by Siz'!B20)*1000</f>
        <v>0</v>
      </c>
      <c r="AC20" s="42">
        <f>('Data Analysis and Refinement'!AG19/'Current Quality Tot Norm by Siz'!B20)*1000</f>
        <v>0</v>
      </c>
      <c r="AD20" s="42">
        <f>('Data Analysis and Refinement'!AH19/'Current Quality Tot Norm by Siz'!B20)*1000</f>
        <v>0</v>
      </c>
      <c r="AE20" s="42">
        <f>('Data Analysis and Refinement'!AI19/'Current Quality Tot Norm by Siz'!B20)*1000</f>
        <v>0</v>
      </c>
      <c r="AF20" s="42">
        <f>('Data Analysis and Refinement'!AJ19/'Current Quality Tot Norm by Siz'!B20)*1000</f>
        <v>0</v>
      </c>
      <c r="AG20" s="42">
        <f>('Data Analysis and Refinement'!AK19/'Current Quality Tot Norm by Siz'!B20)*1000</f>
        <v>0</v>
      </c>
      <c r="AH20" s="42">
        <f>('Data Analysis and Refinement'!AL19/'Current Quality Tot Norm by Siz'!B20)*1000</f>
        <v>0</v>
      </c>
      <c r="AI20" s="42">
        <f>('Data Analysis and Refinement'!AM19/'Current Quality Tot Norm by Siz'!B20)*1000</f>
        <v>0</v>
      </c>
      <c r="AJ20" s="42">
        <f>('Data Analysis and Refinement'!AN19/'Current Quality Tot Norm by Siz'!B20)*1000</f>
        <v>0</v>
      </c>
      <c r="AK20" s="42">
        <f>('Data Analysis and Refinement'!AO19/'Current Quality Tot Norm by Siz'!B20)*1000</f>
        <v>0</v>
      </c>
      <c r="AL20" s="42">
        <f>('Data Analysis and Refinement'!AP19/'Current Quality Tot Norm by Siz'!B20)*1000</f>
        <v>0</v>
      </c>
      <c r="AM20" s="42">
        <f>('Data Analysis and Refinement'!AQ19/'Current Quality Tot Norm by Siz'!B20)*1000</f>
        <v>0</v>
      </c>
      <c r="AN20" s="42">
        <f>('Data Analysis and Refinement'!AR19/'Current Quality Tot Norm by Siz'!B20)*1000</f>
        <v>0</v>
      </c>
      <c r="AO20" s="42">
        <f>('Data Analysis and Refinement'!AS19/'Current Quality Tot Norm by Siz'!B20)*1000</f>
        <v>0</v>
      </c>
      <c r="AP20" s="42">
        <f>('Data Analysis and Refinement'!AT19/'Current Quality Tot Norm by Siz'!B20)*1000</f>
        <v>0</v>
      </c>
      <c r="AQ20" s="42">
        <f>('Data Analysis and Refinement'!AU19/'Current Quality Tot Norm by Siz'!B20)*1000</f>
        <v>0</v>
      </c>
      <c r="AR20" s="42">
        <f>('Data Analysis and Refinement'!AV19/'Current Quality Tot Norm by Siz'!B20)*1000</f>
        <v>0</v>
      </c>
      <c r="AS20" s="42">
        <f>('Data Analysis and Refinement'!AW19/'Current Quality Tot Norm by Siz'!B20)*1000</f>
        <v>0</v>
      </c>
      <c r="AT20" s="42">
        <f>('Data Analysis and Refinement'!AX19/'Current Quality Tot Norm by Siz'!B20)*1000</f>
        <v>0</v>
      </c>
      <c r="AU20" s="42">
        <f>('Data Analysis and Refinement'!AY19/'Current Quality Tot Norm by Siz'!B20)*1000</f>
        <v>0</v>
      </c>
      <c r="AV20" s="42">
        <f>('Data Analysis and Refinement'!AZ19/'Current Quality Tot Norm by Siz'!B20)*1000</f>
        <v>0</v>
      </c>
      <c r="AW20" s="42">
        <f>('Data Analysis and Refinement'!BA19/'Current Quality Tot Norm by Siz'!B20)*1000</f>
        <v>0</v>
      </c>
      <c r="AX20" s="42">
        <f>('Data Analysis and Refinement'!BB19/'Current Quality Tot Norm by Siz'!B20)*1000</f>
        <v>0</v>
      </c>
      <c r="AY20" s="42">
        <f>('Data Analysis and Refinement'!BC19/'Current Quality Tot Norm by Siz'!B20)*1000</f>
        <v>0</v>
      </c>
    </row>
    <row r="21" spans="2:51">
      <c r="B21" s="21">
        <v>5645</v>
      </c>
      <c r="C21" s="21" t="s">
        <v>7</v>
      </c>
      <c r="D21" s="42">
        <f>('Data Analysis and Refinement'!H20/'Current Quality Tot Norm by Siz'!B21)*1000</f>
        <v>0</v>
      </c>
      <c r="E21" s="42">
        <f>('Data Analysis and Refinement'!I20/'Current Quality Tot Norm by Siz'!B21)*1000</f>
        <v>0</v>
      </c>
      <c r="F21" s="42">
        <f>('Data Analysis and Refinement'!J20/'Current Quality Tot Norm by Siz'!B21)*1000</f>
        <v>0</v>
      </c>
      <c r="G21" s="42">
        <f>('Data Analysis and Refinement'!K20/'Current Quality Tot Norm by Siz'!B21)*1000</f>
        <v>0</v>
      </c>
      <c r="H21" s="42">
        <f>('Data Analysis and Refinement'!L20/'Current Quality Tot Norm by Siz'!B21)*1000</f>
        <v>0</v>
      </c>
      <c r="I21" s="42">
        <f>('Data Analysis and Refinement'!M20/'Current Quality Tot Norm by Siz'!B21)*1000</f>
        <v>0</v>
      </c>
      <c r="J21" s="42">
        <f>('Data Analysis and Refinement'!N20/'Current Quality Tot Norm by Siz'!B21)*1000</f>
        <v>0</v>
      </c>
      <c r="K21" s="42">
        <f>('Data Analysis and Refinement'!O20/'Current Quality Tot Norm by Siz'!B21)*1000</f>
        <v>0</v>
      </c>
      <c r="L21" s="42">
        <f>('Data Analysis and Refinement'!P20/'Current Quality Tot Norm by Siz'!B21)*1000</f>
        <v>0</v>
      </c>
      <c r="M21" s="42">
        <f>('Data Analysis and Refinement'!Q20/'Current Quality Tot Norm by Siz'!B21)*1000</f>
        <v>0</v>
      </c>
      <c r="N21" s="42">
        <f>('Data Analysis and Refinement'!R20/'Current Quality Tot Norm by Siz'!B21)*1000</f>
        <v>0.8857395925597874</v>
      </c>
      <c r="O21" s="42">
        <f>('Data Analysis and Refinement'!S20/'Current Quality Tot Norm by Siz'!B21)*1000</f>
        <v>0.53144375553587242</v>
      </c>
      <c r="P21" s="42">
        <f>('Data Analysis and Refinement'!T20/'Current Quality Tot Norm by Siz'!B21)*1000</f>
        <v>0.70859167404782997</v>
      </c>
      <c r="Q21" s="42">
        <f>('Data Analysis and Refinement'!U20/'Current Quality Tot Norm by Siz'!B21)*1000</f>
        <v>0.70859167404782997</v>
      </c>
      <c r="R21" s="42">
        <f>('Data Analysis and Refinement'!V20/'Current Quality Tot Norm by Siz'!B21)*1000</f>
        <v>0.53144375553587242</v>
      </c>
      <c r="S21" s="42">
        <f>('Data Analysis and Refinement'!W20/'Current Quality Tot Norm by Siz'!B21)*1000</f>
        <v>0.35429583702391498</v>
      </c>
      <c r="T21" s="42">
        <f>('Data Analysis and Refinement'!X20/'Current Quality Tot Norm by Siz'!B21)*1000</f>
        <v>0.35429583702391498</v>
      </c>
      <c r="U21" s="42">
        <f>('Data Analysis and Refinement'!Y20/'Current Quality Tot Norm by Siz'!B21)*1000</f>
        <v>0.17714791851195749</v>
      </c>
      <c r="V21" s="42">
        <f>('Data Analysis and Refinement'!Z20/'Current Quality Tot Norm by Siz'!B21)*1000</f>
        <v>0.17714791851195749</v>
      </c>
      <c r="W21" s="42">
        <f>('Data Analysis and Refinement'!AA20/'Current Quality Tot Norm by Siz'!B21)*1000</f>
        <v>0</v>
      </c>
      <c r="X21" s="42">
        <f>('Data Analysis and Refinement'!AB20/'Current Quality Tot Norm by Siz'!B21)*1000</f>
        <v>0.17714791851195749</v>
      </c>
      <c r="Y21" s="42">
        <f>('Data Analysis and Refinement'!AC20/'Current Quality Tot Norm by Siz'!B21)*1000</f>
        <v>0.17714791851195749</v>
      </c>
      <c r="Z21" s="42">
        <f>('Data Analysis and Refinement'!AD20/'Current Quality Tot Norm by Siz'!B21)*1000</f>
        <v>0</v>
      </c>
      <c r="AA21" s="42">
        <f>('Data Analysis and Refinement'!AE20/'Current Quality Tot Norm by Siz'!B21)*1000</f>
        <v>0</v>
      </c>
      <c r="AB21" s="42">
        <f>('Data Analysis and Refinement'!AF20/'Current Quality Tot Norm by Siz'!B21)*1000</f>
        <v>0</v>
      </c>
      <c r="AC21" s="42">
        <f>('Data Analysis and Refinement'!AG20/'Current Quality Tot Norm by Siz'!B21)*1000</f>
        <v>0</v>
      </c>
      <c r="AD21" s="42">
        <f>('Data Analysis and Refinement'!AH20/'Current Quality Tot Norm by Siz'!B21)*1000</f>
        <v>0</v>
      </c>
      <c r="AE21" s="42">
        <f>('Data Analysis and Refinement'!AI20/'Current Quality Tot Norm by Siz'!B21)*1000</f>
        <v>0</v>
      </c>
      <c r="AF21" s="42">
        <f>('Data Analysis and Refinement'!AJ20/'Current Quality Tot Norm by Siz'!B21)*1000</f>
        <v>0</v>
      </c>
      <c r="AG21" s="42">
        <f>('Data Analysis and Refinement'!AK20/'Current Quality Tot Norm by Siz'!B21)*1000</f>
        <v>0</v>
      </c>
      <c r="AH21" s="42">
        <f>('Data Analysis and Refinement'!AL20/'Current Quality Tot Norm by Siz'!B21)*1000</f>
        <v>0</v>
      </c>
      <c r="AI21" s="42">
        <f>('Data Analysis and Refinement'!AM20/'Current Quality Tot Norm by Siz'!B21)*1000</f>
        <v>0</v>
      </c>
      <c r="AJ21" s="42">
        <f>('Data Analysis and Refinement'!AN20/'Current Quality Tot Norm by Siz'!B21)*1000</f>
        <v>0</v>
      </c>
      <c r="AK21" s="42">
        <f>('Data Analysis and Refinement'!AO20/'Current Quality Tot Norm by Siz'!B21)*1000</f>
        <v>0</v>
      </c>
      <c r="AL21" s="42">
        <f>('Data Analysis and Refinement'!AP20/'Current Quality Tot Norm by Siz'!B21)*1000</f>
        <v>0</v>
      </c>
      <c r="AM21" s="42">
        <f>('Data Analysis and Refinement'!AQ20/'Current Quality Tot Norm by Siz'!B21)*1000</f>
        <v>0</v>
      </c>
      <c r="AN21" s="42">
        <f>('Data Analysis and Refinement'!AR20/'Current Quality Tot Norm by Siz'!B21)*1000</f>
        <v>0</v>
      </c>
      <c r="AO21" s="42">
        <f>('Data Analysis and Refinement'!AS20/'Current Quality Tot Norm by Siz'!B21)*1000</f>
        <v>0</v>
      </c>
      <c r="AP21" s="42">
        <f>('Data Analysis and Refinement'!AT20/'Current Quality Tot Norm by Siz'!B21)*1000</f>
        <v>0</v>
      </c>
      <c r="AQ21" s="42">
        <f>('Data Analysis and Refinement'!AU20/'Current Quality Tot Norm by Siz'!B21)*1000</f>
        <v>0</v>
      </c>
      <c r="AR21" s="42">
        <f>('Data Analysis and Refinement'!AV20/'Current Quality Tot Norm by Siz'!B21)*1000</f>
        <v>0</v>
      </c>
      <c r="AS21" s="42">
        <f>('Data Analysis and Refinement'!AW20/'Current Quality Tot Norm by Siz'!B21)*1000</f>
        <v>0</v>
      </c>
      <c r="AT21" s="42">
        <f>('Data Analysis and Refinement'!AX20/'Current Quality Tot Norm by Siz'!B21)*1000</f>
        <v>0</v>
      </c>
      <c r="AU21" s="42">
        <f>('Data Analysis and Refinement'!AY20/'Current Quality Tot Norm by Siz'!B21)*1000</f>
        <v>0</v>
      </c>
      <c r="AV21" s="42">
        <f>('Data Analysis and Refinement'!AZ20/'Current Quality Tot Norm by Siz'!B21)*1000</f>
        <v>0</v>
      </c>
      <c r="AW21" s="42">
        <f>('Data Analysis and Refinement'!BA20/'Current Quality Tot Norm by Siz'!B21)*1000</f>
        <v>0</v>
      </c>
      <c r="AX21" s="42">
        <f>('Data Analysis and Refinement'!BB20/'Current Quality Tot Norm by Siz'!B21)*1000</f>
        <v>0</v>
      </c>
      <c r="AY21" s="42">
        <f>('Data Analysis and Refinement'!BC20/'Current Quality Tot Norm by Siz'!B21)*1000</f>
        <v>0</v>
      </c>
    </row>
    <row r="22" spans="2:51">
      <c r="B22" s="21">
        <v>6323</v>
      </c>
      <c r="C22" s="21" t="s">
        <v>6</v>
      </c>
      <c r="D22" s="42">
        <f>('Data Analysis and Refinement'!H21/'Current Quality Tot Norm by Siz'!B22)*1000</f>
        <v>0</v>
      </c>
      <c r="E22" s="42">
        <f>('Data Analysis and Refinement'!I21/'Current Quality Tot Norm by Siz'!B22)*1000</f>
        <v>0</v>
      </c>
      <c r="F22" s="42">
        <f>('Data Analysis and Refinement'!J21/'Current Quality Tot Norm by Siz'!B22)*1000</f>
        <v>0</v>
      </c>
      <c r="G22" s="42">
        <f>('Data Analysis and Refinement'!K21/'Current Quality Tot Norm by Siz'!B22)*1000</f>
        <v>0</v>
      </c>
      <c r="H22" s="42">
        <f>('Data Analysis and Refinement'!L21/'Current Quality Tot Norm by Siz'!B22)*1000</f>
        <v>0</v>
      </c>
      <c r="I22" s="42">
        <f>('Data Analysis and Refinement'!M21/'Current Quality Tot Norm by Siz'!B22)*1000</f>
        <v>0</v>
      </c>
      <c r="J22" s="42">
        <f>('Data Analysis and Refinement'!N21/'Current Quality Tot Norm by Siz'!B22)*1000</f>
        <v>0</v>
      </c>
      <c r="K22" s="42">
        <f>('Data Analysis and Refinement'!O21/'Current Quality Tot Norm by Siz'!B22)*1000</f>
        <v>0</v>
      </c>
      <c r="L22" s="42">
        <f>('Data Analysis and Refinement'!P21/'Current Quality Tot Norm by Siz'!B22)*1000</f>
        <v>0</v>
      </c>
      <c r="M22" s="42">
        <f>('Data Analysis and Refinement'!Q21/'Current Quality Tot Norm by Siz'!B22)*1000</f>
        <v>0</v>
      </c>
      <c r="N22" s="42">
        <f>('Data Analysis and Refinement'!R21/'Current Quality Tot Norm by Siz'!B22)*1000</f>
        <v>0.47445832674363436</v>
      </c>
      <c r="O22" s="42">
        <f>('Data Analysis and Refinement'!S21/'Current Quality Tot Norm by Siz'!B22)*1000</f>
        <v>0.63261110232484585</v>
      </c>
      <c r="P22" s="42">
        <f>('Data Analysis and Refinement'!T21/'Current Quality Tot Norm by Siz'!B22)*1000</f>
        <v>0.47445832674363436</v>
      </c>
      <c r="Q22" s="42">
        <f>('Data Analysis and Refinement'!U21/'Current Quality Tot Norm by Siz'!B22)*1000</f>
        <v>0.47445832674363436</v>
      </c>
      <c r="R22" s="42">
        <f>('Data Analysis and Refinement'!V21/'Current Quality Tot Norm by Siz'!B22)*1000</f>
        <v>0.31630555116242293</v>
      </c>
      <c r="S22" s="42">
        <f>('Data Analysis and Refinement'!W21/'Current Quality Tot Norm by Siz'!B22)*1000</f>
        <v>0.47445832674363436</v>
      </c>
      <c r="T22" s="42">
        <f>('Data Analysis and Refinement'!X21/'Current Quality Tot Norm by Siz'!B22)*1000</f>
        <v>0.31630555116242293</v>
      </c>
      <c r="U22" s="42">
        <f>('Data Analysis and Refinement'!Y21/'Current Quality Tot Norm by Siz'!B22)*1000</f>
        <v>0.15815277558121146</v>
      </c>
      <c r="V22" s="42">
        <f>('Data Analysis and Refinement'!Z21/'Current Quality Tot Norm by Siz'!B22)*1000</f>
        <v>0.15815277558121146</v>
      </c>
      <c r="W22" s="42">
        <f>('Data Analysis and Refinement'!AA21/'Current Quality Tot Norm by Siz'!B22)*1000</f>
        <v>0</v>
      </c>
      <c r="X22" s="42">
        <f>('Data Analysis and Refinement'!AB21/'Current Quality Tot Norm by Siz'!B22)*1000</f>
        <v>0.15815277558121146</v>
      </c>
      <c r="Y22" s="42">
        <f>('Data Analysis and Refinement'!AC21/'Current Quality Tot Norm by Siz'!B22)*1000</f>
        <v>0</v>
      </c>
      <c r="Z22" s="42">
        <f>('Data Analysis and Refinement'!AD21/'Current Quality Tot Norm by Siz'!B22)*1000</f>
        <v>0</v>
      </c>
      <c r="AA22" s="42">
        <f>('Data Analysis and Refinement'!AE21/'Current Quality Tot Norm by Siz'!B22)*1000</f>
        <v>0</v>
      </c>
      <c r="AB22" s="42">
        <f>('Data Analysis and Refinement'!AF21/'Current Quality Tot Norm by Siz'!B22)*1000</f>
        <v>0</v>
      </c>
      <c r="AC22" s="42">
        <f>('Data Analysis and Refinement'!AG21/'Current Quality Tot Norm by Siz'!B22)*1000</f>
        <v>0</v>
      </c>
      <c r="AD22" s="42">
        <f>('Data Analysis and Refinement'!AH21/'Current Quality Tot Norm by Siz'!B22)*1000</f>
        <v>0</v>
      </c>
      <c r="AE22" s="42">
        <f>('Data Analysis and Refinement'!AI21/'Current Quality Tot Norm by Siz'!B22)*1000</f>
        <v>0</v>
      </c>
      <c r="AF22" s="42">
        <f>('Data Analysis and Refinement'!AJ21/'Current Quality Tot Norm by Siz'!B22)*1000</f>
        <v>0</v>
      </c>
      <c r="AG22" s="42">
        <f>('Data Analysis and Refinement'!AK21/'Current Quality Tot Norm by Siz'!B22)*1000</f>
        <v>0</v>
      </c>
      <c r="AH22" s="42">
        <f>('Data Analysis and Refinement'!AL21/'Current Quality Tot Norm by Siz'!B22)*1000</f>
        <v>0</v>
      </c>
      <c r="AI22" s="42">
        <f>('Data Analysis and Refinement'!AM21/'Current Quality Tot Norm by Siz'!B22)*1000</f>
        <v>0</v>
      </c>
      <c r="AJ22" s="42">
        <f>('Data Analysis and Refinement'!AN21/'Current Quality Tot Norm by Siz'!B22)*1000</f>
        <v>0</v>
      </c>
      <c r="AK22" s="42">
        <f>('Data Analysis and Refinement'!AO21/'Current Quality Tot Norm by Siz'!B22)*1000</f>
        <v>0</v>
      </c>
      <c r="AL22" s="42">
        <f>('Data Analysis and Refinement'!AP21/'Current Quality Tot Norm by Siz'!B22)*1000</f>
        <v>0</v>
      </c>
      <c r="AM22" s="42">
        <f>('Data Analysis and Refinement'!AQ21/'Current Quality Tot Norm by Siz'!B22)*1000</f>
        <v>0</v>
      </c>
      <c r="AN22" s="42">
        <f>('Data Analysis and Refinement'!AR21/'Current Quality Tot Norm by Siz'!B22)*1000</f>
        <v>0</v>
      </c>
      <c r="AO22" s="42">
        <f>('Data Analysis and Refinement'!AS21/'Current Quality Tot Norm by Siz'!B22)*1000</f>
        <v>0</v>
      </c>
      <c r="AP22" s="42">
        <f>('Data Analysis and Refinement'!AT21/'Current Quality Tot Norm by Siz'!B22)*1000</f>
        <v>0</v>
      </c>
      <c r="AQ22" s="42">
        <f>('Data Analysis and Refinement'!AU21/'Current Quality Tot Norm by Siz'!B22)*1000</f>
        <v>0</v>
      </c>
      <c r="AR22" s="42">
        <f>('Data Analysis and Refinement'!AV21/'Current Quality Tot Norm by Siz'!B22)*1000</f>
        <v>0</v>
      </c>
      <c r="AS22" s="42">
        <f>('Data Analysis and Refinement'!AW21/'Current Quality Tot Norm by Siz'!B22)*1000</f>
        <v>0</v>
      </c>
      <c r="AT22" s="42">
        <f>('Data Analysis and Refinement'!AX21/'Current Quality Tot Norm by Siz'!B22)*1000</f>
        <v>0</v>
      </c>
      <c r="AU22" s="42">
        <f>('Data Analysis and Refinement'!AY21/'Current Quality Tot Norm by Siz'!B22)*1000</f>
        <v>0</v>
      </c>
      <c r="AV22" s="42">
        <f>('Data Analysis and Refinement'!AZ21/'Current Quality Tot Norm by Siz'!B22)*1000</f>
        <v>0</v>
      </c>
      <c r="AW22" s="42">
        <f>('Data Analysis and Refinement'!BA21/'Current Quality Tot Norm by Siz'!B22)*1000</f>
        <v>0</v>
      </c>
      <c r="AX22" s="42">
        <f>('Data Analysis and Refinement'!BB21/'Current Quality Tot Norm by Siz'!B22)*1000</f>
        <v>0</v>
      </c>
      <c r="AY22" s="42">
        <f>('Data Analysis and Refinement'!BC21/'Current Quality Tot Norm by Siz'!B22)*1000</f>
        <v>0</v>
      </c>
    </row>
    <row r="23" spans="2:51">
      <c r="B23" s="21">
        <v>6323</v>
      </c>
      <c r="C23" s="21" t="s">
        <v>7</v>
      </c>
      <c r="D23" s="42">
        <f>('Data Analysis and Refinement'!H22/'Current Quality Tot Norm by Siz'!B23)*1000</f>
        <v>0</v>
      </c>
      <c r="E23" s="42">
        <f>('Data Analysis and Refinement'!I22/'Current Quality Tot Norm by Siz'!B23)*1000</f>
        <v>0</v>
      </c>
      <c r="F23" s="42">
        <f>('Data Analysis and Refinement'!J22/'Current Quality Tot Norm by Siz'!B23)*1000</f>
        <v>0</v>
      </c>
      <c r="G23" s="42">
        <f>('Data Analysis and Refinement'!K22/'Current Quality Tot Norm by Siz'!B23)*1000</f>
        <v>0</v>
      </c>
      <c r="H23" s="42">
        <f>('Data Analysis and Refinement'!L22/'Current Quality Tot Norm by Siz'!B23)*1000</f>
        <v>0</v>
      </c>
      <c r="I23" s="42">
        <f>('Data Analysis and Refinement'!M22/'Current Quality Tot Norm by Siz'!B23)*1000</f>
        <v>0</v>
      </c>
      <c r="J23" s="42">
        <f>('Data Analysis and Refinement'!N22/'Current Quality Tot Norm by Siz'!B23)*1000</f>
        <v>0</v>
      </c>
      <c r="K23" s="42">
        <f>('Data Analysis and Refinement'!O22/'Current Quality Tot Norm by Siz'!B23)*1000</f>
        <v>0</v>
      </c>
      <c r="L23" s="42">
        <f>('Data Analysis and Refinement'!P22/'Current Quality Tot Norm by Siz'!B23)*1000</f>
        <v>0</v>
      </c>
      <c r="M23" s="42">
        <f>('Data Analysis and Refinement'!Q22/'Current Quality Tot Norm by Siz'!B23)*1000</f>
        <v>0</v>
      </c>
      <c r="N23" s="42">
        <f>('Data Analysis and Refinement'!R22/'Current Quality Tot Norm by Siz'!B23)*1000</f>
        <v>0</v>
      </c>
      <c r="O23" s="42">
        <f>('Data Analysis and Refinement'!S22/'Current Quality Tot Norm by Siz'!B23)*1000</f>
        <v>0.63261110232484585</v>
      </c>
      <c r="P23" s="42">
        <f>('Data Analysis and Refinement'!T22/'Current Quality Tot Norm by Siz'!B23)*1000</f>
        <v>0.31630555116242293</v>
      </c>
      <c r="Q23" s="42">
        <f>('Data Analysis and Refinement'!U22/'Current Quality Tot Norm by Siz'!B23)*1000</f>
        <v>0.63261110232484585</v>
      </c>
      <c r="R23" s="42">
        <f>('Data Analysis and Refinement'!V22/'Current Quality Tot Norm by Siz'!B23)*1000</f>
        <v>0.31630555116242293</v>
      </c>
      <c r="S23" s="42">
        <f>('Data Analysis and Refinement'!W22/'Current Quality Tot Norm by Siz'!B23)*1000</f>
        <v>0.31630555116242293</v>
      </c>
      <c r="T23" s="42">
        <f>('Data Analysis and Refinement'!X22/'Current Quality Tot Norm by Siz'!B23)*1000</f>
        <v>0.47445832674363436</v>
      </c>
      <c r="U23" s="42">
        <f>('Data Analysis and Refinement'!Y22/'Current Quality Tot Norm by Siz'!B23)*1000</f>
        <v>0.31630555116242293</v>
      </c>
      <c r="V23" s="42">
        <f>('Data Analysis and Refinement'!Z22/'Current Quality Tot Norm by Siz'!B23)*1000</f>
        <v>0.31630555116242293</v>
      </c>
      <c r="W23" s="42">
        <f>('Data Analysis and Refinement'!AA22/'Current Quality Tot Norm by Siz'!B23)*1000</f>
        <v>0.15815277558121146</v>
      </c>
      <c r="X23" s="42">
        <f>('Data Analysis and Refinement'!AB22/'Current Quality Tot Norm by Siz'!B23)*1000</f>
        <v>0.15815277558121146</v>
      </c>
      <c r="Y23" s="42">
        <f>('Data Analysis and Refinement'!AC22/'Current Quality Tot Norm by Siz'!B23)*1000</f>
        <v>0</v>
      </c>
      <c r="Z23" s="42">
        <f>('Data Analysis and Refinement'!AD22/'Current Quality Tot Norm by Siz'!B23)*1000</f>
        <v>0</v>
      </c>
      <c r="AA23" s="42">
        <f>('Data Analysis and Refinement'!AE22/'Current Quality Tot Norm by Siz'!B23)*1000</f>
        <v>0</v>
      </c>
      <c r="AB23" s="42">
        <f>('Data Analysis and Refinement'!AF22/'Current Quality Tot Norm by Siz'!B23)*1000</f>
        <v>0</v>
      </c>
      <c r="AC23" s="42">
        <f>('Data Analysis and Refinement'!AG22/'Current Quality Tot Norm by Siz'!B23)*1000</f>
        <v>0</v>
      </c>
      <c r="AD23" s="42">
        <f>('Data Analysis and Refinement'!AH22/'Current Quality Tot Norm by Siz'!B23)*1000</f>
        <v>0</v>
      </c>
      <c r="AE23" s="42">
        <f>('Data Analysis and Refinement'!AI22/'Current Quality Tot Norm by Siz'!B23)*1000</f>
        <v>0</v>
      </c>
      <c r="AF23" s="42">
        <f>('Data Analysis and Refinement'!AJ22/'Current Quality Tot Norm by Siz'!B23)*1000</f>
        <v>0</v>
      </c>
      <c r="AG23" s="42">
        <f>('Data Analysis and Refinement'!AK22/'Current Quality Tot Norm by Siz'!B23)*1000</f>
        <v>0</v>
      </c>
      <c r="AH23" s="42">
        <f>('Data Analysis and Refinement'!AL22/'Current Quality Tot Norm by Siz'!B23)*1000</f>
        <v>0</v>
      </c>
      <c r="AI23" s="42">
        <f>('Data Analysis and Refinement'!AM22/'Current Quality Tot Norm by Siz'!B23)*1000</f>
        <v>0</v>
      </c>
      <c r="AJ23" s="42">
        <f>('Data Analysis and Refinement'!AN22/'Current Quality Tot Norm by Siz'!B23)*1000</f>
        <v>0</v>
      </c>
      <c r="AK23" s="42">
        <f>('Data Analysis and Refinement'!AO22/'Current Quality Tot Norm by Siz'!B23)*1000</f>
        <v>0</v>
      </c>
      <c r="AL23" s="42">
        <f>('Data Analysis and Refinement'!AP22/'Current Quality Tot Norm by Siz'!B23)*1000</f>
        <v>0</v>
      </c>
      <c r="AM23" s="42">
        <f>('Data Analysis and Refinement'!AQ22/'Current Quality Tot Norm by Siz'!B23)*1000</f>
        <v>0</v>
      </c>
      <c r="AN23" s="42">
        <f>('Data Analysis and Refinement'!AR22/'Current Quality Tot Norm by Siz'!B23)*1000</f>
        <v>0</v>
      </c>
      <c r="AO23" s="42">
        <f>('Data Analysis and Refinement'!AS22/'Current Quality Tot Norm by Siz'!B23)*1000</f>
        <v>0</v>
      </c>
      <c r="AP23" s="42">
        <f>('Data Analysis and Refinement'!AT22/'Current Quality Tot Norm by Siz'!B23)*1000</f>
        <v>0</v>
      </c>
      <c r="AQ23" s="42">
        <f>('Data Analysis and Refinement'!AU22/'Current Quality Tot Norm by Siz'!B23)*1000</f>
        <v>0</v>
      </c>
      <c r="AR23" s="42">
        <f>('Data Analysis and Refinement'!AV22/'Current Quality Tot Norm by Siz'!B23)*1000</f>
        <v>0</v>
      </c>
      <c r="AS23" s="42">
        <f>('Data Analysis and Refinement'!AW22/'Current Quality Tot Norm by Siz'!B23)*1000</f>
        <v>0</v>
      </c>
      <c r="AT23" s="42">
        <f>('Data Analysis and Refinement'!AX22/'Current Quality Tot Norm by Siz'!B23)*1000</f>
        <v>0</v>
      </c>
      <c r="AU23" s="42">
        <f>('Data Analysis and Refinement'!AY22/'Current Quality Tot Norm by Siz'!B23)*1000</f>
        <v>0</v>
      </c>
      <c r="AV23" s="42">
        <f>('Data Analysis and Refinement'!AZ22/'Current Quality Tot Norm by Siz'!B23)*1000</f>
        <v>0</v>
      </c>
      <c r="AW23" s="42">
        <f>('Data Analysis and Refinement'!BA22/'Current Quality Tot Norm by Siz'!B23)*1000</f>
        <v>0</v>
      </c>
      <c r="AX23" s="42">
        <f>('Data Analysis and Refinement'!BB22/'Current Quality Tot Norm by Siz'!B23)*1000</f>
        <v>0</v>
      </c>
      <c r="AY23" s="42">
        <f>('Data Analysis and Refinement'!BC22/'Current Quality Tot Norm by Siz'!B23)*1000</f>
        <v>0</v>
      </c>
    </row>
    <row r="24" spans="2:51">
      <c r="B24" s="21">
        <v>3809</v>
      </c>
      <c r="C24" s="21" t="s">
        <v>6</v>
      </c>
      <c r="D24" s="42">
        <f>('Data Analysis and Refinement'!H23/'Current Quality Tot Norm by Siz'!B24)*1000</f>
        <v>0</v>
      </c>
      <c r="E24" s="42">
        <f>('Data Analysis and Refinement'!I23/'Current Quality Tot Norm by Siz'!B24)*1000</f>
        <v>0</v>
      </c>
      <c r="F24" s="42">
        <f>('Data Analysis and Refinement'!J23/'Current Quality Tot Norm by Siz'!B24)*1000</f>
        <v>0</v>
      </c>
      <c r="G24" s="42">
        <f>('Data Analysis and Refinement'!K23/'Current Quality Tot Norm by Siz'!B24)*1000</f>
        <v>0</v>
      </c>
      <c r="H24" s="42">
        <f>('Data Analysis and Refinement'!L23/'Current Quality Tot Norm by Siz'!B24)*1000</f>
        <v>0</v>
      </c>
      <c r="I24" s="42">
        <f>('Data Analysis and Refinement'!M23/'Current Quality Tot Norm by Siz'!B24)*1000</f>
        <v>0</v>
      </c>
      <c r="J24" s="42">
        <f>('Data Analysis and Refinement'!N23/'Current Quality Tot Norm by Siz'!B24)*1000</f>
        <v>0</v>
      </c>
      <c r="K24" s="42">
        <f>('Data Analysis and Refinement'!O23/'Current Quality Tot Norm by Siz'!B24)*1000</f>
        <v>0</v>
      </c>
      <c r="L24" s="42">
        <f>('Data Analysis and Refinement'!P23/'Current Quality Tot Norm by Siz'!B24)*1000</f>
        <v>0</v>
      </c>
      <c r="M24" s="42">
        <f>('Data Analysis and Refinement'!Q23/'Current Quality Tot Norm by Siz'!B24)*1000</f>
        <v>0</v>
      </c>
      <c r="N24" s="42">
        <f>('Data Analysis and Refinement'!R23/'Current Quality Tot Norm by Siz'!B24)*1000</f>
        <v>0</v>
      </c>
      <c r="O24" s="42">
        <f>('Data Analysis and Refinement'!S23/'Current Quality Tot Norm by Siz'!B24)*1000</f>
        <v>1.0501443948542926</v>
      </c>
      <c r="P24" s="42">
        <f>('Data Analysis and Refinement'!T23/'Current Quality Tot Norm by Siz'!B24)*1000</f>
        <v>0.52507219742714628</v>
      </c>
      <c r="Q24" s="42">
        <f>('Data Analysis and Refinement'!U23/'Current Quality Tot Norm by Siz'!B24)*1000</f>
        <v>1.0501443948542926</v>
      </c>
      <c r="R24" s="42">
        <f>('Data Analysis and Refinement'!V23/'Current Quality Tot Norm by Siz'!B24)*1000</f>
        <v>0.78760829614071937</v>
      </c>
      <c r="S24" s="42">
        <f>('Data Analysis and Refinement'!W23/'Current Quality Tot Norm by Siz'!B24)*1000</f>
        <v>1.0501443948542926</v>
      </c>
      <c r="T24" s="42">
        <f>('Data Analysis and Refinement'!X23/'Current Quality Tot Norm by Siz'!B24)*1000</f>
        <v>0.52507219742714628</v>
      </c>
      <c r="U24" s="42">
        <f>('Data Analysis and Refinement'!Y23/'Current Quality Tot Norm by Siz'!B24)*1000</f>
        <v>0.26253609871357314</v>
      </c>
      <c r="V24" s="42">
        <f>('Data Analysis and Refinement'!Z23/'Current Quality Tot Norm by Siz'!B24)*1000</f>
        <v>0.78760829614071937</v>
      </c>
      <c r="W24" s="42">
        <f>('Data Analysis and Refinement'!AA23/'Current Quality Tot Norm by Siz'!B24)*1000</f>
        <v>0</v>
      </c>
      <c r="X24" s="42">
        <f>('Data Analysis and Refinement'!AB23/'Current Quality Tot Norm by Siz'!B24)*1000</f>
        <v>0</v>
      </c>
      <c r="Y24" s="42">
        <f>('Data Analysis and Refinement'!AC23/'Current Quality Tot Norm by Siz'!B24)*1000</f>
        <v>0.26253609871357314</v>
      </c>
      <c r="Z24" s="42">
        <f>('Data Analysis and Refinement'!AD23/'Current Quality Tot Norm by Siz'!B24)*1000</f>
        <v>0</v>
      </c>
      <c r="AA24" s="42">
        <f>('Data Analysis and Refinement'!AE23/'Current Quality Tot Norm by Siz'!B24)*1000</f>
        <v>0.26253609871357314</v>
      </c>
      <c r="AB24" s="42">
        <f>('Data Analysis and Refinement'!AF23/'Current Quality Tot Norm by Siz'!B24)*1000</f>
        <v>0</v>
      </c>
      <c r="AC24" s="42">
        <f>('Data Analysis and Refinement'!AG23/'Current Quality Tot Norm by Siz'!B24)*1000</f>
        <v>0</v>
      </c>
      <c r="AD24" s="42">
        <f>('Data Analysis and Refinement'!AH23/'Current Quality Tot Norm by Siz'!B24)*1000</f>
        <v>0</v>
      </c>
      <c r="AE24" s="42">
        <f>('Data Analysis and Refinement'!AI23/'Current Quality Tot Norm by Siz'!B24)*1000</f>
        <v>0</v>
      </c>
      <c r="AF24" s="42">
        <f>('Data Analysis and Refinement'!AJ23/'Current Quality Tot Norm by Siz'!B24)*1000</f>
        <v>0</v>
      </c>
      <c r="AG24" s="42">
        <f>('Data Analysis and Refinement'!AK23/'Current Quality Tot Norm by Siz'!B24)*1000</f>
        <v>0</v>
      </c>
      <c r="AH24" s="42">
        <f>('Data Analysis and Refinement'!AL23/'Current Quality Tot Norm by Siz'!B24)*1000</f>
        <v>0</v>
      </c>
      <c r="AI24" s="42">
        <f>('Data Analysis and Refinement'!AM23/'Current Quality Tot Norm by Siz'!B24)*1000</f>
        <v>0</v>
      </c>
      <c r="AJ24" s="42">
        <f>('Data Analysis and Refinement'!AN23/'Current Quality Tot Norm by Siz'!B24)*1000</f>
        <v>0</v>
      </c>
      <c r="AK24" s="42">
        <f>('Data Analysis and Refinement'!AO23/'Current Quality Tot Norm by Siz'!B24)*1000</f>
        <v>0</v>
      </c>
      <c r="AL24" s="42">
        <f>('Data Analysis and Refinement'!AP23/'Current Quality Tot Norm by Siz'!B24)*1000</f>
        <v>0</v>
      </c>
      <c r="AM24" s="42">
        <f>('Data Analysis and Refinement'!AQ23/'Current Quality Tot Norm by Siz'!B24)*1000</f>
        <v>0</v>
      </c>
      <c r="AN24" s="42">
        <f>('Data Analysis and Refinement'!AR23/'Current Quality Tot Norm by Siz'!B24)*1000</f>
        <v>0</v>
      </c>
      <c r="AO24" s="42">
        <f>('Data Analysis and Refinement'!AS23/'Current Quality Tot Norm by Siz'!B24)*1000</f>
        <v>0</v>
      </c>
      <c r="AP24" s="42">
        <f>('Data Analysis and Refinement'!AT23/'Current Quality Tot Norm by Siz'!B24)*1000</f>
        <v>0</v>
      </c>
      <c r="AQ24" s="42">
        <f>('Data Analysis and Refinement'!AU23/'Current Quality Tot Norm by Siz'!B24)*1000</f>
        <v>0</v>
      </c>
      <c r="AR24" s="42">
        <f>('Data Analysis and Refinement'!AV23/'Current Quality Tot Norm by Siz'!B24)*1000</f>
        <v>0</v>
      </c>
      <c r="AS24" s="42">
        <f>('Data Analysis and Refinement'!AW23/'Current Quality Tot Norm by Siz'!B24)*1000</f>
        <v>0</v>
      </c>
      <c r="AT24" s="42">
        <f>('Data Analysis and Refinement'!AX23/'Current Quality Tot Norm by Siz'!B24)*1000</f>
        <v>0</v>
      </c>
      <c r="AU24" s="42">
        <f>('Data Analysis and Refinement'!AY23/'Current Quality Tot Norm by Siz'!B24)*1000</f>
        <v>0</v>
      </c>
      <c r="AV24" s="42">
        <f>('Data Analysis and Refinement'!AZ23/'Current Quality Tot Norm by Siz'!B24)*1000</f>
        <v>0</v>
      </c>
      <c r="AW24" s="42">
        <f>('Data Analysis and Refinement'!BA23/'Current Quality Tot Norm by Siz'!B24)*1000</f>
        <v>0</v>
      </c>
      <c r="AX24" s="42">
        <f>('Data Analysis and Refinement'!BB23/'Current Quality Tot Norm by Siz'!B24)*1000</f>
        <v>0</v>
      </c>
      <c r="AY24" s="42">
        <f>('Data Analysis and Refinement'!BC23/'Current Quality Tot Norm by Siz'!B24)*1000</f>
        <v>0</v>
      </c>
    </row>
    <row r="25" spans="2:51">
      <c r="B25" s="21">
        <v>3809</v>
      </c>
      <c r="C25" s="21" t="s">
        <v>7</v>
      </c>
      <c r="D25" s="42">
        <f>('Data Analysis and Refinement'!H24/'Current Quality Tot Norm by Siz'!B25)*1000</f>
        <v>0</v>
      </c>
      <c r="E25" s="42">
        <f>('Data Analysis and Refinement'!I24/'Current Quality Tot Norm by Siz'!B25)*1000</f>
        <v>0</v>
      </c>
      <c r="F25" s="42">
        <f>('Data Analysis and Refinement'!J24/'Current Quality Tot Norm by Siz'!B25)*1000</f>
        <v>0</v>
      </c>
      <c r="G25" s="42">
        <f>('Data Analysis and Refinement'!K24/'Current Quality Tot Norm by Siz'!B25)*1000</f>
        <v>0</v>
      </c>
      <c r="H25" s="42">
        <f>('Data Analysis and Refinement'!L24/'Current Quality Tot Norm by Siz'!B25)*1000</f>
        <v>0</v>
      </c>
      <c r="I25" s="42">
        <f>('Data Analysis and Refinement'!M24/'Current Quality Tot Norm by Siz'!B25)*1000</f>
        <v>0</v>
      </c>
      <c r="J25" s="42">
        <f>('Data Analysis and Refinement'!N24/'Current Quality Tot Norm by Siz'!B25)*1000</f>
        <v>0</v>
      </c>
      <c r="K25" s="42">
        <f>('Data Analysis and Refinement'!O24/'Current Quality Tot Norm by Siz'!B25)*1000</f>
        <v>0</v>
      </c>
      <c r="L25" s="42">
        <f>('Data Analysis and Refinement'!P24/'Current Quality Tot Norm by Siz'!B25)*1000</f>
        <v>0</v>
      </c>
      <c r="M25" s="42">
        <f>('Data Analysis and Refinement'!Q24/'Current Quality Tot Norm by Siz'!B25)*1000</f>
        <v>0</v>
      </c>
      <c r="N25" s="42">
        <f>('Data Analysis and Refinement'!R24/'Current Quality Tot Norm by Siz'!B25)*1000</f>
        <v>0</v>
      </c>
      <c r="O25" s="42">
        <f>('Data Analysis and Refinement'!S24/'Current Quality Tot Norm by Siz'!B25)*1000</f>
        <v>0</v>
      </c>
      <c r="P25" s="42">
        <f>('Data Analysis and Refinement'!T24/'Current Quality Tot Norm by Siz'!B25)*1000</f>
        <v>0.78760829614071937</v>
      </c>
      <c r="Q25" s="42">
        <f>('Data Analysis and Refinement'!U24/'Current Quality Tot Norm by Siz'!B25)*1000</f>
        <v>0.78760829614071937</v>
      </c>
      <c r="R25" s="42">
        <f>('Data Analysis and Refinement'!V24/'Current Quality Tot Norm by Siz'!B25)*1000</f>
        <v>1.0501443948542926</v>
      </c>
      <c r="S25" s="42">
        <f>('Data Analysis and Refinement'!W24/'Current Quality Tot Norm by Siz'!B25)*1000</f>
        <v>0.78760829614071937</v>
      </c>
      <c r="T25" s="42">
        <f>('Data Analysis and Refinement'!X24/'Current Quality Tot Norm by Siz'!B25)*1000</f>
        <v>0.52507219742714628</v>
      </c>
      <c r="U25" s="42">
        <f>('Data Analysis and Refinement'!Y24/'Current Quality Tot Norm by Siz'!B25)*1000</f>
        <v>0.52507219742714628</v>
      </c>
      <c r="V25" s="42">
        <f>('Data Analysis and Refinement'!Z24/'Current Quality Tot Norm by Siz'!B25)*1000</f>
        <v>0.78760829614071937</v>
      </c>
      <c r="W25" s="42">
        <f>('Data Analysis and Refinement'!AA24/'Current Quality Tot Norm by Siz'!B25)*1000</f>
        <v>0.52507219742714628</v>
      </c>
      <c r="X25" s="42">
        <f>('Data Analysis and Refinement'!AB24/'Current Quality Tot Norm by Siz'!B25)*1000</f>
        <v>0</v>
      </c>
      <c r="Y25" s="42">
        <f>('Data Analysis and Refinement'!AC24/'Current Quality Tot Norm by Siz'!B25)*1000</f>
        <v>0</v>
      </c>
      <c r="Z25" s="42">
        <f>('Data Analysis and Refinement'!AD24/'Current Quality Tot Norm by Siz'!B25)*1000</f>
        <v>0.26253609871357314</v>
      </c>
      <c r="AA25" s="42">
        <f>('Data Analysis and Refinement'!AE24/'Current Quality Tot Norm by Siz'!B25)*1000</f>
        <v>0.26253609871357314</v>
      </c>
      <c r="AB25" s="42">
        <f>('Data Analysis and Refinement'!AF24/'Current Quality Tot Norm by Siz'!B25)*1000</f>
        <v>0</v>
      </c>
      <c r="AC25" s="42">
        <f>('Data Analysis and Refinement'!AG24/'Current Quality Tot Norm by Siz'!B25)*1000</f>
        <v>0</v>
      </c>
      <c r="AD25" s="42">
        <f>('Data Analysis and Refinement'!AH24/'Current Quality Tot Norm by Siz'!B25)*1000</f>
        <v>0</v>
      </c>
      <c r="AE25" s="42">
        <f>('Data Analysis and Refinement'!AI24/'Current Quality Tot Norm by Siz'!B25)*1000</f>
        <v>0</v>
      </c>
      <c r="AF25" s="42">
        <f>('Data Analysis and Refinement'!AJ24/'Current Quality Tot Norm by Siz'!B25)*1000</f>
        <v>0</v>
      </c>
      <c r="AG25" s="42">
        <f>('Data Analysis and Refinement'!AK24/'Current Quality Tot Norm by Siz'!B25)*1000</f>
        <v>0</v>
      </c>
      <c r="AH25" s="42">
        <f>('Data Analysis and Refinement'!AL24/'Current Quality Tot Norm by Siz'!B25)*1000</f>
        <v>0</v>
      </c>
      <c r="AI25" s="42">
        <f>('Data Analysis and Refinement'!AM24/'Current Quality Tot Norm by Siz'!B25)*1000</f>
        <v>0</v>
      </c>
      <c r="AJ25" s="42">
        <f>('Data Analysis and Refinement'!AN24/'Current Quality Tot Norm by Siz'!B25)*1000</f>
        <v>0</v>
      </c>
      <c r="AK25" s="42">
        <f>('Data Analysis and Refinement'!AO24/'Current Quality Tot Norm by Siz'!B25)*1000</f>
        <v>0</v>
      </c>
      <c r="AL25" s="42">
        <f>('Data Analysis and Refinement'!AP24/'Current Quality Tot Norm by Siz'!B25)*1000</f>
        <v>0</v>
      </c>
      <c r="AM25" s="42">
        <f>('Data Analysis and Refinement'!AQ24/'Current Quality Tot Norm by Siz'!B25)*1000</f>
        <v>0</v>
      </c>
      <c r="AN25" s="42">
        <f>('Data Analysis and Refinement'!AR24/'Current Quality Tot Norm by Siz'!B25)*1000</f>
        <v>0</v>
      </c>
      <c r="AO25" s="42">
        <f>('Data Analysis and Refinement'!AS24/'Current Quality Tot Norm by Siz'!B25)*1000</f>
        <v>0</v>
      </c>
      <c r="AP25" s="42">
        <f>('Data Analysis and Refinement'!AT24/'Current Quality Tot Norm by Siz'!B25)*1000</f>
        <v>0</v>
      </c>
      <c r="AQ25" s="42">
        <f>('Data Analysis and Refinement'!AU24/'Current Quality Tot Norm by Siz'!B25)*1000</f>
        <v>0</v>
      </c>
      <c r="AR25" s="42">
        <f>('Data Analysis and Refinement'!AV24/'Current Quality Tot Norm by Siz'!B25)*1000</f>
        <v>0</v>
      </c>
      <c r="AS25" s="42">
        <f>('Data Analysis and Refinement'!AW24/'Current Quality Tot Norm by Siz'!B25)*1000</f>
        <v>0</v>
      </c>
      <c r="AT25" s="42">
        <f>('Data Analysis and Refinement'!AX24/'Current Quality Tot Norm by Siz'!B25)*1000</f>
        <v>0</v>
      </c>
      <c r="AU25" s="42">
        <f>('Data Analysis and Refinement'!AY24/'Current Quality Tot Norm by Siz'!B25)*1000</f>
        <v>0</v>
      </c>
      <c r="AV25" s="42">
        <f>('Data Analysis and Refinement'!AZ24/'Current Quality Tot Norm by Siz'!B25)*1000</f>
        <v>0</v>
      </c>
      <c r="AW25" s="42">
        <f>('Data Analysis and Refinement'!BA24/'Current Quality Tot Norm by Siz'!B25)*1000</f>
        <v>0</v>
      </c>
      <c r="AX25" s="42">
        <f>('Data Analysis and Refinement'!BB24/'Current Quality Tot Norm by Siz'!B25)*1000</f>
        <v>0</v>
      </c>
      <c r="AY25" s="42">
        <f>('Data Analysis and Refinement'!BC24/'Current Quality Tot Norm by Siz'!B25)*1000</f>
        <v>0</v>
      </c>
    </row>
    <row r="26" spans="2:51">
      <c r="B26" s="21">
        <v>2900</v>
      </c>
      <c r="C26" s="21" t="s">
        <v>6</v>
      </c>
      <c r="D26" s="42">
        <f>('Data Analysis and Refinement'!H25/'Current Quality Tot Norm by Siz'!B26)*1000</f>
        <v>0</v>
      </c>
      <c r="E26" s="42">
        <f>('Data Analysis and Refinement'!I25/'Current Quality Tot Norm by Siz'!B26)*1000</f>
        <v>0</v>
      </c>
      <c r="F26" s="42">
        <f>('Data Analysis and Refinement'!J25/'Current Quality Tot Norm by Siz'!B26)*1000</f>
        <v>0</v>
      </c>
      <c r="G26" s="42">
        <f>('Data Analysis and Refinement'!K25/'Current Quality Tot Norm by Siz'!B26)*1000</f>
        <v>0</v>
      </c>
      <c r="H26" s="42">
        <f>('Data Analysis and Refinement'!L25/'Current Quality Tot Norm by Siz'!B26)*1000</f>
        <v>0</v>
      </c>
      <c r="I26" s="42">
        <f>('Data Analysis and Refinement'!M25/'Current Quality Tot Norm by Siz'!B26)*1000</f>
        <v>0</v>
      </c>
      <c r="J26" s="42">
        <f>('Data Analysis and Refinement'!N25/'Current Quality Tot Norm by Siz'!B26)*1000</f>
        <v>0</v>
      </c>
      <c r="K26" s="42">
        <f>('Data Analysis and Refinement'!O25/'Current Quality Tot Norm by Siz'!B26)*1000</f>
        <v>0</v>
      </c>
      <c r="L26" s="42">
        <f>('Data Analysis and Refinement'!P25/'Current Quality Tot Norm by Siz'!B26)*1000</f>
        <v>0</v>
      </c>
      <c r="M26" s="42">
        <f>('Data Analysis and Refinement'!Q25/'Current Quality Tot Norm by Siz'!B26)*1000</f>
        <v>0</v>
      </c>
      <c r="N26" s="42">
        <f>('Data Analysis and Refinement'!R25/'Current Quality Tot Norm by Siz'!B26)*1000</f>
        <v>0</v>
      </c>
      <c r="O26" s="42">
        <f>('Data Analysis and Refinement'!S25/'Current Quality Tot Norm by Siz'!B26)*1000</f>
        <v>0</v>
      </c>
      <c r="P26" s="42">
        <f>('Data Analysis and Refinement'!T25/'Current Quality Tot Norm by Siz'!B26)*1000</f>
        <v>1.7241379310344827</v>
      </c>
      <c r="Q26" s="42">
        <f>('Data Analysis and Refinement'!U25/'Current Quality Tot Norm by Siz'!B26)*1000</f>
        <v>2.4137931034482758</v>
      </c>
      <c r="R26" s="42">
        <f>('Data Analysis and Refinement'!V25/'Current Quality Tot Norm by Siz'!B26)*1000</f>
        <v>4.8275862068965516</v>
      </c>
      <c r="S26" s="42">
        <f>('Data Analysis and Refinement'!W25/'Current Quality Tot Norm by Siz'!B26)*1000</f>
        <v>3.4482758620689653</v>
      </c>
      <c r="T26" s="42">
        <f>('Data Analysis and Refinement'!X25/'Current Quality Tot Norm by Siz'!B26)*1000</f>
        <v>1.7241379310344827</v>
      </c>
      <c r="U26" s="42">
        <f>('Data Analysis and Refinement'!Y25/'Current Quality Tot Norm by Siz'!B26)*1000</f>
        <v>0.68965517241379304</v>
      </c>
      <c r="V26" s="42">
        <f>('Data Analysis and Refinement'!Z25/'Current Quality Tot Norm by Siz'!B26)*1000</f>
        <v>0.34482758620689652</v>
      </c>
      <c r="W26" s="42">
        <f>('Data Analysis and Refinement'!AA25/'Current Quality Tot Norm by Siz'!B26)*1000</f>
        <v>0.68965517241379304</v>
      </c>
      <c r="X26" s="42">
        <f>('Data Analysis and Refinement'!AB25/'Current Quality Tot Norm by Siz'!B26)*1000</f>
        <v>0.34482758620689652</v>
      </c>
      <c r="Y26" s="42">
        <f>('Data Analysis and Refinement'!AC25/'Current Quality Tot Norm by Siz'!B26)*1000</f>
        <v>0</v>
      </c>
      <c r="Z26" s="42">
        <f>('Data Analysis and Refinement'!AD25/'Current Quality Tot Norm by Siz'!B26)*1000</f>
        <v>0</v>
      </c>
      <c r="AA26" s="42">
        <f>('Data Analysis and Refinement'!AE25/'Current Quality Tot Norm by Siz'!B26)*1000</f>
        <v>0</v>
      </c>
      <c r="AB26" s="42">
        <f>('Data Analysis and Refinement'!AF25/'Current Quality Tot Norm by Siz'!B26)*1000</f>
        <v>0</v>
      </c>
      <c r="AC26" s="42">
        <f>('Data Analysis and Refinement'!AG25/'Current Quality Tot Norm by Siz'!B26)*1000</f>
        <v>0</v>
      </c>
      <c r="AD26" s="42">
        <f>('Data Analysis and Refinement'!AH25/'Current Quality Tot Norm by Siz'!B26)*1000</f>
        <v>0</v>
      </c>
      <c r="AE26" s="42">
        <f>('Data Analysis and Refinement'!AI25/'Current Quality Tot Norm by Siz'!B26)*1000</f>
        <v>0</v>
      </c>
      <c r="AF26" s="42">
        <f>('Data Analysis and Refinement'!AJ25/'Current Quality Tot Norm by Siz'!B26)*1000</f>
        <v>0</v>
      </c>
      <c r="AG26" s="42">
        <f>('Data Analysis and Refinement'!AK25/'Current Quality Tot Norm by Siz'!B26)*1000</f>
        <v>0</v>
      </c>
      <c r="AH26" s="42">
        <f>('Data Analysis and Refinement'!AL25/'Current Quality Tot Norm by Siz'!B26)*1000</f>
        <v>0</v>
      </c>
      <c r="AI26" s="42">
        <f>('Data Analysis and Refinement'!AM25/'Current Quality Tot Norm by Siz'!B26)*1000</f>
        <v>0</v>
      </c>
      <c r="AJ26" s="42">
        <f>('Data Analysis and Refinement'!AN25/'Current Quality Tot Norm by Siz'!B26)*1000</f>
        <v>0</v>
      </c>
      <c r="AK26" s="42">
        <f>('Data Analysis and Refinement'!AO25/'Current Quality Tot Norm by Siz'!B26)*1000</f>
        <v>0</v>
      </c>
      <c r="AL26" s="42">
        <f>('Data Analysis and Refinement'!AP25/'Current Quality Tot Norm by Siz'!B26)*1000</f>
        <v>0</v>
      </c>
      <c r="AM26" s="42">
        <f>('Data Analysis and Refinement'!AQ25/'Current Quality Tot Norm by Siz'!B26)*1000</f>
        <v>0</v>
      </c>
      <c r="AN26" s="42">
        <f>('Data Analysis and Refinement'!AR25/'Current Quality Tot Norm by Siz'!B26)*1000</f>
        <v>0</v>
      </c>
      <c r="AO26" s="42">
        <f>('Data Analysis and Refinement'!AS25/'Current Quality Tot Norm by Siz'!B26)*1000</f>
        <v>0</v>
      </c>
      <c r="AP26" s="42">
        <f>('Data Analysis and Refinement'!AT25/'Current Quality Tot Norm by Siz'!B26)*1000</f>
        <v>0</v>
      </c>
      <c r="AQ26" s="42">
        <f>('Data Analysis and Refinement'!AU25/'Current Quality Tot Norm by Siz'!B26)*1000</f>
        <v>0</v>
      </c>
      <c r="AR26" s="42">
        <f>('Data Analysis and Refinement'!AV25/'Current Quality Tot Norm by Siz'!B26)*1000</f>
        <v>0</v>
      </c>
      <c r="AS26" s="42">
        <f>('Data Analysis and Refinement'!AW25/'Current Quality Tot Norm by Siz'!B26)*1000</f>
        <v>0</v>
      </c>
      <c r="AT26" s="42">
        <f>('Data Analysis and Refinement'!AX25/'Current Quality Tot Norm by Siz'!B26)*1000</f>
        <v>0</v>
      </c>
      <c r="AU26" s="42">
        <f>('Data Analysis and Refinement'!AY25/'Current Quality Tot Norm by Siz'!B26)*1000</f>
        <v>0</v>
      </c>
      <c r="AV26" s="42">
        <f>('Data Analysis and Refinement'!AZ25/'Current Quality Tot Norm by Siz'!B26)*1000</f>
        <v>0</v>
      </c>
      <c r="AW26" s="42">
        <f>('Data Analysis and Refinement'!BA25/'Current Quality Tot Norm by Siz'!B26)*1000</f>
        <v>0</v>
      </c>
      <c r="AX26" s="42">
        <f>('Data Analysis and Refinement'!BB25/'Current Quality Tot Norm by Siz'!B26)*1000</f>
        <v>0</v>
      </c>
      <c r="AY26" s="42">
        <f>('Data Analysis and Refinement'!BC25/'Current Quality Tot Norm by Siz'!B26)*1000</f>
        <v>0</v>
      </c>
    </row>
    <row r="27" spans="2:51">
      <c r="B27" s="21">
        <v>2900</v>
      </c>
      <c r="C27" s="21" t="s">
        <v>7</v>
      </c>
      <c r="D27" s="42">
        <f>('Data Analysis and Refinement'!H26/'Current Quality Tot Norm by Siz'!B27)*1000</f>
        <v>0</v>
      </c>
      <c r="E27" s="42">
        <f>('Data Analysis and Refinement'!I26/'Current Quality Tot Norm by Siz'!B27)*1000</f>
        <v>0</v>
      </c>
      <c r="F27" s="42">
        <f>('Data Analysis and Refinement'!J26/'Current Quality Tot Norm by Siz'!B27)*1000</f>
        <v>0</v>
      </c>
      <c r="G27" s="42">
        <f>('Data Analysis and Refinement'!K26/'Current Quality Tot Norm by Siz'!B27)*1000</f>
        <v>0</v>
      </c>
      <c r="H27" s="42">
        <f>('Data Analysis and Refinement'!L26/'Current Quality Tot Norm by Siz'!B27)*1000</f>
        <v>0</v>
      </c>
      <c r="I27" s="42">
        <f>('Data Analysis and Refinement'!M26/'Current Quality Tot Norm by Siz'!B27)*1000</f>
        <v>0</v>
      </c>
      <c r="J27" s="42">
        <f>('Data Analysis and Refinement'!N26/'Current Quality Tot Norm by Siz'!B27)*1000</f>
        <v>0</v>
      </c>
      <c r="K27" s="42">
        <f>('Data Analysis and Refinement'!O26/'Current Quality Tot Norm by Siz'!B27)*1000</f>
        <v>0</v>
      </c>
      <c r="L27" s="42">
        <f>('Data Analysis and Refinement'!P26/'Current Quality Tot Norm by Siz'!B27)*1000</f>
        <v>0</v>
      </c>
      <c r="M27" s="42">
        <f>('Data Analysis and Refinement'!Q26/'Current Quality Tot Norm by Siz'!B27)*1000</f>
        <v>0</v>
      </c>
      <c r="N27" s="42">
        <f>('Data Analysis and Refinement'!R26/'Current Quality Tot Norm by Siz'!B27)*1000</f>
        <v>0</v>
      </c>
      <c r="O27" s="42">
        <f>('Data Analysis and Refinement'!S26/'Current Quality Tot Norm by Siz'!B27)*1000</f>
        <v>0</v>
      </c>
      <c r="P27" s="42">
        <f>('Data Analysis and Refinement'!T26/'Current Quality Tot Norm by Siz'!B27)*1000</f>
        <v>0</v>
      </c>
      <c r="Q27" s="42">
        <f>('Data Analysis and Refinement'!U26/'Current Quality Tot Norm by Siz'!B27)*1000</f>
        <v>1.7241379310344827</v>
      </c>
      <c r="R27" s="42">
        <f>('Data Analysis and Refinement'!V26/'Current Quality Tot Norm by Siz'!B27)*1000</f>
        <v>2.4137931034482758</v>
      </c>
      <c r="S27" s="42">
        <f>('Data Analysis and Refinement'!W26/'Current Quality Tot Norm by Siz'!B27)*1000</f>
        <v>2.0689655172413794</v>
      </c>
      <c r="T27" s="42">
        <f>('Data Analysis and Refinement'!X26/'Current Quality Tot Norm by Siz'!B27)*1000</f>
        <v>2.0689655172413794</v>
      </c>
      <c r="U27" s="42">
        <f>('Data Analysis and Refinement'!Y26/'Current Quality Tot Norm by Siz'!B27)*1000</f>
        <v>2.4137931034482758</v>
      </c>
      <c r="V27" s="42">
        <f>('Data Analysis and Refinement'!Z26/'Current Quality Tot Norm by Siz'!B27)*1000</f>
        <v>1.7241379310344827</v>
      </c>
      <c r="W27" s="42">
        <f>('Data Analysis and Refinement'!AA26/'Current Quality Tot Norm by Siz'!B27)*1000</f>
        <v>2.0689655172413794</v>
      </c>
      <c r="X27" s="42">
        <f>('Data Analysis and Refinement'!AB26/'Current Quality Tot Norm by Siz'!B27)*1000</f>
        <v>1.0344827586206897</v>
      </c>
      <c r="Y27" s="42">
        <f>('Data Analysis and Refinement'!AC26/'Current Quality Tot Norm by Siz'!B27)*1000</f>
        <v>0.34482758620689652</v>
      </c>
      <c r="Z27" s="42">
        <f>('Data Analysis and Refinement'!AD26/'Current Quality Tot Norm by Siz'!B27)*1000</f>
        <v>0</v>
      </c>
      <c r="AA27" s="42">
        <f>('Data Analysis and Refinement'!AE26/'Current Quality Tot Norm by Siz'!B27)*1000</f>
        <v>0</v>
      </c>
      <c r="AB27" s="42">
        <f>('Data Analysis and Refinement'!AF26/'Current Quality Tot Norm by Siz'!B27)*1000</f>
        <v>0</v>
      </c>
      <c r="AC27" s="42">
        <f>('Data Analysis and Refinement'!AG26/'Current Quality Tot Norm by Siz'!B27)*1000</f>
        <v>0</v>
      </c>
      <c r="AD27" s="42">
        <f>('Data Analysis and Refinement'!AH26/'Current Quality Tot Norm by Siz'!B27)*1000</f>
        <v>0</v>
      </c>
      <c r="AE27" s="42">
        <f>('Data Analysis and Refinement'!AI26/'Current Quality Tot Norm by Siz'!B27)*1000</f>
        <v>0</v>
      </c>
      <c r="AF27" s="42">
        <f>('Data Analysis and Refinement'!AJ26/'Current Quality Tot Norm by Siz'!B27)*1000</f>
        <v>0</v>
      </c>
      <c r="AG27" s="42">
        <f>('Data Analysis and Refinement'!AK26/'Current Quality Tot Norm by Siz'!B27)*1000</f>
        <v>0</v>
      </c>
      <c r="AH27" s="42">
        <f>('Data Analysis and Refinement'!AL26/'Current Quality Tot Norm by Siz'!B27)*1000</f>
        <v>0</v>
      </c>
      <c r="AI27" s="42">
        <f>('Data Analysis and Refinement'!AM26/'Current Quality Tot Norm by Siz'!B27)*1000</f>
        <v>0</v>
      </c>
      <c r="AJ27" s="42">
        <f>('Data Analysis and Refinement'!AN26/'Current Quality Tot Norm by Siz'!B27)*1000</f>
        <v>0</v>
      </c>
      <c r="AK27" s="42">
        <f>('Data Analysis and Refinement'!AO26/'Current Quality Tot Norm by Siz'!B27)*1000</f>
        <v>0</v>
      </c>
      <c r="AL27" s="42">
        <f>('Data Analysis and Refinement'!AP26/'Current Quality Tot Norm by Siz'!B27)*1000</f>
        <v>0</v>
      </c>
      <c r="AM27" s="42">
        <f>('Data Analysis and Refinement'!AQ26/'Current Quality Tot Norm by Siz'!B27)*1000</f>
        <v>0</v>
      </c>
      <c r="AN27" s="42">
        <f>('Data Analysis and Refinement'!AR26/'Current Quality Tot Norm by Siz'!B27)*1000</f>
        <v>0</v>
      </c>
      <c r="AO27" s="42">
        <f>('Data Analysis and Refinement'!AS26/'Current Quality Tot Norm by Siz'!B27)*1000</f>
        <v>0</v>
      </c>
      <c r="AP27" s="42">
        <f>('Data Analysis and Refinement'!AT26/'Current Quality Tot Norm by Siz'!B27)*1000</f>
        <v>0</v>
      </c>
      <c r="AQ27" s="42">
        <f>('Data Analysis and Refinement'!AU26/'Current Quality Tot Norm by Siz'!B27)*1000</f>
        <v>0</v>
      </c>
      <c r="AR27" s="42">
        <f>('Data Analysis and Refinement'!AV26/'Current Quality Tot Norm by Siz'!B27)*1000</f>
        <v>0</v>
      </c>
      <c r="AS27" s="42">
        <f>('Data Analysis and Refinement'!AW26/'Current Quality Tot Norm by Siz'!B27)*1000</f>
        <v>0</v>
      </c>
      <c r="AT27" s="42">
        <f>('Data Analysis and Refinement'!AX26/'Current Quality Tot Norm by Siz'!B27)*1000</f>
        <v>0</v>
      </c>
      <c r="AU27" s="42">
        <f>('Data Analysis and Refinement'!AY26/'Current Quality Tot Norm by Siz'!B27)*1000</f>
        <v>0</v>
      </c>
      <c r="AV27" s="42">
        <f>('Data Analysis and Refinement'!AZ26/'Current Quality Tot Norm by Siz'!B27)*1000</f>
        <v>0</v>
      </c>
      <c r="AW27" s="42">
        <f>('Data Analysis and Refinement'!BA26/'Current Quality Tot Norm by Siz'!B27)*1000</f>
        <v>0</v>
      </c>
      <c r="AX27" s="42">
        <f>('Data Analysis and Refinement'!BB26/'Current Quality Tot Norm by Siz'!B27)*1000</f>
        <v>0</v>
      </c>
      <c r="AY27" s="42">
        <f>('Data Analysis and Refinement'!BC26/'Current Quality Tot Norm by Siz'!B27)*1000</f>
        <v>0</v>
      </c>
    </row>
    <row r="28" spans="2:51">
      <c r="B28" s="21">
        <v>3800</v>
      </c>
      <c r="C28" s="21" t="s">
        <v>6</v>
      </c>
      <c r="D28" s="42">
        <f>('Data Analysis and Refinement'!H27/'Current Quality Tot Norm by Siz'!B28)*1000</f>
        <v>0</v>
      </c>
      <c r="E28" s="42">
        <f>('Data Analysis and Refinement'!I27/'Current Quality Tot Norm by Siz'!B28)*1000</f>
        <v>0</v>
      </c>
      <c r="F28" s="42">
        <f>('Data Analysis and Refinement'!J27/'Current Quality Tot Norm by Siz'!B28)*1000</f>
        <v>0</v>
      </c>
      <c r="G28" s="42">
        <f>('Data Analysis and Refinement'!K27/'Current Quality Tot Norm by Siz'!B28)*1000</f>
        <v>0</v>
      </c>
      <c r="H28" s="42">
        <f>('Data Analysis and Refinement'!L27/'Current Quality Tot Norm by Siz'!B28)*1000</f>
        <v>0</v>
      </c>
      <c r="I28" s="42">
        <f>('Data Analysis and Refinement'!M27/'Current Quality Tot Norm by Siz'!B28)*1000</f>
        <v>0</v>
      </c>
      <c r="J28" s="42">
        <f>('Data Analysis and Refinement'!N27/'Current Quality Tot Norm by Siz'!B28)*1000</f>
        <v>0</v>
      </c>
      <c r="K28" s="42">
        <f>('Data Analysis and Refinement'!O27/'Current Quality Tot Norm by Siz'!B28)*1000</f>
        <v>0</v>
      </c>
      <c r="L28" s="42">
        <f>('Data Analysis and Refinement'!P27/'Current Quality Tot Norm by Siz'!B28)*1000</f>
        <v>0</v>
      </c>
      <c r="M28" s="42">
        <f>('Data Analysis and Refinement'!Q27/'Current Quality Tot Norm by Siz'!B28)*1000</f>
        <v>0</v>
      </c>
      <c r="N28" s="42">
        <f>('Data Analysis and Refinement'!R27/'Current Quality Tot Norm by Siz'!B28)*1000</f>
        <v>0</v>
      </c>
      <c r="O28" s="42">
        <f>('Data Analysis and Refinement'!S27/'Current Quality Tot Norm by Siz'!B28)*1000</f>
        <v>0</v>
      </c>
      <c r="P28" s="42">
        <f>('Data Analysis and Refinement'!T27/'Current Quality Tot Norm by Siz'!B28)*1000</f>
        <v>0</v>
      </c>
      <c r="Q28" s="42">
        <f>('Data Analysis and Refinement'!U27/'Current Quality Tot Norm by Siz'!B28)*1000</f>
        <v>1.0526315789473684</v>
      </c>
      <c r="R28" s="42">
        <f>('Data Analysis and Refinement'!V27/'Current Quality Tot Norm by Siz'!B28)*1000</f>
        <v>2.6315789473684208</v>
      </c>
      <c r="S28" s="42">
        <f>('Data Analysis and Refinement'!W27/'Current Quality Tot Norm by Siz'!B28)*1000</f>
        <v>4.2105263157894735</v>
      </c>
      <c r="T28" s="42">
        <f>('Data Analysis and Refinement'!X27/'Current Quality Tot Norm by Siz'!B28)*1000</f>
        <v>2.1052631578947367</v>
      </c>
      <c r="U28" s="42">
        <f>('Data Analysis and Refinement'!Y27/'Current Quality Tot Norm by Siz'!B28)*1000</f>
        <v>1.3157894736842104</v>
      </c>
      <c r="V28" s="42">
        <f>('Data Analysis and Refinement'!Z27/'Current Quality Tot Norm by Siz'!B28)*1000</f>
        <v>0.26315789473684209</v>
      </c>
      <c r="W28" s="42">
        <f>('Data Analysis and Refinement'!AA27/'Current Quality Tot Norm by Siz'!B28)*1000</f>
        <v>1.5789473684210527</v>
      </c>
      <c r="X28" s="42">
        <f>('Data Analysis and Refinement'!AB27/'Current Quality Tot Norm by Siz'!B28)*1000</f>
        <v>0.78947368421052633</v>
      </c>
      <c r="Y28" s="42">
        <f>('Data Analysis and Refinement'!AC27/'Current Quality Tot Norm by Siz'!B28)*1000</f>
        <v>0.26315789473684209</v>
      </c>
      <c r="Z28" s="42">
        <f>('Data Analysis and Refinement'!AD27/'Current Quality Tot Norm by Siz'!B28)*1000</f>
        <v>0</v>
      </c>
      <c r="AA28" s="42">
        <f>('Data Analysis and Refinement'!AE27/'Current Quality Tot Norm by Siz'!B28)*1000</f>
        <v>0.26315789473684209</v>
      </c>
      <c r="AB28" s="42">
        <f>('Data Analysis and Refinement'!AF27/'Current Quality Tot Norm by Siz'!B28)*1000</f>
        <v>0</v>
      </c>
      <c r="AC28" s="42">
        <f>('Data Analysis and Refinement'!AG27/'Current Quality Tot Norm by Siz'!B28)*1000</f>
        <v>0</v>
      </c>
      <c r="AD28" s="42">
        <f>('Data Analysis and Refinement'!AH27/'Current Quality Tot Norm by Siz'!B28)*1000</f>
        <v>0</v>
      </c>
      <c r="AE28" s="42">
        <f>('Data Analysis and Refinement'!AI27/'Current Quality Tot Norm by Siz'!B28)*1000</f>
        <v>0</v>
      </c>
      <c r="AF28" s="42">
        <f>('Data Analysis and Refinement'!AJ27/'Current Quality Tot Norm by Siz'!B28)*1000</f>
        <v>0</v>
      </c>
      <c r="AG28" s="42">
        <f>('Data Analysis and Refinement'!AK27/'Current Quality Tot Norm by Siz'!B28)*1000</f>
        <v>0</v>
      </c>
      <c r="AH28" s="42">
        <f>('Data Analysis and Refinement'!AL27/'Current Quality Tot Norm by Siz'!B28)*1000</f>
        <v>0</v>
      </c>
      <c r="AI28" s="42">
        <f>('Data Analysis and Refinement'!AM27/'Current Quality Tot Norm by Siz'!B28)*1000</f>
        <v>0</v>
      </c>
      <c r="AJ28" s="42">
        <f>('Data Analysis and Refinement'!AN27/'Current Quality Tot Norm by Siz'!B28)*1000</f>
        <v>0</v>
      </c>
      <c r="AK28" s="42">
        <f>('Data Analysis and Refinement'!AO27/'Current Quality Tot Norm by Siz'!B28)*1000</f>
        <v>0</v>
      </c>
      <c r="AL28" s="42">
        <f>('Data Analysis and Refinement'!AP27/'Current Quality Tot Norm by Siz'!B28)*1000</f>
        <v>0</v>
      </c>
      <c r="AM28" s="42">
        <f>('Data Analysis and Refinement'!AQ27/'Current Quality Tot Norm by Siz'!B28)*1000</f>
        <v>0</v>
      </c>
      <c r="AN28" s="42">
        <f>('Data Analysis and Refinement'!AR27/'Current Quality Tot Norm by Siz'!B28)*1000</f>
        <v>0</v>
      </c>
      <c r="AO28" s="42">
        <f>('Data Analysis and Refinement'!AS27/'Current Quality Tot Norm by Siz'!B28)*1000</f>
        <v>0</v>
      </c>
      <c r="AP28" s="42">
        <f>('Data Analysis and Refinement'!AT27/'Current Quality Tot Norm by Siz'!B28)*1000</f>
        <v>0</v>
      </c>
      <c r="AQ28" s="42">
        <f>('Data Analysis and Refinement'!AU27/'Current Quality Tot Norm by Siz'!B28)*1000</f>
        <v>0</v>
      </c>
      <c r="AR28" s="42">
        <f>('Data Analysis and Refinement'!AV27/'Current Quality Tot Norm by Siz'!B28)*1000</f>
        <v>0</v>
      </c>
      <c r="AS28" s="42">
        <f>('Data Analysis and Refinement'!AW27/'Current Quality Tot Norm by Siz'!B28)*1000</f>
        <v>0</v>
      </c>
      <c r="AT28" s="42">
        <f>('Data Analysis and Refinement'!AX27/'Current Quality Tot Norm by Siz'!B28)*1000</f>
        <v>0</v>
      </c>
      <c r="AU28" s="42">
        <f>('Data Analysis and Refinement'!AY27/'Current Quality Tot Norm by Siz'!B28)*1000</f>
        <v>0</v>
      </c>
      <c r="AV28" s="42">
        <f>('Data Analysis and Refinement'!AZ27/'Current Quality Tot Norm by Siz'!B28)*1000</f>
        <v>0</v>
      </c>
      <c r="AW28" s="42">
        <f>('Data Analysis and Refinement'!BA27/'Current Quality Tot Norm by Siz'!B28)*1000</f>
        <v>0</v>
      </c>
      <c r="AX28" s="42">
        <f>('Data Analysis and Refinement'!BB27/'Current Quality Tot Norm by Siz'!B28)*1000</f>
        <v>0</v>
      </c>
      <c r="AY28" s="42">
        <f>('Data Analysis and Refinement'!BC27/'Current Quality Tot Norm by Siz'!B28)*1000</f>
        <v>0</v>
      </c>
    </row>
    <row r="29" spans="2:51">
      <c r="B29" s="21">
        <v>3800</v>
      </c>
      <c r="C29" s="21" t="s">
        <v>7</v>
      </c>
      <c r="D29" s="42">
        <f>('Data Analysis and Refinement'!H28/'Current Quality Tot Norm by Siz'!B29)*1000</f>
        <v>0</v>
      </c>
      <c r="E29" s="42">
        <f>('Data Analysis and Refinement'!I28/'Current Quality Tot Norm by Siz'!B29)*1000</f>
        <v>0</v>
      </c>
      <c r="F29" s="42">
        <f>('Data Analysis and Refinement'!J28/'Current Quality Tot Norm by Siz'!B29)*1000</f>
        <v>0</v>
      </c>
      <c r="G29" s="42">
        <f>('Data Analysis and Refinement'!K28/'Current Quality Tot Norm by Siz'!B29)*1000</f>
        <v>0</v>
      </c>
      <c r="H29" s="42">
        <f>('Data Analysis and Refinement'!L28/'Current Quality Tot Norm by Siz'!B29)*1000</f>
        <v>0</v>
      </c>
      <c r="I29" s="42">
        <f>('Data Analysis and Refinement'!M28/'Current Quality Tot Norm by Siz'!B29)*1000</f>
        <v>0</v>
      </c>
      <c r="J29" s="42">
        <f>('Data Analysis and Refinement'!N28/'Current Quality Tot Norm by Siz'!B29)*1000</f>
        <v>0</v>
      </c>
      <c r="K29" s="42">
        <f>('Data Analysis and Refinement'!O28/'Current Quality Tot Norm by Siz'!B29)*1000</f>
        <v>0</v>
      </c>
      <c r="L29" s="42">
        <f>('Data Analysis and Refinement'!P28/'Current Quality Tot Norm by Siz'!B29)*1000</f>
        <v>0</v>
      </c>
      <c r="M29" s="42">
        <f>('Data Analysis and Refinement'!Q28/'Current Quality Tot Norm by Siz'!B29)*1000</f>
        <v>0</v>
      </c>
      <c r="N29" s="42">
        <f>('Data Analysis and Refinement'!R28/'Current Quality Tot Norm by Siz'!B29)*1000</f>
        <v>0</v>
      </c>
      <c r="O29" s="42">
        <f>('Data Analysis and Refinement'!S28/'Current Quality Tot Norm by Siz'!B29)*1000</f>
        <v>0</v>
      </c>
      <c r="P29" s="42">
        <f>('Data Analysis and Refinement'!T28/'Current Quality Tot Norm by Siz'!B29)*1000</f>
        <v>0</v>
      </c>
      <c r="Q29" s="42">
        <f>('Data Analysis and Refinement'!U28/'Current Quality Tot Norm by Siz'!B29)*1000</f>
        <v>0</v>
      </c>
      <c r="R29" s="42">
        <f>('Data Analysis and Refinement'!V28/'Current Quality Tot Norm by Siz'!B29)*1000</f>
        <v>1.0526315789473684</v>
      </c>
      <c r="S29" s="42">
        <f>('Data Analysis and Refinement'!W28/'Current Quality Tot Norm by Siz'!B29)*1000</f>
        <v>2.8947368421052633</v>
      </c>
      <c r="T29" s="42">
        <f>('Data Analysis and Refinement'!X28/'Current Quality Tot Norm by Siz'!B29)*1000</f>
        <v>1.3157894736842104</v>
      </c>
      <c r="U29" s="42">
        <f>('Data Analysis and Refinement'!Y28/'Current Quality Tot Norm by Siz'!B29)*1000</f>
        <v>1.0526315789473684</v>
      </c>
      <c r="V29" s="42">
        <f>('Data Analysis and Refinement'!Z28/'Current Quality Tot Norm by Siz'!B29)*1000</f>
        <v>1.5789473684210527</v>
      </c>
      <c r="W29" s="42">
        <f>('Data Analysis and Refinement'!AA28/'Current Quality Tot Norm by Siz'!B29)*1000</f>
        <v>1.0526315789473684</v>
      </c>
      <c r="X29" s="42">
        <f>('Data Analysis and Refinement'!AB28/'Current Quality Tot Norm by Siz'!B29)*1000</f>
        <v>1.5789473684210527</v>
      </c>
      <c r="Y29" s="42">
        <f>('Data Analysis and Refinement'!AC28/'Current Quality Tot Norm by Siz'!B29)*1000</f>
        <v>1.5789473684210527</v>
      </c>
      <c r="Z29" s="42">
        <f>('Data Analysis and Refinement'!AD28/'Current Quality Tot Norm by Siz'!B29)*1000</f>
        <v>0.78947368421052633</v>
      </c>
      <c r="AA29" s="42">
        <f>('Data Analysis and Refinement'!AE28/'Current Quality Tot Norm by Siz'!B29)*1000</f>
        <v>0.78947368421052633</v>
      </c>
      <c r="AB29" s="42">
        <f>('Data Analysis and Refinement'!AF28/'Current Quality Tot Norm by Siz'!B29)*1000</f>
        <v>0.52631578947368418</v>
      </c>
      <c r="AC29" s="42">
        <f>('Data Analysis and Refinement'!AG28/'Current Quality Tot Norm by Siz'!B29)*1000</f>
        <v>0.26315789473684209</v>
      </c>
      <c r="AD29" s="42">
        <f>('Data Analysis and Refinement'!AH28/'Current Quality Tot Norm by Siz'!B29)*1000</f>
        <v>0</v>
      </c>
      <c r="AE29" s="42">
        <f>('Data Analysis and Refinement'!AI28/'Current Quality Tot Norm by Siz'!B29)*1000</f>
        <v>0</v>
      </c>
      <c r="AF29" s="42">
        <f>('Data Analysis and Refinement'!AJ28/'Current Quality Tot Norm by Siz'!B29)*1000</f>
        <v>0</v>
      </c>
      <c r="AG29" s="42">
        <f>('Data Analysis and Refinement'!AK28/'Current Quality Tot Norm by Siz'!B29)*1000</f>
        <v>0</v>
      </c>
      <c r="AH29" s="42">
        <f>('Data Analysis and Refinement'!AL28/'Current Quality Tot Norm by Siz'!B29)*1000</f>
        <v>0</v>
      </c>
      <c r="AI29" s="42">
        <f>('Data Analysis and Refinement'!AM28/'Current Quality Tot Norm by Siz'!B29)*1000</f>
        <v>0</v>
      </c>
      <c r="AJ29" s="42">
        <f>('Data Analysis and Refinement'!AN28/'Current Quality Tot Norm by Siz'!B29)*1000</f>
        <v>0</v>
      </c>
      <c r="AK29" s="42">
        <f>('Data Analysis and Refinement'!AO28/'Current Quality Tot Norm by Siz'!B29)*1000</f>
        <v>0</v>
      </c>
      <c r="AL29" s="42">
        <f>('Data Analysis and Refinement'!AP28/'Current Quality Tot Norm by Siz'!B29)*1000</f>
        <v>0</v>
      </c>
      <c r="AM29" s="42">
        <f>('Data Analysis and Refinement'!AQ28/'Current Quality Tot Norm by Siz'!B29)*1000</f>
        <v>0</v>
      </c>
      <c r="AN29" s="42">
        <f>('Data Analysis and Refinement'!AR28/'Current Quality Tot Norm by Siz'!B29)*1000</f>
        <v>0</v>
      </c>
      <c r="AO29" s="42">
        <f>('Data Analysis and Refinement'!AS28/'Current Quality Tot Norm by Siz'!B29)*1000</f>
        <v>0</v>
      </c>
      <c r="AP29" s="42">
        <f>('Data Analysis and Refinement'!AT28/'Current Quality Tot Norm by Siz'!B29)*1000</f>
        <v>0</v>
      </c>
      <c r="AQ29" s="42">
        <f>('Data Analysis and Refinement'!AU28/'Current Quality Tot Norm by Siz'!B29)*1000</f>
        <v>0</v>
      </c>
      <c r="AR29" s="42">
        <f>('Data Analysis and Refinement'!AV28/'Current Quality Tot Norm by Siz'!B29)*1000</f>
        <v>0</v>
      </c>
      <c r="AS29" s="42">
        <f>('Data Analysis and Refinement'!AW28/'Current Quality Tot Norm by Siz'!B29)*1000</f>
        <v>0</v>
      </c>
      <c r="AT29" s="42">
        <f>('Data Analysis and Refinement'!AX28/'Current Quality Tot Norm by Siz'!B29)*1000</f>
        <v>0</v>
      </c>
      <c r="AU29" s="42">
        <f>('Data Analysis and Refinement'!AY28/'Current Quality Tot Norm by Siz'!B29)*1000</f>
        <v>0</v>
      </c>
      <c r="AV29" s="42">
        <f>('Data Analysis and Refinement'!AZ28/'Current Quality Tot Norm by Siz'!B29)*1000</f>
        <v>0</v>
      </c>
      <c r="AW29" s="42">
        <f>('Data Analysis and Refinement'!BA28/'Current Quality Tot Norm by Siz'!B29)*1000</f>
        <v>0</v>
      </c>
      <c r="AX29" s="42">
        <f>('Data Analysis and Refinement'!BB28/'Current Quality Tot Norm by Siz'!B29)*1000</f>
        <v>0</v>
      </c>
      <c r="AY29" s="42">
        <f>('Data Analysis and Refinement'!BC28/'Current Quality Tot Norm by Siz'!B29)*1000</f>
        <v>0</v>
      </c>
    </row>
    <row r="30" spans="2:51">
      <c r="B30" s="21">
        <v>5215</v>
      </c>
      <c r="C30" s="21" t="s">
        <v>6</v>
      </c>
      <c r="D30" s="42">
        <f>('Data Analysis and Refinement'!H29/'Current Quality Tot Norm by Siz'!B30)*1000</f>
        <v>0</v>
      </c>
      <c r="E30" s="42">
        <f>('Data Analysis and Refinement'!I29/'Current Quality Tot Norm by Siz'!B30)*1000</f>
        <v>0</v>
      </c>
      <c r="F30" s="42">
        <f>('Data Analysis and Refinement'!J29/'Current Quality Tot Norm by Siz'!B30)*1000</f>
        <v>0</v>
      </c>
      <c r="G30" s="42">
        <f>('Data Analysis and Refinement'!K29/'Current Quality Tot Norm by Siz'!B30)*1000</f>
        <v>0</v>
      </c>
      <c r="H30" s="42">
        <f>('Data Analysis and Refinement'!L29/'Current Quality Tot Norm by Siz'!B30)*1000</f>
        <v>0</v>
      </c>
      <c r="I30" s="42">
        <f>('Data Analysis and Refinement'!M29/'Current Quality Tot Norm by Siz'!B30)*1000</f>
        <v>0</v>
      </c>
      <c r="J30" s="42">
        <f>('Data Analysis and Refinement'!N29/'Current Quality Tot Norm by Siz'!B30)*1000</f>
        <v>0</v>
      </c>
      <c r="K30" s="42">
        <f>('Data Analysis and Refinement'!O29/'Current Quality Tot Norm by Siz'!B30)*1000</f>
        <v>0</v>
      </c>
      <c r="L30" s="42">
        <f>('Data Analysis and Refinement'!P29/'Current Quality Tot Norm by Siz'!B30)*1000</f>
        <v>0</v>
      </c>
      <c r="M30" s="42">
        <f>('Data Analysis and Refinement'!Q29/'Current Quality Tot Norm by Siz'!B30)*1000</f>
        <v>0</v>
      </c>
      <c r="N30" s="42">
        <f>('Data Analysis and Refinement'!R29/'Current Quality Tot Norm by Siz'!B30)*1000</f>
        <v>0</v>
      </c>
      <c r="O30" s="42">
        <f>('Data Analysis and Refinement'!S29/'Current Quality Tot Norm by Siz'!B30)*1000</f>
        <v>0</v>
      </c>
      <c r="P30" s="42">
        <f>('Data Analysis and Refinement'!T29/'Current Quality Tot Norm by Siz'!B30)*1000</f>
        <v>0</v>
      </c>
      <c r="Q30" s="42">
        <f>('Data Analysis and Refinement'!U29/'Current Quality Tot Norm by Siz'!B30)*1000</f>
        <v>0</v>
      </c>
      <c r="R30" s="42">
        <f>('Data Analysis and Refinement'!V29/'Current Quality Tot Norm by Siz'!B30)*1000</f>
        <v>0.57526366251198457</v>
      </c>
      <c r="S30" s="42">
        <f>('Data Analysis and Refinement'!W29/'Current Quality Tot Norm by Siz'!B30)*1000</f>
        <v>0.9587727708533077</v>
      </c>
      <c r="T30" s="42">
        <f>('Data Analysis and Refinement'!X29/'Current Quality Tot Norm by Siz'!B30)*1000</f>
        <v>2.4928092042186001</v>
      </c>
      <c r="U30" s="42">
        <f>('Data Analysis and Refinement'!Y29/'Current Quality Tot Norm by Siz'!B30)*1000</f>
        <v>2.6845637583892614</v>
      </c>
      <c r="V30" s="42">
        <f>('Data Analysis and Refinement'!Z29/'Current Quality Tot Norm by Siz'!B30)*1000</f>
        <v>1.5340364333652923</v>
      </c>
      <c r="W30" s="42">
        <f>('Data Analysis and Refinement'!AA29/'Current Quality Tot Norm by Siz'!B30)*1000</f>
        <v>1.1505273250239691</v>
      </c>
      <c r="X30" s="42">
        <f>('Data Analysis and Refinement'!AB29/'Current Quality Tot Norm by Siz'!B30)*1000</f>
        <v>0.38350910834132307</v>
      </c>
      <c r="Y30" s="42">
        <f>('Data Analysis and Refinement'!AC29/'Current Quality Tot Norm by Siz'!B30)*1000</f>
        <v>0.19175455417066153</v>
      </c>
      <c r="Z30" s="42">
        <f>('Data Analysis and Refinement'!AD29/'Current Quality Tot Norm by Siz'!B30)*1000</f>
        <v>0.19175455417066153</v>
      </c>
      <c r="AA30" s="42">
        <f>('Data Analysis and Refinement'!AE29/'Current Quality Tot Norm by Siz'!B30)*1000</f>
        <v>0</v>
      </c>
      <c r="AB30" s="42">
        <f>('Data Analysis and Refinement'!AF29/'Current Quality Tot Norm by Siz'!B30)*1000</f>
        <v>0.19175455417066153</v>
      </c>
      <c r="AC30" s="42">
        <f>('Data Analysis and Refinement'!AG29/'Current Quality Tot Norm by Siz'!B30)*1000</f>
        <v>0</v>
      </c>
      <c r="AD30" s="42">
        <f>('Data Analysis and Refinement'!AH29/'Current Quality Tot Norm by Siz'!B30)*1000</f>
        <v>0.19175455417066153</v>
      </c>
      <c r="AE30" s="42">
        <f>('Data Analysis and Refinement'!AI29/'Current Quality Tot Norm by Siz'!B30)*1000</f>
        <v>0</v>
      </c>
      <c r="AF30" s="42">
        <f>('Data Analysis and Refinement'!AJ29/'Current Quality Tot Norm by Siz'!B30)*1000</f>
        <v>0</v>
      </c>
      <c r="AG30" s="42">
        <f>('Data Analysis and Refinement'!AK29/'Current Quality Tot Norm by Siz'!B30)*1000</f>
        <v>0</v>
      </c>
      <c r="AH30" s="42">
        <f>('Data Analysis and Refinement'!AL29/'Current Quality Tot Norm by Siz'!B30)*1000</f>
        <v>0</v>
      </c>
      <c r="AI30" s="42">
        <f>('Data Analysis and Refinement'!AM29/'Current Quality Tot Norm by Siz'!B30)*1000</f>
        <v>0</v>
      </c>
      <c r="AJ30" s="42">
        <f>('Data Analysis and Refinement'!AN29/'Current Quality Tot Norm by Siz'!B30)*1000</f>
        <v>0</v>
      </c>
      <c r="AK30" s="42">
        <f>('Data Analysis and Refinement'!AO29/'Current Quality Tot Norm by Siz'!B30)*1000</f>
        <v>0</v>
      </c>
      <c r="AL30" s="42">
        <f>('Data Analysis and Refinement'!AP29/'Current Quality Tot Norm by Siz'!B30)*1000</f>
        <v>0</v>
      </c>
      <c r="AM30" s="42">
        <f>('Data Analysis and Refinement'!AQ29/'Current Quality Tot Norm by Siz'!B30)*1000</f>
        <v>0</v>
      </c>
      <c r="AN30" s="42">
        <f>('Data Analysis and Refinement'!AR29/'Current Quality Tot Norm by Siz'!B30)*1000</f>
        <v>0</v>
      </c>
      <c r="AO30" s="42">
        <f>('Data Analysis and Refinement'!AS29/'Current Quality Tot Norm by Siz'!B30)*1000</f>
        <v>0</v>
      </c>
      <c r="AP30" s="42">
        <f>('Data Analysis and Refinement'!AT29/'Current Quality Tot Norm by Siz'!B30)*1000</f>
        <v>0</v>
      </c>
      <c r="AQ30" s="42">
        <f>('Data Analysis and Refinement'!AU29/'Current Quality Tot Norm by Siz'!B30)*1000</f>
        <v>0</v>
      </c>
      <c r="AR30" s="42">
        <f>('Data Analysis and Refinement'!AV29/'Current Quality Tot Norm by Siz'!B30)*1000</f>
        <v>0</v>
      </c>
      <c r="AS30" s="42">
        <f>('Data Analysis and Refinement'!AW29/'Current Quality Tot Norm by Siz'!B30)*1000</f>
        <v>0</v>
      </c>
      <c r="AT30" s="42">
        <f>('Data Analysis and Refinement'!AX29/'Current Quality Tot Norm by Siz'!B30)*1000</f>
        <v>0</v>
      </c>
      <c r="AU30" s="42">
        <f>('Data Analysis and Refinement'!AY29/'Current Quality Tot Norm by Siz'!B30)*1000</f>
        <v>0</v>
      </c>
      <c r="AV30" s="42">
        <f>('Data Analysis and Refinement'!AZ29/'Current Quality Tot Norm by Siz'!B30)*1000</f>
        <v>0</v>
      </c>
      <c r="AW30" s="42">
        <f>('Data Analysis and Refinement'!BA29/'Current Quality Tot Norm by Siz'!B30)*1000</f>
        <v>0</v>
      </c>
      <c r="AX30" s="42">
        <f>('Data Analysis and Refinement'!BB29/'Current Quality Tot Norm by Siz'!B30)*1000</f>
        <v>0</v>
      </c>
      <c r="AY30" s="42">
        <f>('Data Analysis and Refinement'!BC29/'Current Quality Tot Norm by Siz'!B30)*1000</f>
        <v>0</v>
      </c>
    </row>
    <row r="31" spans="2:51">
      <c r="B31" s="21">
        <v>5215</v>
      </c>
      <c r="C31" s="21" t="s">
        <v>7</v>
      </c>
      <c r="D31" s="42">
        <f>('Data Analysis and Refinement'!H30/'Current Quality Tot Norm by Siz'!B31)*1000</f>
        <v>0</v>
      </c>
      <c r="E31" s="42">
        <f>('Data Analysis and Refinement'!I30/'Current Quality Tot Norm by Siz'!B31)*1000</f>
        <v>0</v>
      </c>
      <c r="F31" s="42">
        <f>('Data Analysis and Refinement'!J30/'Current Quality Tot Norm by Siz'!B31)*1000</f>
        <v>0</v>
      </c>
      <c r="G31" s="42">
        <f>('Data Analysis and Refinement'!K30/'Current Quality Tot Norm by Siz'!B31)*1000</f>
        <v>0</v>
      </c>
      <c r="H31" s="42">
        <f>('Data Analysis and Refinement'!L30/'Current Quality Tot Norm by Siz'!B31)*1000</f>
        <v>0</v>
      </c>
      <c r="I31" s="42">
        <f>('Data Analysis and Refinement'!M30/'Current Quality Tot Norm by Siz'!B31)*1000</f>
        <v>0</v>
      </c>
      <c r="J31" s="42">
        <f>('Data Analysis and Refinement'!N30/'Current Quality Tot Norm by Siz'!B31)*1000</f>
        <v>0</v>
      </c>
      <c r="K31" s="42">
        <f>('Data Analysis and Refinement'!O30/'Current Quality Tot Norm by Siz'!B31)*1000</f>
        <v>0</v>
      </c>
      <c r="L31" s="42">
        <f>('Data Analysis and Refinement'!P30/'Current Quality Tot Norm by Siz'!B31)*1000</f>
        <v>0</v>
      </c>
      <c r="M31" s="42">
        <f>('Data Analysis and Refinement'!Q30/'Current Quality Tot Norm by Siz'!B31)*1000</f>
        <v>0</v>
      </c>
      <c r="N31" s="42">
        <f>('Data Analysis and Refinement'!R30/'Current Quality Tot Norm by Siz'!B31)*1000</f>
        <v>0</v>
      </c>
      <c r="O31" s="42">
        <f>('Data Analysis and Refinement'!S30/'Current Quality Tot Norm by Siz'!B31)*1000</f>
        <v>0</v>
      </c>
      <c r="P31" s="42">
        <f>('Data Analysis and Refinement'!T30/'Current Quality Tot Norm by Siz'!B31)*1000</f>
        <v>0</v>
      </c>
      <c r="Q31" s="42">
        <f>('Data Analysis and Refinement'!U30/'Current Quality Tot Norm by Siz'!B31)*1000</f>
        <v>0</v>
      </c>
      <c r="R31" s="42">
        <f>('Data Analysis and Refinement'!V30/'Current Quality Tot Norm by Siz'!B31)*1000</f>
        <v>0</v>
      </c>
      <c r="S31" s="42">
        <f>('Data Analysis and Refinement'!W30/'Current Quality Tot Norm by Siz'!B31)*1000</f>
        <v>0.9587727708533077</v>
      </c>
      <c r="T31" s="42">
        <f>('Data Analysis and Refinement'!X30/'Current Quality Tot Norm by Siz'!B31)*1000</f>
        <v>1.5340364333652923</v>
      </c>
      <c r="U31" s="42">
        <f>('Data Analysis and Refinement'!Y30/'Current Quality Tot Norm by Siz'!B31)*1000</f>
        <v>1.3422818791946307</v>
      </c>
      <c r="V31" s="42">
        <f>('Data Analysis and Refinement'!Z30/'Current Quality Tot Norm by Siz'!B31)*1000</f>
        <v>1.3422818791946307</v>
      </c>
      <c r="W31" s="42">
        <f>('Data Analysis and Refinement'!AA30/'Current Quality Tot Norm by Siz'!B31)*1000</f>
        <v>1.1505273250239691</v>
      </c>
      <c r="X31" s="42">
        <f>('Data Analysis and Refinement'!AB30/'Current Quality Tot Norm by Siz'!B31)*1000</f>
        <v>0.57526366251198457</v>
      </c>
      <c r="Y31" s="42">
        <f>('Data Analysis and Refinement'!AC30/'Current Quality Tot Norm by Siz'!B31)*1000</f>
        <v>1.3422818791946307</v>
      </c>
      <c r="Z31" s="42">
        <f>('Data Analysis and Refinement'!AD30/'Current Quality Tot Norm by Siz'!B31)*1000</f>
        <v>0.9587727708533077</v>
      </c>
      <c r="AA31" s="42">
        <f>('Data Analysis and Refinement'!AE30/'Current Quality Tot Norm by Siz'!B31)*1000</f>
        <v>0.57526366251198457</v>
      </c>
      <c r="AB31" s="42">
        <f>('Data Analysis and Refinement'!AF30/'Current Quality Tot Norm by Siz'!B31)*1000</f>
        <v>0.19175455417066153</v>
      </c>
      <c r="AC31" s="42">
        <f>('Data Analysis and Refinement'!AG30/'Current Quality Tot Norm by Siz'!B31)*1000</f>
        <v>0</v>
      </c>
      <c r="AD31" s="42">
        <f>('Data Analysis and Refinement'!AH30/'Current Quality Tot Norm by Siz'!B31)*1000</f>
        <v>0.19175455417066153</v>
      </c>
      <c r="AE31" s="42">
        <f>('Data Analysis and Refinement'!AI30/'Current Quality Tot Norm by Siz'!B31)*1000</f>
        <v>0</v>
      </c>
      <c r="AF31" s="42">
        <f>('Data Analysis and Refinement'!AJ30/'Current Quality Tot Norm by Siz'!B31)*1000</f>
        <v>0</v>
      </c>
      <c r="AG31" s="42">
        <f>('Data Analysis and Refinement'!AK30/'Current Quality Tot Norm by Siz'!B31)*1000</f>
        <v>0</v>
      </c>
      <c r="AH31" s="42">
        <f>('Data Analysis and Refinement'!AL30/'Current Quality Tot Norm by Siz'!B31)*1000</f>
        <v>0</v>
      </c>
      <c r="AI31" s="42">
        <f>('Data Analysis and Refinement'!AM30/'Current Quality Tot Norm by Siz'!B31)*1000</f>
        <v>0</v>
      </c>
      <c r="AJ31" s="42">
        <f>('Data Analysis and Refinement'!AN30/'Current Quality Tot Norm by Siz'!B31)*1000</f>
        <v>0</v>
      </c>
      <c r="AK31" s="42">
        <f>('Data Analysis and Refinement'!AO30/'Current Quality Tot Norm by Siz'!B31)*1000</f>
        <v>0</v>
      </c>
      <c r="AL31" s="42">
        <f>('Data Analysis and Refinement'!AP30/'Current Quality Tot Norm by Siz'!B31)*1000</f>
        <v>0</v>
      </c>
      <c r="AM31" s="42">
        <f>('Data Analysis and Refinement'!AQ30/'Current Quality Tot Norm by Siz'!B31)*1000</f>
        <v>0</v>
      </c>
      <c r="AN31" s="42">
        <f>('Data Analysis and Refinement'!AR30/'Current Quality Tot Norm by Siz'!B31)*1000</f>
        <v>0</v>
      </c>
      <c r="AO31" s="42">
        <f>('Data Analysis and Refinement'!AS30/'Current Quality Tot Norm by Siz'!B31)*1000</f>
        <v>0</v>
      </c>
      <c r="AP31" s="42">
        <f>('Data Analysis and Refinement'!AT30/'Current Quality Tot Norm by Siz'!B31)*1000</f>
        <v>0</v>
      </c>
      <c r="AQ31" s="42">
        <f>('Data Analysis and Refinement'!AU30/'Current Quality Tot Norm by Siz'!B31)*1000</f>
        <v>0</v>
      </c>
      <c r="AR31" s="42">
        <f>('Data Analysis and Refinement'!AV30/'Current Quality Tot Norm by Siz'!B31)*1000</f>
        <v>0</v>
      </c>
      <c r="AS31" s="42">
        <f>('Data Analysis and Refinement'!AW30/'Current Quality Tot Norm by Siz'!B31)*1000</f>
        <v>0</v>
      </c>
      <c r="AT31" s="42">
        <f>('Data Analysis and Refinement'!AX30/'Current Quality Tot Norm by Siz'!B31)*1000</f>
        <v>0</v>
      </c>
      <c r="AU31" s="42">
        <f>('Data Analysis and Refinement'!AY30/'Current Quality Tot Norm by Siz'!B31)*1000</f>
        <v>0</v>
      </c>
      <c r="AV31" s="42">
        <f>('Data Analysis and Refinement'!AZ30/'Current Quality Tot Norm by Siz'!B31)*1000</f>
        <v>0</v>
      </c>
      <c r="AW31" s="42">
        <f>('Data Analysis and Refinement'!BA30/'Current Quality Tot Norm by Siz'!B31)*1000</f>
        <v>0</v>
      </c>
      <c r="AX31" s="42">
        <f>('Data Analysis and Refinement'!BB30/'Current Quality Tot Norm by Siz'!B31)*1000</f>
        <v>0</v>
      </c>
      <c r="AY31" s="42">
        <f>('Data Analysis and Refinement'!BC30/'Current Quality Tot Norm by Siz'!B31)*1000</f>
        <v>0</v>
      </c>
    </row>
    <row r="32" spans="2:51">
      <c r="B32" s="21">
        <v>3900</v>
      </c>
      <c r="C32" s="21" t="s">
        <v>6</v>
      </c>
      <c r="D32" s="42">
        <f>('Data Analysis and Refinement'!H31/'Current Quality Tot Norm by Siz'!B32)*1000</f>
        <v>0</v>
      </c>
      <c r="E32" s="42">
        <f>('Data Analysis and Refinement'!I31/'Current Quality Tot Norm by Siz'!B32)*1000</f>
        <v>0</v>
      </c>
      <c r="F32" s="42">
        <f>('Data Analysis and Refinement'!J31/'Current Quality Tot Norm by Siz'!B32)*1000</f>
        <v>0</v>
      </c>
      <c r="G32" s="42">
        <f>('Data Analysis and Refinement'!K31/'Current Quality Tot Norm by Siz'!B32)*1000</f>
        <v>0</v>
      </c>
      <c r="H32" s="42">
        <f>('Data Analysis and Refinement'!L31/'Current Quality Tot Norm by Siz'!B32)*1000</f>
        <v>0</v>
      </c>
      <c r="I32" s="42">
        <f>('Data Analysis and Refinement'!M31/'Current Quality Tot Norm by Siz'!B32)*1000</f>
        <v>0</v>
      </c>
      <c r="J32" s="42">
        <f>('Data Analysis and Refinement'!N31/'Current Quality Tot Norm by Siz'!B32)*1000</f>
        <v>0</v>
      </c>
      <c r="K32" s="42">
        <f>('Data Analysis and Refinement'!O31/'Current Quality Tot Norm by Siz'!B32)*1000</f>
        <v>0</v>
      </c>
      <c r="L32" s="42">
        <f>('Data Analysis and Refinement'!P31/'Current Quality Tot Norm by Siz'!B32)*1000</f>
        <v>0</v>
      </c>
      <c r="M32" s="42">
        <f>('Data Analysis and Refinement'!Q31/'Current Quality Tot Norm by Siz'!B32)*1000</f>
        <v>0</v>
      </c>
      <c r="N32" s="42">
        <f>('Data Analysis and Refinement'!R31/'Current Quality Tot Norm by Siz'!B32)*1000</f>
        <v>0</v>
      </c>
      <c r="O32" s="42">
        <f>('Data Analysis and Refinement'!S31/'Current Quality Tot Norm by Siz'!B32)*1000</f>
        <v>0</v>
      </c>
      <c r="P32" s="42">
        <f>('Data Analysis and Refinement'!T31/'Current Quality Tot Norm by Siz'!B32)*1000</f>
        <v>0</v>
      </c>
      <c r="Q32" s="42">
        <f>('Data Analysis and Refinement'!U31/'Current Quality Tot Norm by Siz'!B32)*1000</f>
        <v>0</v>
      </c>
      <c r="R32" s="42">
        <f>('Data Analysis and Refinement'!V31/'Current Quality Tot Norm by Siz'!B32)*1000</f>
        <v>0</v>
      </c>
      <c r="S32" s="42">
        <f>('Data Analysis and Refinement'!W31/'Current Quality Tot Norm by Siz'!B32)*1000</f>
        <v>0</v>
      </c>
      <c r="T32" s="42">
        <f>('Data Analysis and Refinement'!X31/'Current Quality Tot Norm by Siz'!B32)*1000</f>
        <v>0.76923076923076927</v>
      </c>
      <c r="U32" s="42">
        <f>('Data Analysis and Refinement'!Y31/'Current Quality Tot Norm by Siz'!B32)*1000</f>
        <v>1.0256410256410255</v>
      </c>
      <c r="V32" s="42">
        <f>('Data Analysis and Refinement'!Z31/'Current Quality Tot Norm by Siz'!B32)*1000</f>
        <v>3.0769230769230771</v>
      </c>
      <c r="W32" s="42">
        <f>('Data Analysis and Refinement'!AA31/'Current Quality Tot Norm by Siz'!B32)*1000</f>
        <v>2.3076923076923079</v>
      </c>
      <c r="X32" s="42">
        <f>('Data Analysis and Refinement'!AB31/'Current Quality Tot Norm by Siz'!B32)*1000</f>
        <v>0.76923076923076927</v>
      </c>
      <c r="Y32" s="42">
        <f>('Data Analysis and Refinement'!AC31/'Current Quality Tot Norm by Siz'!B32)*1000</f>
        <v>0.51282051282051277</v>
      </c>
      <c r="Z32" s="42">
        <f>('Data Analysis and Refinement'!AD31/'Current Quality Tot Norm by Siz'!B32)*1000</f>
        <v>0.25641025641025639</v>
      </c>
      <c r="AA32" s="42">
        <f>('Data Analysis and Refinement'!AE31/'Current Quality Tot Norm by Siz'!B32)*1000</f>
        <v>0.76923076923076927</v>
      </c>
      <c r="AB32" s="42">
        <f>('Data Analysis and Refinement'!AF31/'Current Quality Tot Norm by Siz'!B32)*1000</f>
        <v>0</v>
      </c>
      <c r="AC32" s="42">
        <f>('Data Analysis and Refinement'!AG31/'Current Quality Tot Norm by Siz'!B32)*1000</f>
        <v>0</v>
      </c>
      <c r="AD32" s="42">
        <f>('Data Analysis and Refinement'!AH31/'Current Quality Tot Norm by Siz'!B32)*1000</f>
        <v>0.25641025641025639</v>
      </c>
      <c r="AE32" s="42">
        <f>('Data Analysis and Refinement'!AI31/'Current Quality Tot Norm by Siz'!B32)*1000</f>
        <v>0.51282051282051277</v>
      </c>
      <c r="AF32" s="42">
        <f>('Data Analysis and Refinement'!AJ31/'Current Quality Tot Norm by Siz'!B32)*1000</f>
        <v>0.25641025641025639</v>
      </c>
      <c r="AG32" s="42">
        <f>('Data Analysis and Refinement'!AK31/'Current Quality Tot Norm by Siz'!B32)*1000</f>
        <v>0</v>
      </c>
      <c r="AH32" s="42">
        <f>('Data Analysis and Refinement'!AL31/'Current Quality Tot Norm by Siz'!B32)*1000</f>
        <v>0</v>
      </c>
      <c r="AI32" s="42">
        <f>('Data Analysis and Refinement'!AM31/'Current Quality Tot Norm by Siz'!B32)*1000</f>
        <v>0</v>
      </c>
      <c r="AJ32" s="42">
        <f>('Data Analysis and Refinement'!AN31/'Current Quality Tot Norm by Siz'!B32)*1000</f>
        <v>0</v>
      </c>
      <c r="AK32" s="42">
        <f>('Data Analysis and Refinement'!AO31/'Current Quality Tot Norm by Siz'!B32)*1000</f>
        <v>0</v>
      </c>
      <c r="AL32" s="42">
        <f>('Data Analysis and Refinement'!AP31/'Current Quality Tot Norm by Siz'!B32)*1000</f>
        <v>0</v>
      </c>
      <c r="AM32" s="42">
        <f>('Data Analysis and Refinement'!AQ31/'Current Quality Tot Norm by Siz'!B32)*1000</f>
        <v>0</v>
      </c>
      <c r="AN32" s="42">
        <f>('Data Analysis and Refinement'!AR31/'Current Quality Tot Norm by Siz'!B32)*1000</f>
        <v>0</v>
      </c>
      <c r="AO32" s="42">
        <f>('Data Analysis and Refinement'!AS31/'Current Quality Tot Norm by Siz'!B32)*1000</f>
        <v>0</v>
      </c>
      <c r="AP32" s="42">
        <f>('Data Analysis and Refinement'!AT31/'Current Quality Tot Norm by Siz'!B32)*1000</f>
        <v>0</v>
      </c>
      <c r="AQ32" s="42">
        <f>('Data Analysis and Refinement'!AU31/'Current Quality Tot Norm by Siz'!B32)*1000</f>
        <v>0</v>
      </c>
      <c r="AR32" s="42">
        <f>('Data Analysis and Refinement'!AV31/'Current Quality Tot Norm by Siz'!B32)*1000</f>
        <v>0</v>
      </c>
      <c r="AS32" s="42">
        <f>('Data Analysis and Refinement'!AW31/'Current Quality Tot Norm by Siz'!B32)*1000</f>
        <v>0</v>
      </c>
      <c r="AT32" s="42">
        <f>('Data Analysis and Refinement'!AX31/'Current Quality Tot Norm by Siz'!B32)*1000</f>
        <v>0</v>
      </c>
      <c r="AU32" s="42">
        <f>('Data Analysis and Refinement'!AY31/'Current Quality Tot Norm by Siz'!B32)*1000</f>
        <v>0</v>
      </c>
      <c r="AV32" s="42">
        <f>('Data Analysis and Refinement'!AZ31/'Current Quality Tot Norm by Siz'!B32)*1000</f>
        <v>0</v>
      </c>
      <c r="AW32" s="42">
        <f>('Data Analysis and Refinement'!BA31/'Current Quality Tot Norm by Siz'!B32)*1000</f>
        <v>0</v>
      </c>
      <c r="AX32" s="42">
        <f>('Data Analysis and Refinement'!BB31/'Current Quality Tot Norm by Siz'!B32)*1000</f>
        <v>0</v>
      </c>
      <c r="AY32" s="42">
        <f>('Data Analysis and Refinement'!BC31/'Current Quality Tot Norm by Siz'!B32)*1000</f>
        <v>0</v>
      </c>
    </row>
    <row r="33" spans="2:51">
      <c r="B33" s="21">
        <v>3900</v>
      </c>
      <c r="C33" s="21" t="s">
        <v>7</v>
      </c>
      <c r="D33" s="42">
        <f>('Data Analysis and Refinement'!H32/'Current Quality Tot Norm by Siz'!B33)*1000</f>
        <v>0</v>
      </c>
      <c r="E33" s="42">
        <f>('Data Analysis and Refinement'!I32/'Current Quality Tot Norm by Siz'!B33)*1000</f>
        <v>0</v>
      </c>
      <c r="F33" s="42">
        <f>('Data Analysis and Refinement'!J32/'Current Quality Tot Norm by Siz'!B33)*1000</f>
        <v>0</v>
      </c>
      <c r="G33" s="42">
        <f>('Data Analysis and Refinement'!K32/'Current Quality Tot Norm by Siz'!B33)*1000</f>
        <v>0</v>
      </c>
      <c r="H33" s="42">
        <f>('Data Analysis and Refinement'!L32/'Current Quality Tot Norm by Siz'!B33)*1000</f>
        <v>0</v>
      </c>
      <c r="I33" s="42">
        <f>('Data Analysis and Refinement'!M32/'Current Quality Tot Norm by Siz'!B33)*1000</f>
        <v>0</v>
      </c>
      <c r="J33" s="42">
        <f>('Data Analysis and Refinement'!N32/'Current Quality Tot Norm by Siz'!B33)*1000</f>
        <v>0</v>
      </c>
      <c r="K33" s="42">
        <f>('Data Analysis and Refinement'!O32/'Current Quality Tot Norm by Siz'!B33)*1000</f>
        <v>0</v>
      </c>
      <c r="L33" s="42">
        <f>('Data Analysis and Refinement'!P32/'Current Quality Tot Norm by Siz'!B33)*1000</f>
        <v>0</v>
      </c>
      <c r="M33" s="42">
        <f>('Data Analysis and Refinement'!Q32/'Current Quality Tot Norm by Siz'!B33)*1000</f>
        <v>0</v>
      </c>
      <c r="N33" s="42">
        <f>('Data Analysis and Refinement'!R32/'Current Quality Tot Norm by Siz'!B33)*1000</f>
        <v>0</v>
      </c>
      <c r="O33" s="42">
        <f>('Data Analysis and Refinement'!S32/'Current Quality Tot Norm by Siz'!B33)*1000</f>
        <v>0</v>
      </c>
      <c r="P33" s="42">
        <f>('Data Analysis and Refinement'!T32/'Current Quality Tot Norm by Siz'!B33)*1000</f>
        <v>0</v>
      </c>
      <c r="Q33" s="42">
        <f>('Data Analysis and Refinement'!U32/'Current Quality Tot Norm by Siz'!B33)*1000</f>
        <v>0</v>
      </c>
      <c r="R33" s="42">
        <f>('Data Analysis and Refinement'!V32/'Current Quality Tot Norm by Siz'!B33)*1000</f>
        <v>0</v>
      </c>
      <c r="S33" s="42">
        <f>('Data Analysis and Refinement'!W32/'Current Quality Tot Norm by Siz'!B33)*1000</f>
        <v>0</v>
      </c>
      <c r="T33" s="42">
        <f>('Data Analysis and Refinement'!X32/'Current Quality Tot Norm by Siz'!B33)*1000</f>
        <v>0</v>
      </c>
      <c r="U33" s="42">
        <f>('Data Analysis and Refinement'!Y32/'Current Quality Tot Norm by Siz'!B33)*1000</f>
        <v>1.0256410256410255</v>
      </c>
      <c r="V33" s="42">
        <f>('Data Analysis and Refinement'!Z32/'Current Quality Tot Norm by Siz'!B33)*1000</f>
        <v>2.0512820512820511</v>
      </c>
      <c r="W33" s="42">
        <f>('Data Analysis and Refinement'!AA32/'Current Quality Tot Norm by Siz'!B33)*1000</f>
        <v>1.5384615384615385</v>
      </c>
      <c r="X33" s="42">
        <f>('Data Analysis and Refinement'!AB32/'Current Quality Tot Norm by Siz'!B33)*1000</f>
        <v>1.2820512820512822</v>
      </c>
      <c r="Y33" s="42">
        <f>('Data Analysis and Refinement'!AC32/'Current Quality Tot Norm by Siz'!B33)*1000</f>
        <v>1.5384615384615385</v>
      </c>
      <c r="Z33" s="42">
        <f>('Data Analysis and Refinement'!AD32/'Current Quality Tot Norm by Siz'!B33)*1000</f>
        <v>0.76923076923076927</v>
      </c>
      <c r="AA33" s="42">
        <f>('Data Analysis and Refinement'!AE32/'Current Quality Tot Norm by Siz'!B33)*1000</f>
        <v>0.51282051282051277</v>
      </c>
      <c r="AB33" s="42">
        <f>('Data Analysis and Refinement'!AF32/'Current Quality Tot Norm by Siz'!B33)*1000</f>
        <v>0.51282051282051277</v>
      </c>
      <c r="AC33" s="42">
        <f>('Data Analysis and Refinement'!AG32/'Current Quality Tot Norm by Siz'!B33)*1000</f>
        <v>0.25641025641025639</v>
      </c>
      <c r="AD33" s="42">
        <f>('Data Analysis and Refinement'!AH32/'Current Quality Tot Norm by Siz'!B33)*1000</f>
        <v>0.25641025641025639</v>
      </c>
      <c r="AE33" s="42">
        <f>('Data Analysis and Refinement'!AI32/'Current Quality Tot Norm by Siz'!B33)*1000</f>
        <v>0.25641025641025639</v>
      </c>
      <c r="AF33" s="42">
        <f>('Data Analysis and Refinement'!AJ32/'Current Quality Tot Norm by Siz'!B33)*1000</f>
        <v>0.25641025641025639</v>
      </c>
      <c r="AG33" s="42">
        <f>('Data Analysis and Refinement'!AK32/'Current Quality Tot Norm by Siz'!B33)*1000</f>
        <v>0</v>
      </c>
      <c r="AH33" s="42">
        <f>('Data Analysis and Refinement'!AL32/'Current Quality Tot Norm by Siz'!B33)*1000</f>
        <v>0</v>
      </c>
      <c r="AI33" s="42">
        <f>('Data Analysis and Refinement'!AM32/'Current Quality Tot Norm by Siz'!B33)*1000</f>
        <v>0</v>
      </c>
      <c r="AJ33" s="42">
        <f>('Data Analysis and Refinement'!AN32/'Current Quality Tot Norm by Siz'!B33)*1000</f>
        <v>0</v>
      </c>
      <c r="AK33" s="42">
        <f>('Data Analysis and Refinement'!AO32/'Current Quality Tot Norm by Siz'!B33)*1000</f>
        <v>0</v>
      </c>
      <c r="AL33" s="42">
        <f>('Data Analysis and Refinement'!AP32/'Current Quality Tot Norm by Siz'!B33)*1000</f>
        <v>0</v>
      </c>
      <c r="AM33" s="42">
        <f>('Data Analysis and Refinement'!AQ32/'Current Quality Tot Norm by Siz'!B33)*1000</f>
        <v>0</v>
      </c>
      <c r="AN33" s="42">
        <f>('Data Analysis and Refinement'!AR32/'Current Quality Tot Norm by Siz'!B33)*1000</f>
        <v>0</v>
      </c>
      <c r="AO33" s="42">
        <f>('Data Analysis and Refinement'!AS32/'Current Quality Tot Norm by Siz'!B33)*1000</f>
        <v>0</v>
      </c>
      <c r="AP33" s="42">
        <f>('Data Analysis and Refinement'!AT32/'Current Quality Tot Norm by Siz'!B33)*1000</f>
        <v>0</v>
      </c>
      <c r="AQ33" s="42">
        <f>('Data Analysis and Refinement'!AU32/'Current Quality Tot Norm by Siz'!B33)*1000</f>
        <v>0</v>
      </c>
      <c r="AR33" s="42">
        <f>('Data Analysis and Refinement'!AV32/'Current Quality Tot Norm by Siz'!B33)*1000</f>
        <v>0</v>
      </c>
      <c r="AS33" s="42">
        <f>('Data Analysis and Refinement'!AW32/'Current Quality Tot Norm by Siz'!B33)*1000</f>
        <v>0</v>
      </c>
      <c r="AT33" s="42">
        <f>('Data Analysis and Refinement'!AX32/'Current Quality Tot Norm by Siz'!B33)*1000</f>
        <v>0</v>
      </c>
      <c r="AU33" s="42">
        <f>('Data Analysis and Refinement'!AY32/'Current Quality Tot Norm by Siz'!B33)*1000</f>
        <v>0</v>
      </c>
      <c r="AV33" s="42">
        <f>('Data Analysis and Refinement'!AZ32/'Current Quality Tot Norm by Siz'!B33)*1000</f>
        <v>0</v>
      </c>
      <c r="AW33" s="42">
        <f>('Data Analysis and Refinement'!BA32/'Current Quality Tot Norm by Siz'!B33)*1000</f>
        <v>0</v>
      </c>
      <c r="AX33" s="42">
        <f>('Data Analysis and Refinement'!BB32/'Current Quality Tot Norm by Siz'!B33)*1000</f>
        <v>0</v>
      </c>
      <c r="AY33" s="42">
        <f>('Data Analysis and Refinement'!BC32/'Current Quality Tot Norm by Siz'!B33)*1000</f>
        <v>0</v>
      </c>
    </row>
    <row r="34" spans="2:51">
      <c r="B34" s="21">
        <v>5100</v>
      </c>
      <c r="C34" s="21" t="s">
        <v>6</v>
      </c>
      <c r="D34" s="42">
        <f>('Data Analysis and Refinement'!H33/'Current Quality Tot Norm by Siz'!B34)*1000</f>
        <v>0</v>
      </c>
      <c r="E34" s="42">
        <f>('Data Analysis and Refinement'!I33/'Current Quality Tot Norm by Siz'!B34)*1000</f>
        <v>0</v>
      </c>
      <c r="F34" s="42">
        <f>('Data Analysis and Refinement'!J33/'Current Quality Tot Norm by Siz'!B34)*1000</f>
        <v>0</v>
      </c>
      <c r="G34" s="42">
        <f>('Data Analysis and Refinement'!K33/'Current Quality Tot Norm by Siz'!B34)*1000</f>
        <v>0</v>
      </c>
      <c r="H34" s="42">
        <f>('Data Analysis and Refinement'!L33/'Current Quality Tot Norm by Siz'!B34)*1000</f>
        <v>0</v>
      </c>
      <c r="I34" s="42">
        <f>('Data Analysis and Refinement'!M33/'Current Quality Tot Norm by Siz'!B34)*1000</f>
        <v>0</v>
      </c>
      <c r="J34" s="42">
        <f>('Data Analysis and Refinement'!N33/'Current Quality Tot Norm by Siz'!B34)*1000</f>
        <v>0</v>
      </c>
      <c r="K34" s="42">
        <f>('Data Analysis and Refinement'!O33/'Current Quality Tot Norm by Siz'!B34)*1000</f>
        <v>0</v>
      </c>
      <c r="L34" s="42">
        <f>('Data Analysis and Refinement'!P33/'Current Quality Tot Norm by Siz'!B34)*1000</f>
        <v>0</v>
      </c>
      <c r="M34" s="42">
        <f>('Data Analysis and Refinement'!Q33/'Current Quality Tot Norm by Siz'!B34)*1000</f>
        <v>0</v>
      </c>
      <c r="N34" s="42">
        <f>('Data Analysis and Refinement'!R33/'Current Quality Tot Norm by Siz'!B34)*1000</f>
        <v>0</v>
      </c>
      <c r="O34" s="42">
        <f>('Data Analysis and Refinement'!S33/'Current Quality Tot Norm by Siz'!B34)*1000</f>
        <v>0</v>
      </c>
      <c r="P34" s="42">
        <f>('Data Analysis and Refinement'!T33/'Current Quality Tot Norm by Siz'!B34)*1000</f>
        <v>0</v>
      </c>
      <c r="Q34" s="42">
        <f>('Data Analysis and Refinement'!U33/'Current Quality Tot Norm by Siz'!B34)*1000</f>
        <v>0</v>
      </c>
      <c r="R34" s="42">
        <f>('Data Analysis and Refinement'!V33/'Current Quality Tot Norm by Siz'!B34)*1000</f>
        <v>0</v>
      </c>
      <c r="S34" s="42">
        <f>('Data Analysis and Refinement'!W33/'Current Quality Tot Norm by Siz'!B34)*1000</f>
        <v>0</v>
      </c>
      <c r="T34" s="42">
        <f>('Data Analysis and Refinement'!X33/'Current Quality Tot Norm by Siz'!B34)*1000</f>
        <v>0</v>
      </c>
      <c r="U34" s="42">
        <f>('Data Analysis and Refinement'!Y33/'Current Quality Tot Norm by Siz'!B34)*1000</f>
        <v>0.78431372549019607</v>
      </c>
      <c r="V34" s="42">
        <f>('Data Analysis and Refinement'!Z33/'Current Quality Tot Norm by Siz'!B34)*1000</f>
        <v>1.3725490196078431</v>
      </c>
      <c r="W34" s="42">
        <f>('Data Analysis and Refinement'!AA33/'Current Quality Tot Norm by Siz'!B34)*1000</f>
        <v>2.7450980392156863</v>
      </c>
      <c r="X34" s="42">
        <f>('Data Analysis and Refinement'!AB33/'Current Quality Tot Norm by Siz'!B34)*1000</f>
        <v>1.9607843137254901</v>
      </c>
      <c r="Y34" s="42">
        <f>('Data Analysis and Refinement'!AC33/'Current Quality Tot Norm by Siz'!B34)*1000</f>
        <v>0.98039215686274506</v>
      </c>
      <c r="Z34" s="42">
        <f>('Data Analysis and Refinement'!AD33/'Current Quality Tot Norm by Siz'!B34)*1000</f>
        <v>0.39215686274509803</v>
      </c>
      <c r="AA34" s="42">
        <f>('Data Analysis and Refinement'!AE33/'Current Quality Tot Norm by Siz'!B34)*1000</f>
        <v>0.19607843137254902</v>
      </c>
      <c r="AB34" s="42">
        <f>('Data Analysis and Refinement'!AF33/'Current Quality Tot Norm by Siz'!B34)*1000</f>
        <v>0.39215686274509803</v>
      </c>
      <c r="AC34" s="42">
        <f>('Data Analysis and Refinement'!AG33/'Current Quality Tot Norm by Siz'!B34)*1000</f>
        <v>0.19607843137254902</v>
      </c>
      <c r="AD34" s="42">
        <f>('Data Analysis and Refinement'!AH33/'Current Quality Tot Norm by Siz'!B34)*1000</f>
        <v>0</v>
      </c>
      <c r="AE34" s="42">
        <f>('Data Analysis and Refinement'!AI33/'Current Quality Tot Norm by Siz'!B34)*1000</f>
        <v>0</v>
      </c>
      <c r="AF34" s="42">
        <f>('Data Analysis and Refinement'!AJ33/'Current Quality Tot Norm by Siz'!B34)*1000</f>
        <v>0</v>
      </c>
      <c r="AG34" s="42">
        <f>('Data Analysis and Refinement'!AK33/'Current Quality Tot Norm by Siz'!B34)*1000</f>
        <v>0</v>
      </c>
      <c r="AH34" s="42">
        <f>('Data Analysis and Refinement'!AL33/'Current Quality Tot Norm by Siz'!B34)*1000</f>
        <v>0</v>
      </c>
      <c r="AI34" s="42">
        <f>('Data Analysis and Refinement'!AM33/'Current Quality Tot Norm by Siz'!B34)*1000</f>
        <v>0</v>
      </c>
      <c r="AJ34" s="42">
        <f>('Data Analysis and Refinement'!AN33/'Current Quality Tot Norm by Siz'!B34)*1000</f>
        <v>0</v>
      </c>
      <c r="AK34" s="42">
        <f>('Data Analysis and Refinement'!AO33/'Current Quality Tot Norm by Siz'!B34)*1000</f>
        <v>0</v>
      </c>
      <c r="AL34" s="42">
        <f>('Data Analysis and Refinement'!AP33/'Current Quality Tot Norm by Siz'!B34)*1000</f>
        <v>0</v>
      </c>
      <c r="AM34" s="42">
        <f>('Data Analysis and Refinement'!AQ33/'Current Quality Tot Norm by Siz'!B34)*1000</f>
        <v>0</v>
      </c>
      <c r="AN34" s="42">
        <f>('Data Analysis and Refinement'!AR33/'Current Quality Tot Norm by Siz'!B34)*1000</f>
        <v>0</v>
      </c>
      <c r="AO34" s="42">
        <f>('Data Analysis and Refinement'!AS33/'Current Quality Tot Norm by Siz'!B34)*1000</f>
        <v>0</v>
      </c>
      <c r="AP34" s="42">
        <f>('Data Analysis and Refinement'!AT33/'Current Quality Tot Norm by Siz'!B34)*1000</f>
        <v>0</v>
      </c>
      <c r="AQ34" s="42">
        <f>('Data Analysis and Refinement'!AU33/'Current Quality Tot Norm by Siz'!B34)*1000</f>
        <v>0</v>
      </c>
      <c r="AR34" s="42">
        <f>('Data Analysis and Refinement'!AV33/'Current Quality Tot Norm by Siz'!B34)*1000</f>
        <v>0</v>
      </c>
      <c r="AS34" s="42">
        <f>('Data Analysis and Refinement'!AW33/'Current Quality Tot Norm by Siz'!B34)*1000</f>
        <v>0</v>
      </c>
      <c r="AT34" s="42">
        <f>('Data Analysis and Refinement'!AX33/'Current Quality Tot Norm by Siz'!B34)*1000</f>
        <v>0</v>
      </c>
      <c r="AU34" s="42">
        <f>('Data Analysis and Refinement'!AY33/'Current Quality Tot Norm by Siz'!B34)*1000</f>
        <v>0</v>
      </c>
      <c r="AV34" s="42">
        <f>('Data Analysis and Refinement'!AZ33/'Current Quality Tot Norm by Siz'!B34)*1000</f>
        <v>0</v>
      </c>
      <c r="AW34" s="42">
        <f>('Data Analysis and Refinement'!BA33/'Current Quality Tot Norm by Siz'!B34)*1000</f>
        <v>0</v>
      </c>
      <c r="AX34" s="42">
        <f>('Data Analysis and Refinement'!BB33/'Current Quality Tot Norm by Siz'!B34)*1000</f>
        <v>0</v>
      </c>
      <c r="AY34" s="42">
        <f>('Data Analysis and Refinement'!BC33/'Current Quality Tot Norm by Siz'!B34)*1000</f>
        <v>0</v>
      </c>
    </row>
    <row r="35" spans="2:51">
      <c r="B35" s="21">
        <v>5100</v>
      </c>
      <c r="C35" s="21" t="s">
        <v>7</v>
      </c>
      <c r="D35" s="42">
        <f>('Data Analysis and Refinement'!H34/'Current Quality Tot Norm by Siz'!B35)*1000</f>
        <v>0</v>
      </c>
      <c r="E35" s="42">
        <f>('Data Analysis and Refinement'!I34/'Current Quality Tot Norm by Siz'!B35)*1000</f>
        <v>0</v>
      </c>
      <c r="F35" s="42">
        <f>('Data Analysis and Refinement'!J34/'Current Quality Tot Norm by Siz'!B35)*1000</f>
        <v>0</v>
      </c>
      <c r="G35" s="42">
        <f>('Data Analysis and Refinement'!K34/'Current Quality Tot Norm by Siz'!B35)*1000</f>
        <v>0</v>
      </c>
      <c r="H35" s="42">
        <f>('Data Analysis and Refinement'!L34/'Current Quality Tot Norm by Siz'!B35)*1000</f>
        <v>0</v>
      </c>
      <c r="I35" s="42">
        <f>('Data Analysis and Refinement'!M34/'Current Quality Tot Norm by Siz'!B35)*1000</f>
        <v>0</v>
      </c>
      <c r="J35" s="42">
        <f>('Data Analysis and Refinement'!N34/'Current Quality Tot Norm by Siz'!B35)*1000</f>
        <v>0</v>
      </c>
      <c r="K35" s="42">
        <f>('Data Analysis and Refinement'!O34/'Current Quality Tot Norm by Siz'!B35)*1000</f>
        <v>0</v>
      </c>
      <c r="L35" s="42">
        <f>('Data Analysis and Refinement'!P34/'Current Quality Tot Norm by Siz'!B35)*1000</f>
        <v>0</v>
      </c>
      <c r="M35" s="42">
        <f>('Data Analysis and Refinement'!Q34/'Current Quality Tot Norm by Siz'!B35)*1000</f>
        <v>0</v>
      </c>
      <c r="N35" s="42">
        <f>('Data Analysis and Refinement'!R34/'Current Quality Tot Norm by Siz'!B35)*1000</f>
        <v>0</v>
      </c>
      <c r="O35" s="42">
        <f>('Data Analysis and Refinement'!S34/'Current Quality Tot Norm by Siz'!B35)*1000</f>
        <v>0</v>
      </c>
      <c r="P35" s="42">
        <f>('Data Analysis and Refinement'!T34/'Current Quality Tot Norm by Siz'!B35)*1000</f>
        <v>0</v>
      </c>
      <c r="Q35" s="42">
        <f>('Data Analysis and Refinement'!U34/'Current Quality Tot Norm by Siz'!B35)*1000</f>
        <v>0</v>
      </c>
      <c r="R35" s="42">
        <f>('Data Analysis and Refinement'!V34/'Current Quality Tot Norm by Siz'!B35)*1000</f>
        <v>0</v>
      </c>
      <c r="S35" s="42">
        <f>('Data Analysis and Refinement'!W34/'Current Quality Tot Norm by Siz'!B35)*1000</f>
        <v>0</v>
      </c>
      <c r="T35" s="42">
        <f>('Data Analysis and Refinement'!X34/'Current Quality Tot Norm by Siz'!B35)*1000</f>
        <v>0</v>
      </c>
      <c r="U35" s="42">
        <f>('Data Analysis and Refinement'!Y34/'Current Quality Tot Norm by Siz'!B35)*1000</f>
        <v>0</v>
      </c>
      <c r="V35" s="42">
        <f>('Data Analysis and Refinement'!Z34/'Current Quality Tot Norm by Siz'!B35)*1000</f>
        <v>0.98039215686274506</v>
      </c>
      <c r="W35" s="42">
        <f>('Data Analysis and Refinement'!AA34/'Current Quality Tot Norm by Siz'!B35)*1000</f>
        <v>1.3725490196078431</v>
      </c>
      <c r="X35" s="42">
        <f>('Data Analysis and Refinement'!AB34/'Current Quality Tot Norm by Siz'!B35)*1000</f>
        <v>1.1764705882352939</v>
      </c>
      <c r="Y35" s="42">
        <f>('Data Analysis and Refinement'!AC34/'Current Quality Tot Norm by Siz'!B35)*1000</f>
        <v>1.1764705882352939</v>
      </c>
      <c r="Z35" s="42">
        <f>('Data Analysis and Refinement'!AD34/'Current Quality Tot Norm by Siz'!B35)*1000</f>
        <v>1.3725490196078431</v>
      </c>
      <c r="AA35" s="42">
        <f>('Data Analysis and Refinement'!AE34/'Current Quality Tot Norm by Siz'!B35)*1000</f>
        <v>0.98039215686274506</v>
      </c>
      <c r="AB35" s="42">
        <f>('Data Analysis and Refinement'!AF34/'Current Quality Tot Norm by Siz'!B35)*1000</f>
        <v>0.78431372549019607</v>
      </c>
      <c r="AC35" s="42">
        <f>('Data Analysis and Refinement'!AG34/'Current Quality Tot Norm by Siz'!B35)*1000</f>
        <v>0.78431372549019607</v>
      </c>
      <c r="AD35" s="42">
        <f>('Data Analysis and Refinement'!AH34/'Current Quality Tot Norm by Siz'!B35)*1000</f>
        <v>0.39215686274509803</v>
      </c>
      <c r="AE35" s="42">
        <f>('Data Analysis and Refinement'!AI34/'Current Quality Tot Norm by Siz'!B35)*1000</f>
        <v>0</v>
      </c>
      <c r="AF35" s="42">
        <f>('Data Analysis and Refinement'!AJ34/'Current Quality Tot Norm by Siz'!B35)*1000</f>
        <v>0</v>
      </c>
      <c r="AG35" s="42">
        <f>('Data Analysis and Refinement'!AK34/'Current Quality Tot Norm by Siz'!B35)*1000</f>
        <v>0</v>
      </c>
      <c r="AH35" s="42">
        <f>('Data Analysis and Refinement'!AL34/'Current Quality Tot Norm by Siz'!B35)*1000</f>
        <v>0</v>
      </c>
      <c r="AI35" s="42">
        <f>('Data Analysis and Refinement'!AM34/'Current Quality Tot Norm by Siz'!B35)*1000</f>
        <v>0</v>
      </c>
      <c r="AJ35" s="42">
        <f>('Data Analysis and Refinement'!AN34/'Current Quality Tot Norm by Siz'!B35)*1000</f>
        <v>0</v>
      </c>
      <c r="AK35" s="42">
        <f>('Data Analysis and Refinement'!AO34/'Current Quality Tot Norm by Siz'!B35)*1000</f>
        <v>0</v>
      </c>
      <c r="AL35" s="42">
        <f>('Data Analysis and Refinement'!AP34/'Current Quality Tot Norm by Siz'!B35)*1000</f>
        <v>0</v>
      </c>
      <c r="AM35" s="42">
        <f>('Data Analysis and Refinement'!AQ34/'Current Quality Tot Norm by Siz'!B35)*1000</f>
        <v>0</v>
      </c>
      <c r="AN35" s="42">
        <f>('Data Analysis and Refinement'!AR34/'Current Quality Tot Norm by Siz'!B35)*1000</f>
        <v>0</v>
      </c>
      <c r="AO35" s="42">
        <f>('Data Analysis and Refinement'!AS34/'Current Quality Tot Norm by Siz'!B35)*1000</f>
        <v>0</v>
      </c>
      <c r="AP35" s="42">
        <f>('Data Analysis and Refinement'!AT34/'Current Quality Tot Norm by Siz'!B35)*1000</f>
        <v>0</v>
      </c>
      <c r="AQ35" s="42">
        <f>('Data Analysis and Refinement'!AU34/'Current Quality Tot Norm by Siz'!B35)*1000</f>
        <v>0</v>
      </c>
      <c r="AR35" s="42">
        <f>('Data Analysis and Refinement'!AV34/'Current Quality Tot Norm by Siz'!B35)*1000</f>
        <v>0</v>
      </c>
      <c r="AS35" s="42">
        <f>('Data Analysis and Refinement'!AW34/'Current Quality Tot Norm by Siz'!B35)*1000</f>
        <v>0</v>
      </c>
      <c r="AT35" s="42">
        <f>('Data Analysis and Refinement'!AX34/'Current Quality Tot Norm by Siz'!B35)*1000</f>
        <v>0</v>
      </c>
      <c r="AU35" s="42">
        <f>('Data Analysis and Refinement'!AY34/'Current Quality Tot Norm by Siz'!B35)*1000</f>
        <v>0</v>
      </c>
      <c r="AV35" s="42">
        <f>('Data Analysis and Refinement'!AZ34/'Current Quality Tot Norm by Siz'!B35)*1000</f>
        <v>0</v>
      </c>
      <c r="AW35" s="42">
        <f>('Data Analysis and Refinement'!BA34/'Current Quality Tot Norm by Siz'!B35)*1000</f>
        <v>0</v>
      </c>
      <c r="AX35" s="42">
        <f>('Data Analysis and Refinement'!BB34/'Current Quality Tot Norm by Siz'!B35)*1000</f>
        <v>0</v>
      </c>
      <c r="AY35" s="42">
        <f>('Data Analysis and Refinement'!BC34/'Current Quality Tot Norm by Siz'!B35)*1000</f>
        <v>0</v>
      </c>
    </row>
    <row r="36" spans="2:51">
      <c r="B36" s="21">
        <v>5330</v>
      </c>
      <c r="C36" s="21" t="s">
        <v>6</v>
      </c>
      <c r="D36" s="42">
        <f>('Data Analysis and Refinement'!H35/'Current Quality Tot Norm by Siz'!B36)*1000</f>
        <v>0</v>
      </c>
      <c r="E36" s="42">
        <f>('Data Analysis and Refinement'!I35/'Current Quality Tot Norm by Siz'!B36)*1000</f>
        <v>0</v>
      </c>
      <c r="F36" s="42">
        <f>('Data Analysis and Refinement'!J35/'Current Quality Tot Norm by Siz'!B36)*1000</f>
        <v>0</v>
      </c>
      <c r="G36" s="42">
        <f>('Data Analysis and Refinement'!K35/'Current Quality Tot Norm by Siz'!B36)*1000</f>
        <v>0</v>
      </c>
      <c r="H36" s="42">
        <f>('Data Analysis and Refinement'!L35/'Current Quality Tot Norm by Siz'!B36)*1000</f>
        <v>0</v>
      </c>
      <c r="I36" s="42">
        <f>('Data Analysis and Refinement'!M35/'Current Quality Tot Norm by Siz'!B36)*1000</f>
        <v>0</v>
      </c>
      <c r="J36" s="42">
        <f>('Data Analysis and Refinement'!N35/'Current Quality Tot Norm by Siz'!B36)*1000</f>
        <v>0</v>
      </c>
      <c r="K36" s="42">
        <f>('Data Analysis and Refinement'!O35/'Current Quality Tot Norm by Siz'!B36)*1000</f>
        <v>0</v>
      </c>
      <c r="L36" s="42">
        <f>('Data Analysis and Refinement'!P35/'Current Quality Tot Norm by Siz'!B36)*1000</f>
        <v>0</v>
      </c>
      <c r="M36" s="42">
        <f>('Data Analysis and Refinement'!Q35/'Current Quality Tot Norm by Siz'!B36)*1000</f>
        <v>0</v>
      </c>
      <c r="N36" s="42">
        <f>('Data Analysis and Refinement'!R35/'Current Quality Tot Norm by Siz'!B36)*1000</f>
        <v>0</v>
      </c>
      <c r="O36" s="42">
        <f>('Data Analysis and Refinement'!S35/'Current Quality Tot Norm by Siz'!B36)*1000</f>
        <v>0</v>
      </c>
      <c r="P36" s="42">
        <f>('Data Analysis and Refinement'!T35/'Current Quality Tot Norm by Siz'!B36)*1000</f>
        <v>0</v>
      </c>
      <c r="Q36" s="42">
        <f>('Data Analysis and Refinement'!U35/'Current Quality Tot Norm by Siz'!B36)*1000</f>
        <v>0</v>
      </c>
      <c r="R36" s="42">
        <f>('Data Analysis and Refinement'!V35/'Current Quality Tot Norm by Siz'!B36)*1000</f>
        <v>0</v>
      </c>
      <c r="S36" s="42">
        <f>('Data Analysis and Refinement'!W35/'Current Quality Tot Norm by Siz'!B36)*1000</f>
        <v>0</v>
      </c>
      <c r="T36" s="42">
        <f>('Data Analysis and Refinement'!X35/'Current Quality Tot Norm by Siz'!B36)*1000</f>
        <v>0</v>
      </c>
      <c r="U36" s="42">
        <f>('Data Analysis and Refinement'!Y35/'Current Quality Tot Norm by Siz'!B36)*1000</f>
        <v>0</v>
      </c>
      <c r="V36" s="42">
        <f>('Data Analysis and Refinement'!Z35/'Current Quality Tot Norm by Siz'!B36)*1000</f>
        <v>0.93808630393996251</v>
      </c>
      <c r="W36" s="42">
        <f>('Data Analysis and Refinement'!AA35/'Current Quality Tot Norm by Siz'!B36)*1000</f>
        <v>1.876172607879925</v>
      </c>
      <c r="X36" s="42">
        <f>('Data Analysis and Refinement'!AB35/'Current Quality Tot Norm by Siz'!B36)*1000</f>
        <v>3.0018761726078798</v>
      </c>
      <c r="Y36" s="42">
        <f>('Data Analysis and Refinement'!AC35/'Current Quality Tot Norm by Siz'!B36)*1000</f>
        <v>1.5009380863039399</v>
      </c>
      <c r="Z36" s="42">
        <f>('Data Analysis and Refinement'!AD35/'Current Quality Tot Norm by Siz'!B36)*1000</f>
        <v>0.93808630393996251</v>
      </c>
      <c r="AA36" s="42">
        <f>('Data Analysis and Refinement'!AE35/'Current Quality Tot Norm by Siz'!B36)*1000</f>
        <v>0.18761726078799248</v>
      </c>
      <c r="AB36" s="42">
        <f>('Data Analysis and Refinement'!AF35/'Current Quality Tot Norm by Siz'!B36)*1000</f>
        <v>1.125703564727955</v>
      </c>
      <c r="AC36" s="42">
        <f>('Data Analysis and Refinement'!AG35/'Current Quality Tot Norm by Siz'!B36)*1000</f>
        <v>0.56285178236397748</v>
      </c>
      <c r="AD36" s="42">
        <f>('Data Analysis and Refinement'!AH35/'Current Quality Tot Norm by Siz'!B36)*1000</f>
        <v>0.18761726078799248</v>
      </c>
      <c r="AE36" s="42">
        <f>('Data Analysis and Refinement'!AI35/'Current Quality Tot Norm by Siz'!B36)*1000</f>
        <v>0</v>
      </c>
      <c r="AF36" s="42">
        <f>('Data Analysis and Refinement'!AJ35/'Current Quality Tot Norm by Siz'!B36)*1000</f>
        <v>0.18761726078799248</v>
      </c>
      <c r="AG36" s="42">
        <f>('Data Analysis and Refinement'!AK35/'Current Quality Tot Norm by Siz'!B36)*1000</f>
        <v>0</v>
      </c>
      <c r="AH36" s="42">
        <f>('Data Analysis and Refinement'!AL35/'Current Quality Tot Norm by Siz'!B36)*1000</f>
        <v>0</v>
      </c>
      <c r="AI36" s="42">
        <f>('Data Analysis and Refinement'!AM35/'Current Quality Tot Norm by Siz'!B36)*1000</f>
        <v>0</v>
      </c>
      <c r="AJ36" s="42">
        <f>('Data Analysis and Refinement'!AN35/'Current Quality Tot Norm by Siz'!B36)*1000</f>
        <v>0</v>
      </c>
      <c r="AK36" s="42">
        <f>('Data Analysis and Refinement'!AO35/'Current Quality Tot Norm by Siz'!B36)*1000</f>
        <v>0</v>
      </c>
      <c r="AL36" s="42">
        <f>('Data Analysis and Refinement'!AP35/'Current Quality Tot Norm by Siz'!B36)*1000</f>
        <v>0</v>
      </c>
      <c r="AM36" s="42">
        <f>('Data Analysis and Refinement'!AQ35/'Current Quality Tot Norm by Siz'!B36)*1000</f>
        <v>0</v>
      </c>
      <c r="AN36" s="42">
        <f>('Data Analysis and Refinement'!AR35/'Current Quality Tot Norm by Siz'!B36)*1000</f>
        <v>0</v>
      </c>
      <c r="AO36" s="42">
        <f>('Data Analysis and Refinement'!AS35/'Current Quality Tot Norm by Siz'!B36)*1000</f>
        <v>0</v>
      </c>
      <c r="AP36" s="42">
        <f>('Data Analysis and Refinement'!AT35/'Current Quality Tot Norm by Siz'!B36)*1000</f>
        <v>0</v>
      </c>
      <c r="AQ36" s="42">
        <f>('Data Analysis and Refinement'!AU35/'Current Quality Tot Norm by Siz'!B36)*1000</f>
        <v>0</v>
      </c>
      <c r="AR36" s="42">
        <f>('Data Analysis and Refinement'!AV35/'Current Quality Tot Norm by Siz'!B36)*1000</f>
        <v>0</v>
      </c>
      <c r="AS36" s="42">
        <f>('Data Analysis and Refinement'!AW35/'Current Quality Tot Norm by Siz'!B36)*1000</f>
        <v>0</v>
      </c>
      <c r="AT36" s="42">
        <f>('Data Analysis and Refinement'!AX35/'Current Quality Tot Norm by Siz'!B36)*1000</f>
        <v>0</v>
      </c>
      <c r="AU36" s="42">
        <f>('Data Analysis and Refinement'!AY35/'Current Quality Tot Norm by Siz'!B36)*1000</f>
        <v>0</v>
      </c>
      <c r="AV36" s="42">
        <f>('Data Analysis and Refinement'!AZ35/'Current Quality Tot Norm by Siz'!B36)*1000</f>
        <v>0</v>
      </c>
      <c r="AW36" s="42">
        <f>('Data Analysis and Refinement'!BA35/'Current Quality Tot Norm by Siz'!B36)*1000</f>
        <v>0</v>
      </c>
      <c r="AX36" s="42">
        <f>('Data Analysis and Refinement'!BB35/'Current Quality Tot Norm by Siz'!B36)*1000</f>
        <v>0</v>
      </c>
      <c r="AY36" s="42">
        <f>('Data Analysis and Refinement'!BC35/'Current Quality Tot Norm by Siz'!B36)*1000</f>
        <v>0</v>
      </c>
    </row>
    <row r="37" spans="2:51">
      <c r="B37" s="21">
        <v>5330</v>
      </c>
      <c r="C37" s="21" t="s">
        <v>7</v>
      </c>
      <c r="D37" s="42">
        <f>('Data Analysis and Refinement'!H36/'Current Quality Tot Norm by Siz'!B37)*1000</f>
        <v>0</v>
      </c>
      <c r="E37" s="42">
        <f>('Data Analysis and Refinement'!I36/'Current Quality Tot Norm by Siz'!B37)*1000</f>
        <v>0</v>
      </c>
      <c r="F37" s="42">
        <f>('Data Analysis and Refinement'!J36/'Current Quality Tot Norm by Siz'!B37)*1000</f>
        <v>0</v>
      </c>
      <c r="G37" s="42">
        <f>('Data Analysis and Refinement'!K36/'Current Quality Tot Norm by Siz'!B37)*1000</f>
        <v>0</v>
      </c>
      <c r="H37" s="42">
        <f>('Data Analysis and Refinement'!L36/'Current Quality Tot Norm by Siz'!B37)*1000</f>
        <v>0</v>
      </c>
      <c r="I37" s="42">
        <f>('Data Analysis and Refinement'!M36/'Current Quality Tot Norm by Siz'!B37)*1000</f>
        <v>0</v>
      </c>
      <c r="J37" s="42">
        <f>('Data Analysis and Refinement'!N36/'Current Quality Tot Norm by Siz'!B37)*1000</f>
        <v>0</v>
      </c>
      <c r="K37" s="42">
        <f>('Data Analysis and Refinement'!O36/'Current Quality Tot Norm by Siz'!B37)*1000</f>
        <v>0</v>
      </c>
      <c r="L37" s="42">
        <f>('Data Analysis and Refinement'!P36/'Current Quality Tot Norm by Siz'!B37)*1000</f>
        <v>0</v>
      </c>
      <c r="M37" s="42">
        <f>('Data Analysis and Refinement'!Q36/'Current Quality Tot Norm by Siz'!B37)*1000</f>
        <v>0</v>
      </c>
      <c r="N37" s="42">
        <f>('Data Analysis and Refinement'!R36/'Current Quality Tot Norm by Siz'!B37)*1000</f>
        <v>0</v>
      </c>
      <c r="O37" s="42">
        <f>('Data Analysis and Refinement'!S36/'Current Quality Tot Norm by Siz'!B37)*1000</f>
        <v>0</v>
      </c>
      <c r="P37" s="42">
        <f>('Data Analysis and Refinement'!T36/'Current Quality Tot Norm by Siz'!B37)*1000</f>
        <v>0</v>
      </c>
      <c r="Q37" s="42">
        <f>('Data Analysis and Refinement'!U36/'Current Quality Tot Norm by Siz'!B37)*1000</f>
        <v>0</v>
      </c>
      <c r="R37" s="42">
        <f>('Data Analysis and Refinement'!V36/'Current Quality Tot Norm by Siz'!B37)*1000</f>
        <v>0</v>
      </c>
      <c r="S37" s="42">
        <f>('Data Analysis and Refinement'!W36/'Current Quality Tot Norm by Siz'!B37)*1000</f>
        <v>0</v>
      </c>
      <c r="T37" s="42">
        <f>('Data Analysis and Refinement'!X36/'Current Quality Tot Norm by Siz'!B37)*1000</f>
        <v>0</v>
      </c>
      <c r="U37" s="42">
        <f>('Data Analysis and Refinement'!Y36/'Current Quality Tot Norm by Siz'!B37)*1000</f>
        <v>0</v>
      </c>
      <c r="V37" s="42">
        <f>('Data Analysis and Refinement'!Z36/'Current Quality Tot Norm by Siz'!B37)*1000</f>
        <v>0</v>
      </c>
      <c r="W37" s="42">
        <f>('Data Analysis and Refinement'!AA36/'Current Quality Tot Norm by Siz'!B37)*1000</f>
        <v>0.75046904315196994</v>
      </c>
      <c r="X37" s="42">
        <f>('Data Analysis and Refinement'!AB36/'Current Quality Tot Norm by Siz'!B37)*1000</f>
        <v>2.0637898686679175</v>
      </c>
      <c r="Y37" s="42">
        <f>('Data Analysis and Refinement'!AC36/'Current Quality Tot Norm by Siz'!B37)*1000</f>
        <v>0.93808630393996251</v>
      </c>
      <c r="Z37" s="42">
        <f>('Data Analysis and Refinement'!AD36/'Current Quality Tot Norm by Siz'!B37)*1000</f>
        <v>1.5009380863039399</v>
      </c>
      <c r="AA37" s="42">
        <f>('Data Analysis and Refinement'!AE36/'Current Quality Tot Norm by Siz'!B37)*1000</f>
        <v>1.125703564727955</v>
      </c>
      <c r="AB37" s="42">
        <f>('Data Analysis and Refinement'!AF36/'Current Quality Tot Norm by Siz'!B37)*1000</f>
        <v>0.75046904315196994</v>
      </c>
      <c r="AC37" s="42">
        <f>('Data Analysis and Refinement'!AG36/'Current Quality Tot Norm by Siz'!B37)*1000</f>
        <v>0.93808630393996251</v>
      </c>
      <c r="AD37" s="42">
        <f>('Data Analysis and Refinement'!AH36/'Current Quality Tot Norm by Siz'!B37)*1000</f>
        <v>0.56285178236397748</v>
      </c>
      <c r="AE37" s="42">
        <f>('Data Analysis and Refinement'!AI36/'Current Quality Tot Norm by Siz'!B37)*1000</f>
        <v>0.37523452157598497</v>
      </c>
      <c r="AF37" s="42">
        <f>('Data Analysis and Refinement'!AJ36/'Current Quality Tot Norm by Siz'!B37)*1000</f>
        <v>0.56285178236397748</v>
      </c>
      <c r="AG37" s="42">
        <f>('Data Analysis and Refinement'!AK36/'Current Quality Tot Norm by Siz'!B37)*1000</f>
        <v>0.56285178236397748</v>
      </c>
      <c r="AH37" s="42">
        <f>('Data Analysis and Refinement'!AL36/'Current Quality Tot Norm by Siz'!B37)*1000</f>
        <v>0.37523452157598497</v>
      </c>
      <c r="AI37" s="42">
        <f>('Data Analysis and Refinement'!AM36/'Current Quality Tot Norm by Siz'!B37)*1000</f>
        <v>0</v>
      </c>
      <c r="AJ37" s="42">
        <f>('Data Analysis and Refinement'!AN36/'Current Quality Tot Norm by Siz'!B37)*1000</f>
        <v>0</v>
      </c>
      <c r="AK37" s="42">
        <f>('Data Analysis and Refinement'!AO36/'Current Quality Tot Norm by Siz'!B37)*1000</f>
        <v>0</v>
      </c>
      <c r="AL37" s="42">
        <f>('Data Analysis and Refinement'!AP36/'Current Quality Tot Norm by Siz'!B37)*1000</f>
        <v>0</v>
      </c>
      <c r="AM37" s="42">
        <f>('Data Analysis and Refinement'!AQ36/'Current Quality Tot Norm by Siz'!B37)*1000</f>
        <v>0</v>
      </c>
      <c r="AN37" s="42">
        <f>('Data Analysis and Refinement'!AR36/'Current Quality Tot Norm by Siz'!B37)*1000</f>
        <v>0</v>
      </c>
      <c r="AO37" s="42">
        <f>('Data Analysis and Refinement'!AS36/'Current Quality Tot Norm by Siz'!B37)*1000</f>
        <v>0</v>
      </c>
      <c r="AP37" s="42">
        <f>('Data Analysis and Refinement'!AT36/'Current Quality Tot Norm by Siz'!B37)*1000</f>
        <v>0</v>
      </c>
      <c r="AQ37" s="42">
        <f>('Data Analysis and Refinement'!AU36/'Current Quality Tot Norm by Siz'!B37)*1000</f>
        <v>0</v>
      </c>
      <c r="AR37" s="42">
        <f>('Data Analysis and Refinement'!AV36/'Current Quality Tot Norm by Siz'!B37)*1000</f>
        <v>0</v>
      </c>
      <c r="AS37" s="42">
        <f>('Data Analysis and Refinement'!AW36/'Current Quality Tot Norm by Siz'!B37)*1000</f>
        <v>0</v>
      </c>
      <c r="AT37" s="42">
        <f>('Data Analysis and Refinement'!AX36/'Current Quality Tot Norm by Siz'!B37)*1000</f>
        <v>0</v>
      </c>
      <c r="AU37" s="42">
        <f>('Data Analysis and Refinement'!AY36/'Current Quality Tot Norm by Siz'!B37)*1000</f>
        <v>0</v>
      </c>
      <c r="AV37" s="42">
        <f>('Data Analysis and Refinement'!AZ36/'Current Quality Tot Norm by Siz'!B37)*1000</f>
        <v>0</v>
      </c>
      <c r="AW37" s="42">
        <f>('Data Analysis and Refinement'!BA36/'Current Quality Tot Norm by Siz'!B37)*1000</f>
        <v>0</v>
      </c>
      <c r="AX37" s="42">
        <f>('Data Analysis and Refinement'!BB36/'Current Quality Tot Norm by Siz'!B37)*1000</f>
        <v>0</v>
      </c>
      <c r="AY37" s="42">
        <f>('Data Analysis and Refinement'!BC36/'Current Quality Tot Norm by Siz'!B37)*1000</f>
        <v>0</v>
      </c>
    </row>
    <row r="38" spans="2:51">
      <c r="B38" s="21">
        <v>5455</v>
      </c>
      <c r="C38" s="21" t="s">
        <v>6</v>
      </c>
      <c r="D38" s="42">
        <f>('Data Analysis and Refinement'!H37/'Current Quality Tot Norm by Siz'!B38)*1000</f>
        <v>0</v>
      </c>
      <c r="E38" s="42">
        <f>('Data Analysis and Refinement'!I37/'Current Quality Tot Norm by Siz'!B38)*1000</f>
        <v>0</v>
      </c>
      <c r="F38" s="42">
        <f>('Data Analysis and Refinement'!J37/'Current Quality Tot Norm by Siz'!B38)*1000</f>
        <v>0</v>
      </c>
      <c r="G38" s="42">
        <f>('Data Analysis and Refinement'!K37/'Current Quality Tot Norm by Siz'!B38)*1000</f>
        <v>0</v>
      </c>
      <c r="H38" s="42">
        <f>('Data Analysis and Refinement'!L37/'Current Quality Tot Norm by Siz'!B38)*1000</f>
        <v>0</v>
      </c>
      <c r="I38" s="42">
        <f>('Data Analysis and Refinement'!M37/'Current Quality Tot Norm by Siz'!B38)*1000</f>
        <v>0</v>
      </c>
      <c r="J38" s="42">
        <f>('Data Analysis and Refinement'!N37/'Current Quality Tot Norm by Siz'!B38)*1000</f>
        <v>0</v>
      </c>
      <c r="K38" s="42">
        <f>('Data Analysis and Refinement'!O37/'Current Quality Tot Norm by Siz'!B38)*1000</f>
        <v>0</v>
      </c>
      <c r="L38" s="42">
        <f>('Data Analysis and Refinement'!P37/'Current Quality Tot Norm by Siz'!B38)*1000</f>
        <v>0</v>
      </c>
      <c r="M38" s="42">
        <f>('Data Analysis and Refinement'!Q37/'Current Quality Tot Norm by Siz'!B38)*1000</f>
        <v>0</v>
      </c>
      <c r="N38" s="42">
        <f>('Data Analysis and Refinement'!R37/'Current Quality Tot Norm by Siz'!B38)*1000</f>
        <v>0</v>
      </c>
      <c r="O38" s="42">
        <f>('Data Analysis and Refinement'!S37/'Current Quality Tot Norm by Siz'!B38)*1000</f>
        <v>0</v>
      </c>
      <c r="P38" s="42">
        <f>('Data Analysis and Refinement'!T37/'Current Quality Tot Norm by Siz'!B38)*1000</f>
        <v>0</v>
      </c>
      <c r="Q38" s="42">
        <f>('Data Analysis and Refinement'!U37/'Current Quality Tot Norm by Siz'!B38)*1000</f>
        <v>0</v>
      </c>
      <c r="R38" s="42">
        <f>('Data Analysis and Refinement'!V37/'Current Quality Tot Norm by Siz'!B38)*1000</f>
        <v>0</v>
      </c>
      <c r="S38" s="42">
        <f>('Data Analysis and Refinement'!W37/'Current Quality Tot Norm by Siz'!B38)*1000</f>
        <v>0</v>
      </c>
      <c r="T38" s="42">
        <f>('Data Analysis and Refinement'!X37/'Current Quality Tot Norm by Siz'!B38)*1000</f>
        <v>0</v>
      </c>
      <c r="U38" s="42">
        <f>('Data Analysis and Refinement'!Y37/'Current Quality Tot Norm by Siz'!B38)*1000</f>
        <v>0</v>
      </c>
      <c r="V38" s="42">
        <f>('Data Analysis and Refinement'!Z37/'Current Quality Tot Norm by Siz'!B38)*1000</f>
        <v>0</v>
      </c>
      <c r="W38" s="42">
        <f>('Data Analysis and Refinement'!AA37/'Current Quality Tot Norm by Siz'!B38)*1000</f>
        <v>1.0999083409715857</v>
      </c>
      <c r="X38" s="42">
        <f>('Data Analysis and Refinement'!AB37/'Current Quality Tot Norm by Siz'!B38)*1000</f>
        <v>2.7497708524289641</v>
      </c>
      <c r="Y38" s="42">
        <f>('Data Analysis and Refinement'!AC37/'Current Quality Tot Norm by Siz'!B38)*1000</f>
        <v>2.3831347387717687</v>
      </c>
      <c r="Z38" s="42">
        <f>('Data Analysis and Refinement'!AD37/'Current Quality Tot Norm by Siz'!B38)*1000</f>
        <v>2.5664527956003669</v>
      </c>
      <c r="AA38" s="42">
        <f>('Data Analysis and Refinement'!AE37/'Current Quality Tot Norm by Siz'!B38)*1000</f>
        <v>1.4665444546287809</v>
      </c>
      <c r="AB38" s="42">
        <f>('Data Analysis and Refinement'!AF37/'Current Quality Tot Norm by Siz'!B38)*1000</f>
        <v>1.0999083409715857</v>
      </c>
      <c r="AC38" s="42">
        <f>('Data Analysis and Refinement'!AG37/'Current Quality Tot Norm by Siz'!B38)*1000</f>
        <v>0.36663611365719523</v>
      </c>
      <c r="AD38" s="42">
        <f>('Data Analysis and Refinement'!AH37/'Current Quality Tot Norm by Siz'!B38)*1000</f>
        <v>0.18331805682859761</v>
      </c>
      <c r="AE38" s="42">
        <f>('Data Analysis and Refinement'!AI37/'Current Quality Tot Norm by Siz'!B38)*1000</f>
        <v>0.18331805682859761</v>
      </c>
      <c r="AF38" s="42">
        <f>('Data Analysis and Refinement'!AJ37/'Current Quality Tot Norm by Siz'!B38)*1000</f>
        <v>0</v>
      </c>
      <c r="AG38" s="42">
        <f>('Data Analysis and Refinement'!AK37/'Current Quality Tot Norm by Siz'!B38)*1000</f>
        <v>0.18331805682859761</v>
      </c>
      <c r="AH38" s="42">
        <f>('Data Analysis and Refinement'!AL37/'Current Quality Tot Norm by Siz'!B38)*1000</f>
        <v>0.36663611365719523</v>
      </c>
      <c r="AI38" s="42">
        <f>('Data Analysis and Refinement'!AM37/'Current Quality Tot Norm by Siz'!B38)*1000</f>
        <v>0</v>
      </c>
      <c r="AJ38" s="42">
        <f>('Data Analysis and Refinement'!AN37/'Current Quality Tot Norm by Siz'!B38)*1000</f>
        <v>0</v>
      </c>
      <c r="AK38" s="42">
        <f>('Data Analysis and Refinement'!AO37/'Current Quality Tot Norm by Siz'!B38)*1000</f>
        <v>0</v>
      </c>
      <c r="AL38" s="42">
        <f>('Data Analysis and Refinement'!AP37/'Current Quality Tot Norm by Siz'!B38)*1000</f>
        <v>0</v>
      </c>
      <c r="AM38" s="42">
        <f>('Data Analysis and Refinement'!AQ37/'Current Quality Tot Norm by Siz'!B38)*1000</f>
        <v>0</v>
      </c>
      <c r="AN38" s="42">
        <f>('Data Analysis and Refinement'!AR37/'Current Quality Tot Norm by Siz'!B38)*1000</f>
        <v>0</v>
      </c>
      <c r="AO38" s="42">
        <f>('Data Analysis and Refinement'!AS37/'Current Quality Tot Norm by Siz'!B38)*1000</f>
        <v>0</v>
      </c>
      <c r="AP38" s="42">
        <f>('Data Analysis and Refinement'!AT37/'Current Quality Tot Norm by Siz'!B38)*1000</f>
        <v>0</v>
      </c>
      <c r="AQ38" s="42">
        <f>('Data Analysis and Refinement'!AU37/'Current Quality Tot Norm by Siz'!B38)*1000</f>
        <v>0</v>
      </c>
      <c r="AR38" s="42">
        <f>('Data Analysis and Refinement'!AV37/'Current Quality Tot Norm by Siz'!B38)*1000</f>
        <v>0</v>
      </c>
      <c r="AS38" s="42">
        <f>('Data Analysis and Refinement'!AW37/'Current Quality Tot Norm by Siz'!B38)*1000</f>
        <v>0</v>
      </c>
      <c r="AT38" s="42">
        <f>('Data Analysis and Refinement'!AX37/'Current Quality Tot Norm by Siz'!B38)*1000</f>
        <v>0</v>
      </c>
      <c r="AU38" s="42">
        <f>('Data Analysis and Refinement'!AY37/'Current Quality Tot Norm by Siz'!B38)*1000</f>
        <v>0</v>
      </c>
      <c r="AV38" s="42">
        <f>('Data Analysis and Refinement'!AZ37/'Current Quality Tot Norm by Siz'!B38)*1000</f>
        <v>0</v>
      </c>
      <c r="AW38" s="42">
        <f>('Data Analysis and Refinement'!BA37/'Current Quality Tot Norm by Siz'!B38)*1000</f>
        <v>0</v>
      </c>
      <c r="AX38" s="42">
        <f>('Data Analysis and Refinement'!BB37/'Current Quality Tot Norm by Siz'!B38)*1000</f>
        <v>0</v>
      </c>
      <c r="AY38" s="42">
        <f>('Data Analysis and Refinement'!BC37/'Current Quality Tot Norm by Siz'!B38)*1000</f>
        <v>0</v>
      </c>
    </row>
    <row r="39" spans="2:51">
      <c r="B39" s="21">
        <v>5455</v>
      </c>
      <c r="C39" s="21" t="s">
        <v>7</v>
      </c>
      <c r="D39" s="42">
        <f>('Data Analysis and Refinement'!H38/'Current Quality Tot Norm by Siz'!B39)*1000</f>
        <v>0</v>
      </c>
      <c r="E39" s="42">
        <f>('Data Analysis and Refinement'!I38/'Current Quality Tot Norm by Siz'!B39)*1000</f>
        <v>0</v>
      </c>
      <c r="F39" s="42">
        <f>('Data Analysis and Refinement'!J38/'Current Quality Tot Norm by Siz'!B39)*1000</f>
        <v>0</v>
      </c>
      <c r="G39" s="42">
        <f>('Data Analysis and Refinement'!K38/'Current Quality Tot Norm by Siz'!B39)*1000</f>
        <v>0</v>
      </c>
      <c r="H39" s="42">
        <f>('Data Analysis and Refinement'!L38/'Current Quality Tot Norm by Siz'!B39)*1000</f>
        <v>0</v>
      </c>
      <c r="I39" s="42">
        <f>('Data Analysis and Refinement'!M38/'Current Quality Tot Norm by Siz'!B39)*1000</f>
        <v>0</v>
      </c>
      <c r="J39" s="42">
        <f>('Data Analysis and Refinement'!N38/'Current Quality Tot Norm by Siz'!B39)*1000</f>
        <v>0</v>
      </c>
      <c r="K39" s="42">
        <f>('Data Analysis and Refinement'!O38/'Current Quality Tot Norm by Siz'!B39)*1000</f>
        <v>0</v>
      </c>
      <c r="L39" s="42">
        <f>('Data Analysis and Refinement'!P38/'Current Quality Tot Norm by Siz'!B39)*1000</f>
        <v>0</v>
      </c>
      <c r="M39" s="42">
        <f>('Data Analysis and Refinement'!Q38/'Current Quality Tot Norm by Siz'!B39)*1000</f>
        <v>0</v>
      </c>
      <c r="N39" s="42">
        <f>('Data Analysis and Refinement'!R38/'Current Quality Tot Norm by Siz'!B39)*1000</f>
        <v>0</v>
      </c>
      <c r="O39" s="42">
        <f>('Data Analysis and Refinement'!S38/'Current Quality Tot Norm by Siz'!B39)*1000</f>
        <v>0</v>
      </c>
      <c r="P39" s="42">
        <f>('Data Analysis and Refinement'!T38/'Current Quality Tot Norm by Siz'!B39)*1000</f>
        <v>0</v>
      </c>
      <c r="Q39" s="42">
        <f>('Data Analysis and Refinement'!U38/'Current Quality Tot Norm by Siz'!B39)*1000</f>
        <v>0</v>
      </c>
      <c r="R39" s="42">
        <f>('Data Analysis and Refinement'!V38/'Current Quality Tot Norm by Siz'!B39)*1000</f>
        <v>0</v>
      </c>
      <c r="S39" s="42">
        <f>('Data Analysis and Refinement'!W38/'Current Quality Tot Norm by Siz'!B39)*1000</f>
        <v>0</v>
      </c>
      <c r="T39" s="42">
        <f>('Data Analysis and Refinement'!X38/'Current Quality Tot Norm by Siz'!B39)*1000</f>
        <v>0</v>
      </c>
      <c r="U39" s="42">
        <f>('Data Analysis and Refinement'!Y38/'Current Quality Tot Norm by Siz'!B39)*1000</f>
        <v>0</v>
      </c>
      <c r="V39" s="42">
        <f>('Data Analysis and Refinement'!Z38/'Current Quality Tot Norm by Siz'!B39)*1000</f>
        <v>0</v>
      </c>
      <c r="W39" s="42">
        <f>('Data Analysis and Refinement'!AA38/'Current Quality Tot Norm by Siz'!B39)*1000</f>
        <v>0</v>
      </c>
      <c r="X39" s="42">
        <f>('Data Analysis and Refinement'!AB38/'Current Quality Tot Norm by Siz'!B39)*1000</f>
        <v>1.0999083409715857</v>
      </c>
      <c r="Y39" s="42">
        <f>('Data Analysis and Refinement'!AC38/'Current Quality Tot Norm by Siz'!B39)*1000</f>
        <v>1.4665444546287809</v>
      </c>
      <c r="Z39" s="42">
        <f>('Data Analysis and Refinement'!AD38/'Current Quality Tot Norm by Siz'!B39)*1000</f>
        <v>1.2832263978001834</v>
      </c>
      <c r="AA39" s="42">
        <f>('Data Analysis and Refinement'!AE38/'Current Quality Tot Norm by Siz'!B39)*1000</f>
        <v>1.2832263978001834</v>
      </c>
      <c r="AB39" s="42">
        <f>('Data Analysis and Refinement'!AF38/'Current Quality Tot Norm by Siz'!B39)*1000</f>
        <v>1.0999083409715857</v>
      </c>
      <c r="AC39" s="42">
        <f>('Data Analysis and Refinement'!AG38/'Current Quality Tot Norm by Siz'!B39)*1000</f>
        <v>0.91659028414298815</v>
      </c>
      <c r="AD39" s="42">
        <f>('Data Analysis and Refinement'!AH38/'Current Quality Tot Norm by Siz'!B39)*1000</f>
        <v>1.8331805682859763</v>
      </c>
      <c r="AE39" s="42">
        <f>('Data Analysis and Refinement'!AI38/'Current Quality Tot Norm by Siz'!B39)*1000</f>
        <v>1.4665444546287809</v>
      </c>
      <c r="AF39" s="42">
        <f>('Data Analysis and Refinement'!AJ38/'Current Quality Tot Norm by Siz'!B39)*1000</f>
        <v>1.0999083409715857</v>
      </c>
      <c r="AG39" s="42">
        <f>('Data Analysis and Refinement'!AK38/'Current Quality Tot Norm by Siz'!B39)*1000</f>
        <v>0.36663611365719523</v>
      </c>
      <c r="AH39" s="42">
        <f>('Data Analysis and Refinement'!AL38/'Current Quality Tot Norm by Siz'!B39)*1000</f>
        <v>0.36663611365719523</v>
      </c>
      <c r="AI39" s="42">
        <f>('Data Analysis and Refinement'!AM38/'Current Quality Tot Norm by Siz'!B39)*1000</f>
        <v>0.18331805682859761</v>
      </c>
      <c r="AJ39" s="42">
        <f>('Data Analysis and Refinement'!AN38/'Current Quality Tot Norm by Siz'!B39)*1000</f>
        <v>0</v>
      </c>
      <c r="AK39" s="42">
        <f>('Data Analysis and Refinement'!AO38/'Current Quality Tot Norm by Siz'!B39)*1000</f>
        <v>0</v>
      </c>
      <c r="AL39" s="42">
        <f>('Data Analysis and Refinement'!AP38/'Current Quality Tot Norm by Siz'!B39)*1000</f>
        <v>0</v>
      </c>
      <c r="AM39" s="42">
        <f>('Data Analysis and Refinement'!AQ38/'Current Quality Tot Norm by Siz'!B39)*1000</f>
        <v>0</v>
      </c>
      <c r="AN39" s="42">
        <f>('Data Analysis and Refinement'!AR38/'Current Quality Tot Norm by Siz'!B39)*1000</f>
        <v>0</v>
      </c>
      <c r="AO39" s="42">
        <f>('Data Analysis and Refinement'!AS38/'Current Quality Tot Norm by Siz'!B39)*1000</f>
        <v>0</v>
      </c>
      <c r="AP39" s="42">
        <f>('Data Analysis and Refinement'!AT38/'Current Quality Tot Norm by Siz'!B39)*1000</f>
        <v>0</v>
      </c>
      <c r="AQ39" s="42">
        <f>('Data Analysis and Refinement'!AU38/'Current Quality Tot Norm by Siz'!B39)*1000</f>
        <v>0</v>
      </c>
      <c r="AR39" s="42">
        <f>('Data Analysis and Refinement'!AV38/'Current Quality Tot Norm by Siz'!B39)*1000</f>
        <v>0</v>
      </c>
      <c r="AS39" s="42">
        <f>('Data Analysis and Refinement'!AW38/'Current Quality Tot Norm by Siz'!B39)*1000</f>
        <v>0</v>
      </c>
      <c r="AT39" s="42">
        <f>('Data Analysis and Refinement'!AX38/'Current Quality Tot Norm by Siz'!B39)*1000</f>
        <v>0</v>
      </c>
      <c r="AU39" s="42">
        <f>('Data Analysis and Refinement'!AY38/'Current Quality Tot Norm by Siz'!B39)*1000</f>
        <v>0</v>
      </c>
      <c r="AV39" s="42">
        <f>('Data Analysis and Refinement'!AZ38/'Current Quality Tot Norm by Siz'!B39)*1000</f>
        <v>0</v>
      </c>
      <c r="AW39" s="42">
        <f>('Data Analysis and Refinement'!BA38/'Current Quality Tot Norm by Siz'!B39)*1000</f>
        <v>0</v>
      </c>
      <c r="AX39" s="42">
        <f>('Data Analysis and Refinement'!BB38/'Current Quality Tot Norm by Siz'!B39)*1000</f>
        <v>0</v>
      </c>
      <c r="AY39" s="42">
        <f>('Data Analysis and Refinement'!BC38/'Current Quality Tot Norm by Siz'!B39)*1000</f>
        <v>0</v>
      </c>
    </row>
    <row r="40" spans="2:51">
      <c r="B40" s="21">
        <v>6200</v>
      </c>
      <c r="C40" s="21" t="s">
        <v>6</v>
      </c>
      <c r="D40" s="42">
        <f>('Data Analysis and Refinement'!H39/'Current Quality Tot Norm by Siz'!B40)*1000</f>
        <v>0</v>
      </c>
      <c r="E40" s="42">
        <f>('Data Analysis and Refinement'!I39/'Current Quality Tot Norm by Siz'!B40)*1000</f>
        <v>0</v>
      </c>
      <c r="F40" s="42">
        <f>('Data Analysis and Refinement'!J39/'Current Quality Tot Norm by Siz'!B40)*1000</f>
        <v>0</v>
      </c>
      <c r="G40" s="42">
        <f>('Data Analysis and Refinement'!K39/'Current Quality Tot Norm by Siz'!B40)*1000</f>
        <v>0</v>
      </c>
      <c r="H40" s="42">
        <f>('Data Analysis and Refinement'!L39/'Current Quality Tot Norm by Siz'!B40)*1000</f>
        <v>0</v>
      </c>
      <c r="I40" s="42">
        <f>('Data Analysis and Refinement'!M39/'Current Quality Tot Norm by Siz'!B40)*1000</f>
        <v>0</v>
      </c>
      <c r="J40" s="42">
        <f>('Data Analysis and Refinement'!N39/'Current Quality Tot Norm by Siz'!B40)*1000</f>
        <v>0</v>
      </c>
      <c r="K40" s="42">
        <f>('Data Analysis and Refinement'!O39/'Current Quality Tot Norm by Siz'!B40)*1000</f>
        <v>0</v>
      </c>
      <c r="L40" s="42">
        <f>('Data Analysis and Refinement'!P39/'Current Quality Tot Norm by Siz'!B40)*1000</f>
        <v>0</v>
      </c>
      <c r="M40" s="42">
        <f>('Data Analysis and Refinement'!Q39/'Current Quality Tot Norm by Siz'!B40)*1000</f>
        <v>0</v>
      </c>
      <c r="N40" s="42">
        <f>('Data Analysis and Refinement'!R39/'Current Quality Tot Norm by Siz'!B40)*1000</f>
        <v>0</v>
      </c>
      <c r="O40" s="42">
        <f>('Data Analysis and Refinement'!S39/'Current Quality Tot Norm by Siz'!B40)*1000</f>
        <v>0</v>
      </c>
      <c r="P40" s="42">
        <f>('Data Analysis and Refinement'!T39/'Current Quality Tot Norm by Siz'!B40)*1000</f>
        <v>0</v>
      </c>
      <c r="Q40" s="42">
        <f>('Data Analysis and Refinement'!U39/'Current Quality Tot Norm by Siz'!B40)*1000</f>
        <v>0</v>
      </c>
      <c r="R40" s="42">
        <f>('Data Analysis and Refinement'!V39/'Current Quality Tot Norm by Siz'!B40)*1000</f>
        <v>0</v>
      </c>
      <c r="S40" s="42">
        <f>('Data Analysis and Refinement'!W39/'Current Quality Tot Norm by Siz'!B40)*1000</f>
        <v>0</v>
      </c>
      <c r="T40" s="42">
        <f>('Data Analysis and Refinement'!X39/'Current Quality Tot Norm by Siz'!B40)*1000</f>
        <v>0</v>
      </c>
      <c r="U40" s="42">
        <f>('Data Analysis and Refinement'!Y39/'Current Quality Tot Norm by Siz'!B40)*1000</f>
        <v>0</v>
      </c>
      <c r="V40" s="42">
        <f>('Data Analysis and Refinement'!Z39/'Current Quality Tot Norm by Siz'!B40)*1000</f>
        <v>0</v>
      </c>
      <c r="W40" s="42">
        <f>('Data Analysis and Refinement'!AA39/'Current Quality Tot Norm by Siz'!B40)*1000</f>
        <v>0</v>
      </c>
      <c r="X40" s="42">
        <f>('Data Analysis and Refinement'!AB39/'Current Quality Tot Norm by Siz'!B40)*1000</f>
        <v>0</v>
      </c>
      <c r="Y40" s="42">
        <f>('Data Analysis and Refinement'!AC39/'Current Quality Tot Norm by Siz'!B40)*1000</f>
        <v>0.967741935483871</v>
      </c>
      <c r="Z40" s="42">
        <f>('Data Analysis and Refinement'!AD39/'Current Quality Tot Norm by Siz'!B40)*1000</f>
        <v>2.2580645161290325</v>
      </c>
      <c r="AA40" s="42">
        <f>('Data Analysis and Refinement'!AE39/'Current Quality Tot Norm by Siz'!B40)*1000</f>
        <v>1.935483870967742</v>
      </c>
      <c r="AB40" s="42">
        <f>('Data Analysis and Refinement'!AF39/'Current Quality Tot Norm by Siz'!B40)*1000</f>
        <v>1.4516129032258065</v>
      </c>
      <c r="AC40" s="42">
        <f>('Data Analysis and Refinement'!AG39/'Current Quality Tot Norm by Siz'!B40)*1000</f>
        <v>0.4838709677419355</v>
      </c>
      <c r="AD40" s="42">
        <f>('Data Analysis and Refinement'!AH39/'Current Quality Tot Norm by Siz'!B40)*1000</f>
        <v>0.32258064516129031</v>
      </c>
      <c r="AE40" s="42">
        <f>('Data Analysis and Refinement'!AI39/'Current Quality Tot Norm by Siz'!B40)*1000</f>
        <v>0.16129032258064516</v>
      </c>
      <c r="AF40" s="42">
        <f>('Data Analysis and Refinement'!AJ39/'Current Quality Tot Norm by Siz'!B40)*1000</f>
        <v>0.4838709677419355</v>
      </c>
      <c r="AG40" s="42">
        <f>('Data Analysis and Refinement'!AK39/'Current Quality Tot Norm by Siz'!B40)*1000</f>
        <v>0</v>
      </c>
      <c r="AH40" s="42">
        <f>('Data Analysis and Refinement'!AL39/'Current Quality Tot Norm by Siz'!B40)*1000</f>
        <v>0</v>
      </c>
      <c r="AI40" s="42">
        <f>('Data Analysis and Refinement'!AM39/'Current Quality Tot Norm by Siz'!B40)*1000</f>
        <v>0.16129032258064516</v>
      </c>
      <c r="AJ40" s="42">
        <f>('Data Analysis and Refinement'!AN39/'Current Quality Tot Norm by Siz'!B40)*1000</f>
        <v>0.32258064516129031</v>
      </c>
      <c r="AK40" s="42">
        <f>('Data Analysis and Refinement'!AO39/'Current Quality Tot Norm by Siz'!B40)*1000</f>
        <v>0</v>
      </c>
      <c r="AL40" s="42">
        <f>('Data Analysis and Refinement'!AP39/'Current Quality Tot Norm by Siz'!B40)*1000</f>
        <v>0</v>
      </c>
      <c r="AM40" s="42">
        <f>('Data Analysis and Refinement'!AQ39/'Current Quality Tot Norm by Siz'!B40)*1000</f>
        <v>0</v>
      </c>
      <c r="AN40" s="42">
        <f>('Data Analysis and Refinement'!AR39/'Current Quality Tot Norm by Siz'!B40)*1000</f>
        <v>0</v>
      </c>
      <c r="AO40" s="42">
        <f>('Data Analysis and Refinement'!AS39/'Current Quality Tot Norm by Siz'!B40)*1000</f>
        <v>0</v>
      </c>
      <c r="AP40" s="42">
        <f>('Data Analysis and Refinement'!AT39/'Current Quality Tot Norm by Siz'!B40)*1000</f>
        <v>0</v>
      </c>
      <c r="AQ40" s="42">
        <f>('Data Analysis and Refinement'!AU39/'Current Quality Tot Norm by Siz'!B40)*1000</f>
        <v>0</v>
      </c>
      <c r="AR40" s="42">
        <f>('Data Analysis and Refinement'!AV39/'Current Quality Tot Norm by Siz'!B40)*1000</f>
        <v>0</v>
      </c>
      <c r="AS40" s="42">
        <f>('Data Analysis and Refinement'!AW39/'Current Quality Tot Norm by Siz'!B40)*1000</f>
        <v>0</v>
      </c>
      <c r="AT40" s="42">
        <f>('Data Analysis and Refinement'!AX39/'Current Quality Tot Norm by Siz'!B40)*1000</f>
        <v>0</v>
      </c>
      <c r="AU40" s="42">
        <f>('Data Analysis and Refinement'!AY39/'Current Quality Tot Norm by Siz'!B40)*1000</f>
        <v>0</v>
      </c>
      <c r="AV40" s="42">
        <f>('Data Analysis and Refinement'!AZ39/'Current Quality Tot Norm by Siz'!B40)*1000</f>
        <v>0</v>
      </c>
      <c r="AW40" s="42">
        <f>('Data Analysis and Refinement'!BA39/'Current Quality Tot Norm by Siz'!B40)*1000</f>
        <v>0</v>
      </c>
      <c r="AX40" s="42">
        <f>('Data Analysis and Refinement'!BB39/'Current Quality Tot Norm by Siz'!B40)*1000</f>
        <v>0</v>
      </c>
      <c r="AY40" s="42">
        <f>('Data Analysis and Refinement'!BC39/'Current Quality Tot Norm by Siz'!B40)*1000</f>
        <v>0</v>
      </c>
    </row>
    <row r="41" spans="2:51">
      <c r="B41" s="21">
        <v>6200</v>
      </c>
      <c r="C41" s="21" t="s">
        <v>7</v>
      </c>
      <c r="D41" s="42">
        <f>('Data Analysis and Refinement'!H40/'Current Quality Tot Norm by Siz'!B41)*1000</f>
        <v>0</v>
      </c>
      <c r="E41" s="42">
        <f>('Data Analysis and Refinement'!I40/'Current Quality Tot Norm by Siz'!B41)*1000</f>
        <v>0</v>
      </c>
      <c r="F41" s="42">
        <f>('Data Analysis and Refinement'!J40/'Current Quality Tot Norm by Siz'!B41)*1000</f>
        <v>0</v>
      </c>
      <c r="G41" s="42">
        <f>('Data Analysis and Refinement'!K40/'Current Quality Tot Norm by Siz'!B41)*1000</f>
        <v>0</v>
      </c>
      <c r="H41" s="42">
        <f>('Data Analysis and Refinement'!L40/'Current Quality Tot Norm by Siz'!B41)*1000</f>
        <v>0</v>
      </c>
      <c r="I41" s="42">
        <f>('Data Analysis and Refinement'!M40/'Current Quality Tot Norm by Siz'!B41)*1000</f>
        <v>0</v>
      </c>
      <c r="J41" s="42">
        <f>('Data Analysis and Refinement'!N40/'Current Quality Tot Norm by Siz'!B41)*1000</f>
        <v>0</v>
      </c>
      <c r="K41" s="42">
        <f>('Data Analysis and Refinement'!O40/'Current Quality Tot Norm by Siz'!B41)*1000</f>
        <v>0</v>
      </c>
      <c r="L41" s="42">
        <f>('Data Analysis and Refinement'!P40/'Current Quality Tot Norm by Siz'!B41)*1000</f>
        <v>0</v>
      </c>
      <c r="M41" s="42">
        <f>('Data Analysis and Refinement'!Q40/'Current Quality Tot Norm by Siz'!B41)*1000</f>
        <v>0</v>
      </c>
      <c r="N41" s="42">
        <f>('Data Analysis and Refinement'!R40/'Current Quality Tot Norm by Siz'!B41)*1000</f>
        <v>0</v>
      </c>
      <c r="O41" s="42">
        <f>('Data Analysis and Refinement'!S40/'Current Quality Tot Norm by Siz'!B41)*1000</f>
        <v>0</v>
      </c>
      <c r="P41" s="42">
        <f>('Data Analysis and Refinement'!T40/'Current Quality Tot Norm by Siz'!B41)*1000</f>
        <v>0</v>
      </c>
      <c r="Q41" s="42">
        <f>('Data Analysis and Refinement'!U40/'Current Quality Tot Norm by Siz'!B41)*1000</f>
        <v>0</v>
      </c>
      <c r="R41" s="42">
        <f>('Data Analysis and Refinement'!V40/'Current Quality Tot Norm by Siz'!B41)*1000</f>
        <v>0</v>
      </c>
      <c r="S41" s="42">
        <f>('Data Analysis and Refinement'!W40/'Current Quality Tot Norm by Siz'!B41)*1000</f>
        <v>0</v>
      </c>
      <c r="T41" s="42">
        <f>('Data Analysis and Refinement'!X40/'Current Quality Tot Norm by Siz'!B41)*1000</f>
        <v>0</v>
      </c>
      <c r="U41" s="42">
        <f>('Data Analysis and Refinement'!Y40/'Current Quality Tot Norm by Siz'!B41)*1000</f>
        <v>0</v>
      </c>
      <c r="V41" s="42">
        <f>('Data Analysis and Refinement'!Z40/'Current Quality Tot Norm by Siz'!B41)*1000</f>
        <v>0</v>
      </c>
      <c r="W41" s="42">
        <f>('Data Analysis and Refinement'!AA40/'Current Quality Tot Norm by Siz'!B41)*1000</f>
        <v>0</v>
      </c>
      <c r="X41" s="42">
        <f>('Data Analysis and Refinement'!AB40/'Current Quality Tot Norm by Siz'!B41)*1000</f>
        <v>0</v>
      </c>
      <c r="Y41" s="42">
        <f>('Data Analysis and Refinement'!AC40/'Current Quality Tot Norm by Siz'!B41)*1000</f>
        <v>0</v>
      </c>
      <c r="Z41" s="42">
        <f>('Data Analysis and Refinement'!AD40/'Current Quality Tot Norm by Siz'!B41)*1000</f>
        <v>1.2903225806451613</v>
      </c>
      <c r="AA41" s="42">
        <f>('Data Analysis and Refinement'!AE40/'Current Quality Tot Norm by Siz'!B41)*1000</f>
        <v>1.2903225806451613</v>
      </c>
      <c r="AB41" s="42">
        <f>('Data Analysis and Refinement'!AF40/'Current Quality Tot Norm by Siz'!B41)*1000</f>
        <v>1.774193548387097</v>
      </c>
      <c r="AC41" s="42">
        <f>('Data Analysis and Refinement'!AG40/'Current Quality Tot Norm by Siz'!B41)*1000</f>
        <v>1.2903225806451613</v>
      </c>
      <c r="AD41" s="42">
        <f>('Data Analysis and Refinement'!AH40/'Current Quality Tot Norm by Siz'!B41)*1000</f>
        <v>1.1290322580645162</v>
      </c>
      <c r="AE41" s="42">
        <f>('Data Analysis and Refinement'!AI40/'Current Quality Tot Norm by Siz'!B41)*1000</f>
        <v>0.64516129032258063</v>
      </c>
      <c r="AF41" s="42">
        <f>('Data Analysis and Refinement'!AJ40/'Current Quality Tot Norm by Siz'!B41)*1000</f>
        <v>0.32258064516129031</v>
      </c>
      <c r="AG41" s="42">
        <f>('Data Analysis and Refinement'!AK40/'Current Quality Tot Norm by Siz'!B41)*1000</f>
        <v>0.32258064516129031</v>
      </c>
      <c r="AH41" s="42">
        <f>('Data Analysis and Refinement'!AL40/'Current Quality Tot Norm by Siz'!B41)*1000</f>
        <v>0</v>
      </c>
      <c r="AI41" s="42">
        <f>('Data Analysis and Refinement'!AM40/'Current Quality Tot Norm by Siz'!B41)*1000</f>
        <v>0.16129032258064516</v>
      </c>
      <c r="AJ41" s="42">
        <f>('Data Analysis and Refinement'!AN40/'Current Quality Tot Norm by Siz'!B41)*1000</f>
        <v>0.16129032258064516</v>
      </c>
      <c r="AK41" s="42">
        <f>('Data Analysis and Refinement'!AO40/'Current Quality Tot Norm by Siz'!B41)*1000</f>
        <v>0.16129032258064516</v>
      </c>
      <c r="AL41" s="42">
        <f>('Data Analysis and Refinement'!AP40/'Current Quality Tot Norm by Siz'!B41)*1000</f>
        <v>0</v>
      </c>
      <c r="AM41" s="42">
        <f>('Data Analysis and Refinement'!AQ40/'Current Quality Tot Norm by Siz'!B41)*1000</f>
        <v>0</v>
      </c>
      <c r="AN41" s="42">
        <f>('Data Analysis and Refinement'!AR40/'Current Quality Tot Norm by Siz'!B41)*1000</f>
        <v>0</v>
      </c>
      <c r="AO41" s="42">
        <f>('Data Analysis and Refinement'!AS40/'Current Quality Tot Norm by Siz'!B41)*1000</f>
        <v>0</v>
      </c>
      <c r="AP41" s="42">
        <f>('Data Analysis and Refinement'!AT40/'Current Quality Tot Norm by Siz'!B41)*1000</f>
        <v>0</v>
      </c>
      <c r="AQ41" s="42">
        <f>('Data Analysis and Refinement'!AU40/'Current Quality Tot Norm by Siz'!B41)*1000</f>
        <v>0</v>
      </c>
      <c r="AR41" s="42">
        <f>('Data Analysis and Refinement'!AV40/'Current Quality Tot Norm by Siz'!B41)*1000</f>
        <v>0</v>
      </c>
      <c r="AS41" s="42">
        <f>('Data Analysis and Refinement'!AW40/'Current Quality Tot Norm by Siz'!B41)*1000</f>
        <v>0</v>
      </c>
      <c r="AT41" s="42">
        <f>('Data Analysis and Refinement'!AX40/'Current Quality Tot Norm by Siz'!B41)*1000</f>
        <v>0</v>
      </c>
      <c r="AU41" s="42">
        <f>('Data Analysis and Refinement'!AY40/'Current Quality Tot Norm by Siz'!B41)*1000</f>
        <v>0</v>
      </c>
      <c r="AV41" s="42">
        <f>('Data Analysis and Refinement'!AZ40/'Current Quality Tot Norm by Siz'!B41)*1000</f>
        <v>0</v>
      </c>
      <c r="AW41" s="42">
        <f>('Data Analysis and Refinement'!BA40/'Current Quality Tot Norm by Siz'!B41)*1000</f>
        <v>0</v>
      </c>
      <c r="AX41" s="42">
        <f>('Data Analysis and Refinement'!BB40/'Current Quality Tot Norm by Siz'!B41)*1000</f>
        <v>0</v>
      </c>
      <c r="AY41" s="42">
        <f>('Data Analysis and Refinement'!BC40/'Current Quality Tot Norm by Siz'!B41)*1000</f>
        <v>0</v>
      </c>
    </row>
    <row r="42" spans="2:51">
      <c r="B42" s="21">
        <v>7100</v>
      </c>
      <c r="C42" s="21" t="s">
        <v>6</v>
      </c>
      <c r="D42" s="42">
        <f>('Data Analysis and Refinement'!H41/'Current Quality Tot Norm by Siz'!B42)*1000</f>
        <v>0</v>
      </c>
      <c r="E42" s="42">
        <f>('Data Analysis and Refinement'!I41/'Current Quality Tot Norm by Siz'!B42)*1000</f>
        <v>0</v>
      </c>
      <c r="F42" s="42">
        <f>('Data Analysis and Refinement'!J41/'Current Quality Tot Norm by Siz'!B42)*1000</f>
        <v>0</v>
      </c>
      <c r="G42" s="42">
        <f>('Data Analysis and Refinement'!K41/'Current Quality Tot Norm by Siz'!B42)*1000</f>
        <v>0</v>
      </c>
      <c r="H42" s="42">
        <f>('Data Analysis and Refinement'!L41/'Current Quality Tot Norm by Siz'!B42)*1000</f>
        <v>0</v>
      </c>
      <c r="I42" s="42">
        <f>('Data Analysis and Refinement'!M41/'Current Quality Tot Norm by Siz'!B42)*1000</f>
        <v>0</v>
      </c>
      <c r="J42" s="42">
        <f>('Data Analysis and Refinement'!N41/'Current Quality Tot Norm by Siz'!B42)*1000</f>
        <v>0</v>
      </c>
      <c r="K42" s="42">
        <f>('Data Analysis and Refinement'!O41/'Current Quality Tot Norm by Siz'!B42)*1000</f>
        <v>0</v>
      </c>
      <c r="L42" s="42">
        <f>('Data Analysis and Refinement'!P41/'Current Quality Tot Norm by Siz'!B42)*1000</f>
        <v>0</v>
      </c>
      <c r="M42" s="42">
        <f>('Data Analysis and Refinement'!Q41/'Current Quality Tot Norm by Siz'!B42)*1000</f>
        <v>0</v>
      </c>
      <c r="N42" s="42">
        <f>('Data Analysis and Refinement'!R41/'Current Quality Tot Norm by Siz'!B42)*1000</f>
        <v>0</v>
      </c>
      <c r="O42" s="42">
        <f>('Data Analysis and Refinement'!S41/'Current Quality Tot Norm by Siz'!B42)*1000</f>
        <v>0</v>
      </c>
      <c r="P42" s="42">
        <f>('Data Analysis and Refinement'!T41/'Current Quality Tot Norm by Siz'!B42)*1000</f>
        <v>0</v>
      </c>
      <c r="Q42" s="42">
        <f>('Data Analysis and Refinement'!U41/'Current Quality Tot Norm by Siz'!B42)*1000</f>
        <v>0</v>
      </c>
      <c r="R42" s="42">
        <f>('Data Analysis and Refinement'!V41/'Current Quality Tot Norm by Siz'!B42)*1000</f>
        <v>0</v>
      </c>
      <c r="S42" s="42">
        <f>('Data Analysis and Refinement'!W41/'Current Quality Tot Norm by Siz'!B42)*1000</f>
        <v>0</v>
      </c>
      <c r="T42" s="42">
        <f>('Data Analysis and Refinement'!X41/'Current Quality Tot Norm by Siz'!B42)*1000</f>
        <v>0</v>
      </c>
      <c r="U42" s="42">
        <f>('Data Analysis and Refinement'!Y41/'Current Quality Tot Norm by Siz'!B42)*1000</f>
        <v>0</v>
      </c>
      <c r="V42" s="42">
        <f>('Data Analysis and Refinement'!Z41/'Current Quality Tot Norm by Siz'!B42)*1000</f>
        <v>0</v>
      </c>
      <c r="W42" s="42">
        <f>('Data Analysis and Refinement'!AA41/'Current Quality Tot Norm by Siz'!B42)*1000</f>
        <v>0</v>
      </c>
      <c r="X42" s="42">
        <f>('Data Analysis and Refinement'!AB41/'Current Quality Tot Norm by Siz'!B42)*1000</f>
        <v>0</v>
      </c>
      <c r="Y42" s="42">
        <f>('Data Analysis and Refinement'!AC41/'Current Quality Tot Norm by Siz'!B42)*1000</f>
        <v>0</v>
      </c>
      <c r="Z42" s="42">
        <f>('Data Analysis and Refinement'!AD41/'Current Quality Tot Norm by Siz'!B42)*1000</f>
        <v>0.98591549295774639</v>
      </c>
      <c r="AA42" s="42">
        <f>('Data Analysis and Refinement'!AE41/'Current Quality Tot Norm by Siz'!B42)*1000</f>
        <v>1.4084507042253522</v>
      </c>
      <c r="AB42" s="42">
        <f>('Data Analysis and Refinement'!AF41/'Current Quality Tot Norm by Siz'!B42)*1000</f>
        <v>2.2535211267605635</v>
      </c>
      <c r="AC42" s="42">
        <f>('Data Analysis and Refinement'!AG41/'Current Quality Tot Norm by Siz'!B42)*1000</f>
        <v>1.1267605633802817</v>
      </c>
      <c r="AD42" s="42">
        <f>('Data Analysis and Refinement'!AH41/'Current Quality Tot Norm by Siz'!B42)*1000</f>
        <v>0.70422535211267612</v>
      </c>
      <c r="AE42" s="42">
        <f>('Data Analysis and Refinement'!AI41/'Current Quality Tot Norm by Siz'!B42)*1000</f>
        <v>0.14084507042253522</v>
      </c>
      <c r="AF42" s="42">
        <f>('Data Analysis and Refinement'!AJ41/'Current Quality Tot Norm by Siz'!B42)*1000</f>
        <v>0.84507042253521136</v>
      </c>
      <c r="AG42" s="42">
        <f>('Data Analysis and Refinement'!AK41/'Current Quality Tot Norm by Siz'!B42)*1000</f>
        <v>0.42253521126760568</v>
      </c>
      <c r="AH42" s="42">
        <f>('Data Analysis and Refinement'!AL41/'Current Quality Tot Norm by Siz'!B42)*1000</f>
        <v>0.14084507042253522</v>
      </c>
      <c r="AI42" s="42">
        <f>('Data Analysis and Refinement'!AM41/'Current Quality Tot Norm by Siz'!B42)*1000</f>
        <v>0</v>
      </c>
      <c r="AJ42" s="42">
        <f>('Data Analysis and Refinement'!AN41/'Current Quality Tot Norm by Siz'!B42)*1000</f>
        <v>0.14084507042253522</v>
      </c>
      <c r="AK42" s="42">
        <f>('Data Analysis and Refinement'!AO41/'Current Quality Tot Norm by Siz'!B42)*1000</f>
        <v>0</v>
      </c>
      <c r="AL42" s="42">
        <f>('Data Analysis and Refinement'!AP41/'Current Quality Tot Norm by Siz'!B42)*1000</f>
        <v>0</v>
      </c>
      <c r="AM42" s="42">
        <f>('Data Analysis and Refinement'!AQ41/'Current Quality Tot Norm by Siz'!B42)*1000</f>
        <v>0</v>
      </c>
      <c r="AN42" s="42">
        <f>('Data Analysis and Refinement'!AR41/'Current Quality Tot Norm by Siz'!B42)*1000</f>
        <v>0</v>
      </c>
      <c r="AO42" s="42">
        <f>('Data Analysis and Refinement'!AS41/'Current Quality Tot Norm by Siz'!B42)*1000</f>
        <v>0</v>
      </c>
      <c r="AP42" s="42">
        <f>('Data Analysis and Refinement'!AT41/'Current Quality Tot Norm by Siz'!B42)*1000</f>
        <v>0</v>
      </c>
      <c r="AQ42" s="42">
        <f>('Data Analysis and Refinement'!AU41/'Current Quality Tot Norm by Siz'!B42)*1000</f>
        <v>0</v>
      </c>
      <c r="AR42" s="42">
        <f>('Data Analysis and Refinement'!AV41/'Current Quality Tot Norm by Siz'!B42)*1000</f>
        <v>0</v>
      </c>
      <c r="AS42" s="42">
        <f>('Data Analysis and Refinement'!AW41/'Current Quality Tot Norm by Siz'!B42)*1000</f>
        <v>0</v>
      </c>
      <c r="AT42" s="42">
        <f>('Data Analysis and Refinement'!AX41/'Current Quality Tot Norm by Siz'!B42)*1000</f>
        <v>0</v>
      </c>
      <c r="AU42" s="42">
        <f>('Data Analysis and Refinement'!AY41/'Current Quality Tot Norm by Siz'!B42)*1000</f>
        <v>0</v>
      </c>
      <c r="AV42" s="42">
        <f>('Data Analysis and Refinement'!AZ41/'Current Quality Tot Norm by Siz'!B42)*1000</f>
        <v>0</v>
      </c>
      <c r="AW42" s="42">
        <f>('Data Analysis and Refinement'!BA41/'Current Quality Tot Norm by Siz'!B42)*1000</f>
        <v>0</v>
      </c>
      <c r="AX42" s="42">
        <f>('Data Analysis and Refinement'!BB41/'Current Quality Tot Norm by Siz'!B42)*1000</f>
        <v>0</v>
      </c>
      <c r="AY42" s="42">
        <f>('Data Analysis and Refinement'!BC41/'Current Quality Tot Norm by Siz'!B42)*1000</f>
        <v>0</v>
      </c>
    </row>
    <row r="43" spans="2:51">
      <c r="B43" s="21">
        <v>7100</v>
      </c>
      <c r="C43" s="21" t="s">
        <v>7</v>
      </c>
      <c r="D43" s="42">
        <f>('Data Analysis and Refinement'!H42/'Current Quality Tot Norm by Siz'!B43)*1000</f>
        <v>0</v>
      </c>
      <c r="E43" s="42">
        <f>('Data Analysis and Refinement'!I42/'Current Quality Tot Norm by Siz'!B43)*1000</f>
        <v>0</v>
      </c>
      <c r="F43" s="42">
        <f>('Data Analysis and Refinement'!J42/'Current Quality Tot Norm by Siz'!B43)*1000</f>
        <v>0</v>
      </c>
      <c r="G43" s="42">
        <f>('Data Analysis and Refinement'!K42/'Current Quality Tot Norm by Siz'!B43)*1000</f>
        <v>0</v>
      </c>
      <c r="H43" s="42">
        <f>('Data Analysis and Refinement'!L42/'Current Quality Tot Norm by Siz'!B43)*1000</f>
        <v>0</v>
      </c>
      <c r="I43" s="42">
        <f>('Data Analysis and Refinement'!M42/'Current Quality Tot Norm by Siz'!B43)*1000</f>
        <v>0</v>
      </c>
      <c r="J43" s="42">
        <f>('Data Analysis and Refinement'!N42/'Current Quality Tot Norm by Siz'!B43)*1000</f>
        <v>0</v>
      </c>
      <c r="K43" s="42">
        <f>('Data Analysis and Refinement'!O42/'Current Quality Tot Norm by Siz'!B43)*1000</f>
        <v>0</v>
      </c>
      <c r="L43" s="42">
        <f>('Data Analysis and Refinement'!P42/'Current Quality Tot Norm by Siz'!B43)*1000</f>
        <v>0</v>
      </c>
      <c r="M43" s="42">
        <f>('Data Analysis and Refinement'!Q42/'Current Quality Tot Norm by Siz'!B43)*1000</f>
        <v>0</v>
      </c>
      <c r="N43" s="42">
        <f>('Data Analysis and Refinement'!R42/'Current Quality Tot Norm by Siz'!B43)*1000</f>
        <v>0</v>
      </c>
      <c r="O43" s="42">
        <f>('Data Analysis and Refinement'!S42/'Current Quality Tot Norm by Siz'!B43)*1000</f>
        <v>0</v>
      </c>
      <c r="P43" s="42">
        <f>('Data Analysis and Refinement'!T42/'Current Quality Tot Norm by Siz'!B43)*1000</f>
        <v>0</v>
      </c>
      <c r="Q43" s="42">
        <f>('Data Analysis and Refinement'!U42/'Current Quality Tot Norm by Siz'!B43)*1000</f>
        <v>0</v>
      </c>
      <c r="R43" s="42">
        <f>('Data Analysis and Refinement'!V42/'Current Quality Tot Norm by Siz'!B43)*1000</f>
        <v>0</v>
      </c>
      <c r="S43" s="42">
        <f>('Data Analysis and Refinement'!W42/'Current Quality Tot Norm by Siz'!B43)*1000</f>
        <v>0</v>
      </c>
      <c r="T43" s="42">
        <f>('Data Analysis and Refinement'!X42/'Current Quality Tot Norm by Siz'!B43)*1000</f>
        <v>0</v>
      </c>
      <c r="U43" s="42">
        <f>('Data Analysis and Refinement'!Y42/'Current Quality Tot Norm by Siz'!B43)*1000</f>
        <v>0</v>
      </c>
      <c r="V43" s="42">
        <f>('Data Analysis and Refinement'!Z42/'Current Quality Tot Norm by Siz'!B43)*1000</f>
        <v>0</v>
      </c>
      <c r="W43" s="42">
        <f>('Data Analysis and Refinement'!AA42/'Current Quality Tot Norm by Siz'!B43)*1000</f>
        <v>0</v>
      </c>
      <c r="X43" s="42">
        <f>('Data Analysis and Refinement'!AB42/'Current Quality Tot Norm by Siz'!B43)*1000</f>
        <v>0</v>
      </c>
      <c r="Y43" s="42">
        <f>('Data Analysis and Refinement'!AC42/'Current Quality Tot Norm by Siz'!B43)*1000</f>
        <v>0</v>
      </c>
      <c r="Z43" s="42">
        <f>('Data Analysis and Refinement'!AD42/'Current Quality Tot Norm by Siz'!B43)*1000</f>
        <v>0</v>
      </c>
      <c r="AA43" s="42">
        <f>('Data Analysis and Refinement'!AE42/'Current Quality Tot Norm by Siz'!B43)*1000</f>
        <v>0.56338028169014087</v>
      </c>
      <c r="AB43" s="42">
        <f>('Data Analysis and Refinement'!AF42/'Current Quality Tot Norm by Siz'!B43)*1000</f>
        <v>1.5492957746478873</v>
      </c>
      <c r="AC43" s="42">
        <f>('Data Analysis and Refinement'!AG42/'Current Quality Tot Norm by Siz'!B43)*1000</f>
        <v>0.70422535211267612</v>
      </c>
      <c r="AD43" s="42">
        <f>('Data Analysis and Refinement'!AH42/'Current Quality Tot Norm by Siz'!B43)*1000</f>
        <v>1.1267605633802817</v>
      </c>
      <c r="AE43" s="42">
        <f>('Data Analysis and Refinement'!AI42/'Current Quality Tot Norm by Siz'!B43)*1000</f>
        <v>0.84507042253521136</v>
      </c>
      <c r="AF43" s="42">
        <f>('Data Analysis and Refinement'!AJ42/'Current Quality Tot Norm by Siz'!B43)*1000</f>
        <v>0.56338028169014087</v>
      </c>
      <c r="AG43" s="42">
        <f>('Data Analysis and Refinement'!AK42/'Current Quality Tot Norm by Siz'!B43)*1000</f>
        <v>0.84507042253521136</v>
      </c>
      <c r="AH43" s="42">
        <f>('Data Analysis and Refinement'!AL42/'Current Quality Tot Norm by Siz'!B43)*1000</f>
        <v>1.1267605633802817</v>
      </c>
      <c r="AI43" s="42">
        <f>('Data Analysis and Refinement'!AM42/'Current Quality Tot Norm by Siz'!B43)*1000</f>
        <v>0.42253521126760568</v>
      </c>
      <c r="AJ43" s="42">
        <f>('Data Analysis and Refinement'!AN42/'Current Quality Tot Norm by Siz'!B43)*1000</f>
        <v>0.28169014084507044</v>
      </c>
      <c r="AK43" s="42">
        <f>('Data Analysis and Refinement'!AO42/'Current Quality Tot Norm by Siz'!B43)*1000</f>
        <v>0.14084507042253522</v>
      </c>
      <c r="AL43" s="42">
        <f>('Data Analysis and Refinement'!AP42/'Current Quality Tot Norm by Siz'!B43)*1000</f>
        <v>0</v>
      </c>
      <c r="AM43" s="42">
        <f>('Data Analysis and Refinement'!AQ42/'Current Quality Tot Norm by Siz'!B43)*1000</f>
        <v>0</v>
      </c>
      <c r="AN43" s="42">
        <f>('Data Analysis and Refinement'!AR42/'Current Quality Tot Norm by Siz'!B43)*1000</f>
        <v>0</v>
      </c>
      <c r="AO43" s="42">
        <f>('Data Analysis and Refinement'!AS42/'Current Quality Tot Norm by Siz'!B43)*1000</f>
        <v>0</v>
      </c>
      <c r="AP43" s="42">
        <f>('Data Analysis and Refinement'!AT42/'Current Quality Tot Norm by Siz'!B43)*1000</f>
        <v>0</v>
      </c>
      <c r="AQ43" s="42">
        <f>('Data Analysis and Refinement'!AU42/'Current Quality Tot Norm by Siz'!B43)*1000</f>
        <v>0</v>
      </c>
      <c r="AR43" s="42">
        <f>('Data Analysis and Refinement'!AV42/'Current Quality Tot Norm by Siz'!B43)*1000</f>
        <v>0</v>
      </c>
      <c r="AS43" s="42">
        <f>('Data Analysis and Refinement'!AW42/'Current Quality Tot Norm by Siz'!B43)*1000</f>
        <v>0</v>
      </c>
      <c r="AT43" s="42">
        <f>('Data Analysis and Refinement'!AX42/'Current Quality Tot Norm by Siz'!B43)*1000</f>
        <v>0</v>
      </c>
      <c r="AU43" s="42">
        <f>('Data Analysis and Refinement'!AY42/'Current Quality Tot Norm by Siz'!B43)*1000</f>
        <v>0</v>
      </c>
      <c r="AV43" s="42">
        <f>('Data Analysis and Refinement'!AZ42/'Current Quality Tot Norm by Siz'!B43)*1000</f>
        <v>0</v>
      </c>
      <c r="AW43" s="42">
        <f>('Data Analysis and Refinement'!BA42/'Current Quality Tot Norm by Siz'!B43)*1000</f>
        <v>0</v>
      </c>
      <c r="AX43" s="42">
        <f>('Data Analysis and Refinement'!BB42/'Current Quality Tot Norm by Siz'!B43)*1000</f>
        <v>0</v>
      </c>
      <c r="AY43" s="42">
        <f>('Data Analysis and Refinement'!BC42/'Current Quality Tot Norm by Siz'!B43)*1000</f>
        <v>0</v>
      </c>
    </row>
    <row r="44" spans="2:51">
      <c r="B44" s="21">
        <v>4204</v>
      </c>
      <c r="C44" s="21" t="s">
        <v>6</v>
      </c>
      <c r="D44" s="42">
        <f>('Data Analysis and Refinement'!H43/'Current Quality Tot Norm by Siz'!B44)*1000</f>
        <v>0</v>
      </c>
      <c r="E44" s="42">
        <f>('Data Analysis and Refinement'!I43/'Current Quality Tot Norm by Siz'!B44)*1000</f>
        <v>0</v>
      </c>
      <c r="F44" s="42">
        <f>('Data Analysis and Refinement'!J43/'Current Quality Tot Norm by Siz'!B44)*1000</f>
        <v>0</v>
      </c>
      <c r="G44" s="42">
        <f>('Data Analysis and Refinement'!K43/'Current Quality Tot Norm by Siz'!B44)*1000</f>
        <v>0</v>
      </c>
      <c r="H44" s="42">
        <f>('Data Analysis and Refinement'!L43/'Current Quality Tot Norm by Siz'!B44)*1000</f>
        <v>0</v>
      </c>
      <c r="I44" s="42">
        <f>('Data Analysis and Refinement'!M43/'Current Quality Tot Norm by Siz'!B44)*1000</f>
        <v>0</v>
      </c>
      <c r="J44" s="42">
        <f>('Data Analysis and Refinement'!N43/'Current Quality Tot Norm by Siz'!B44)*1000</f>
        <v>0</v>
      </c>
      <c r="K44" s="42">
        <f>('Data Analysis and Refinement'!O43/'Current Quality Tot Norm by Siz'!B44)*1000</f>
        <v>0</v>
      </c>
      <c r="L44" s="42">
        <f>('Data Analysis and Refinement'!P43/'Current Quality Tot Norm by Siz'!B44)*1000</f>
        <v>0</v>
      </c>
      <c r="M44" s="42">
        <f>('Data Analysis and Refinement'!Q43/'Current Quality Tot Norm by Siz'!B44)*1000</f>
        <v>0</v>
      </c>
      <c r="N44" s="42">
        <f>('Data Analysis and Refinement'!R43/'Current Quality Tot Norm by Siz'!B44)*1000</f>
        <v>0</v>
      </c>
      <c r="O44" s="42">
        <f>('Data Analysis and Refinement'!S43/'Current Quality Tot Norm by Siz'!B44)*1000</f>
        <v>0</v>
      </c>
      <c r="P44" s="42">
        <f>('Data Analysis and Refinement'!T43/'Current Quality Tot Norm by Siz'!B44)*1000</f>
        <v>0</v>
      </c>
      <c r="Q44" s="42">
        <f>('Data Analysis and Refinement'!U43/'Current Quality Tot Norm by Siz'!B44)*1000</f>
        <v>0</v>
      </c>
      <c r="R44" s="42">
        <f>('Data Analysis and Refinement'!V43/'Current Quality Tot Norm by Siz'!B44)*1000</f>
        <v>0</v>
      </c>
      <c r="S44" s="42">
        <f>('Data Analysis and Refinement'!W43/'Current Quality Tot Norm by Siz'!B44)*1000</f>
        <v>0</v>
      </c>
      <c r="T44" s="42">
        <f>('Data Analysis and Refinement'!X43/'Current Quality Tot Norm by Siz'!B44)*1000</f>
        <v>0</v>
      </c>
      <c r="U44" s="42">
        <f>('Data Analysis and Refinement'!Y43/'Current Quality Tot Norm by Siz'!B44)*1000</f>
        <v>0</v>
      </c>
      <c r="V44" s="42">
        <f>('Data Analysis and Refinement'!Z43/'Current Quality Tot Norm by Siz'!B44)*1000</f>
        <v>0</v>
      </c>
      <c r="W44" s="42">
        <f>('Data Analysis and Refinement'!AA43/'Current Quality Tot Norm by Siz'!B44)*1000</f>
        <v>0</v>
      </c>
      <c r="X44" s="42">
        <f>('Data Analysis and Refinement'!AB43/'Current Quality Tot Norm by Siz'!B44)*1000</f>
        <v>0</v>
      </c>
      <c r="Y44" s="42">
        <f>('Data Analysis and Refinement'!AC43/'Current Quality Tot Norm by Siz'!B44)*1000</f>
        <v>0</v>
      </c>
      <c r="Z44" s="42">
        <f>('Data Analysis and Refinement'!AD43/'Current Quality Tot Norm by Siz'!B44)*1000</f>
        <v>0</v>
      </c>
      <c r="AA44" s="42">
        <f>('Data Analysis and Refinement'!AE43/'Current Quality Tot Norm by Siz'!B44)*1000</f>
        <v>1.4272121788772598</v>
      </c>
      <c r="AB44" s="42">
        <f>('Data Analysis and Refinement'!AF43/'Current Quality Tot Norm by Siz'!B44)*1000</f>
        <v>3.5680304471931494</v>
      </c>
      <c r="AC44" s="42">
        <f>('Data Analysis and Refinement'!AG43/'Current Quality Tot Norm by Siz'!B44)*1000</f>
        <v>3.0922930542340628</v>
      </c>
      <c r="AD44" s="42">
        <f>('Data Analysis and Refinement'!AH43/'Current Quality Tot Norm by Siz'!B44)*1000</f>
        <v>3.3301617507136063</v>
      </c>
      <c r="AE44" s="42">
        <f>('Data Analysis and Refinement'!AI43/'Current Quality Tot Norm by Siz'!B44)*1000</f>
        <v>1.9029495718363465</v>
      </c>
      <c r="AF44" s="42">
        <f>('Data Analysis and Refinement'!AJ43/'Current Quality Tot Norm by Siz'!B44)*1000</f>
        <v>1.4272121788772598</v>
      </c>
      <c r="AG44" s="42">
        <f>('Data Analysis and Refinement'!AK43/'Current Quality Tot Norm by Siz'!B44)*1000</f>
        <v>0.47573739295908662</v>
      </c>
      <c r="AH44" s="42">
        <f>('Data Analysis and Refinement'!AL43/'Current Quality Tot Norm by Siz'!B44)*1000</f>
        <v>0.23786869647954331</v>
      </c>
      <c r="AI44" s="42">
        <f>('Data Analysis and Refinement'!AM43/'Current Quality Tot Norm by Siz'!B44)*1000</f>
        <v>0.23786869647954331</v>
      </c>
      <c r="AJ44" s="42">
        <f>('Data Analysis and Refinement'!AN43/'Current Quality Tot Norm by Siz'!B44)*1000</f>
        <v>0</v>
      </c>
      <c r="AK44" s="42">
        <f>('Data Analysis and Refinement'!AO43/'Current Quality Tot Norm by Siz'!B44)*1000</f>
        <v>0.23786869647954331</v>
      </c>
      <c r="AL44" s="42">
        <f>('Data Analysis and Refinement'!AP43/'Current Quality Tot Norm by Siz'!B44)*1000</f>
        <v>0.47573739295908662</v>
      </c>
      <c r="AM44" s="42">
        <f>('Data Analysis and Refinement'!AQ43/'Current Quality Tot Norm by Siz'!B44)*1000</f>
        <v>0</v>
      </c>
      <c r="AN44" s="42">
        <f>('Data Analysis and Refinement'!AR43/'Current Quality Tot Norm by Siz'!B44)*1000</f>
        <v>0</v>
      </c>
      <c r="AO44" s="42">
        <f>('Data Analysis and Refinement'!AS43/'Current Quality Tot Norm by Siz'!B44)*1000</f>
        <v>0</v>
      </c>
      <c r="AP44" s="42">
        <f>('Data Analysis and Refinement'!AT43/'Current Quality Tot Norm by Siz'!B44)*1000</f>
        <v>0</v>
      </c>
      <c r="AQ44" s="42">
        <f>('Data Analysis and Refinement'!AU43/'Current Quality Tot Norm by Siz'!B44)*1000</f>
        <v>0</v>
      </c>
      <c r="AR44" s="42">
        <f>('Data Analysis and Refinement'!AV43/'Current Quality Tot Norm by Siz'!B44)*1000</f>
        <v>0</v>
      </c>
      <c r="AS44" s="42">
        <f>('Data Analysis and Refinement'!AW43/'Current Quality Tot Norm by Siz'!B44)*1000</f>
        <v>0</v>
      </c>
      <c r="AT44" s="42">
        <f>('Data Analysis and Refinement'!AX43/'Current Quality Tot Norm by Siz'!B44)*1000</f>
        <v>0</v>
      </c>
      <c r="AU44" s="42">
        <f>('Data Analysis and Refinement'!AY43/'Current Quality Tot Norm by Siz'!B44)*1000</f>
        <v>0</v>
      </c>
      <c r="AV44" s="42">
        <f>('Data Analysis and Refinement'!AZ43/'Current Quality Tot Norm by Siz'!B44)*1000</f>
        <v>0</v>
      </c>
      <c r="AW44" s="42">
        <f>('Data Analysis and Refinement'!BA43/'Current Quality Tot Norm by Siz'!B44)*1000</f>
        <v>0</v>
      </c>
      <c r="AX44" s="42">
        <f>('Data Analysis and Refinement'!BB43/'Current Quality Tot Norm by Siz'!B44)*1000</f>
        <v>0</v>
      </c>
      <c r="AY44" s="42">
        <f>('Data Analysis and Refinement'!BC43/'Current Quality Tot Norm by Siz'!B44)*1000</f>
        <v>0</v>
      </c>
    </row>
    <row r="45" spans="2:51">
      <c r="B45" s="21">
        <v>4204</v>
      </c>
      <c r="C45" s="21" t="s">
        <v>7</v>
      </c>
      <c r="D45" s="42">
        <f>('Data Analysis and Refinement'!H44/'Current Quality Tot Norm by Siz'!B45)*1000</f>
        <v>0</v>
      </c>
      <c r="E45" s="42">
        <f>('Data Analysis and Refinement'!I44/'Current Quality Tot Norm by Siz'!B45)*1000</f>
        <v>0</v>
      </c>
      <c r="F45" s="42">
        <f>('Data Analysis and Refinement'!J44/'Current Quality Tot Norm by Siz'!B45)*1000</f>
        <v>0</v>
      </c>
      <c r="G45" s="42">
        <f>('Data Analysis and Refinement'!K44/'Current Quality Tot Norm by Siz'!B45)*1000</f>
        <v>0</v>
      </c>
      <c r="H45" s="42">
        <f>('Data Analysis and Refinement'!L44/'Current Quality Tot Norm by Siz'!B45)*1000</f>
        <v>0</v>
      </c>
      <c r="I45" s="42">
        <f>('Data Analysis and Refinement'!M44/'Current Quality Tot Norm by Siz'!B45)*1000</f>
        <v>0</v>
      </c>
      <c r="J45" s="42">
        <f>('Data Analysis and Refinement'!N44/'Current Quality Tot Norm by Siz'!B45)*1000</f>
        <v>0</v>
      </c>
      <c r="K45" s="42">
        <f>('Data Analysis and Refinement'!O44/'Current Quality Tot Norm by Siz'!B45)*1000</f>
        <v>0</v>
      </c>
      <c r="L45" s="42">
        <f>('Data Analysis and Refinement'!P44/'Current Quality Tot Norm by Siz'!B45)*1000</f>
        <v>0</v>
      </c>
      <c r="M45" s="42">
        <f>('Data Analysis and Refinement'!Q44/'Current Quality Tot Norm by Siz'!B45)*1000</f>
        <v>0</v>
      </c>
      <c r="N45" s="42">
        <f>('Data Analysis and Refinement'!R44/'Current Quality Tot Norm by Siz'!B45)*1000</f>
        <v>0</v>
      </c>
      <c r="O45" s="42">
        <f>('Data Analysis and Refinement'!S44/'Current Quality Tot Norm by Siz'!B45)*1000</f>
        <v>0</v>
      </c>
      <c r="P45" s="42">
        <f>('Data Analysis and Refinement'!T44/'Current Quality Tot Norm by Siz'!B45)*1000</f>
        <v>0</v>
      </c>
      <c r="Q45" s="42">
        <f>('Data Analysis and Refinement'!U44/'Current Quality Tot Norm by Siz'!B45)*1000</f>
        <v>0</v>
      </c>
      <c r="R45" s="42">
        <f>('Data Analysis and Refinement'!V44/'Current Quality Tot Norm by Siz'!B45)*1000</f>
        <v>0</v>
      </c>
      <c r="S45" s="42">
        <f>('Data Analysis and Refinement'!W44/'Current Quality Tot Norm by Siz'!B45)*1000</f>
        <v>0</v>
      </c>
      <c r="T45" s="42">
        <f>('Data Analysis and Refinement'!X44/'Current Quality Tot Norm by Siz'!B45)*1000</f>
        <v>0</v>
      </c>
      <c r="U45" s="42">
        <f>('Data Analysis and Refinement'!Y44/'Current Quality Tot Norm by Siz'!B45)*1000</f>
        <v>0</v>
      </c>
      <c r="V45" s="42">
        <f>('Data Analysis and Refinement'!Z44/'Current Quality Tot Norm by Siz'!B45)*1000</f>
        <v>0</v>
      </c>
      <c r="W45" s="42">
        <f>('Data Analysis and Refinement'!AA44/'Current Quality Tot Norm by Siz'!B45)*1000</f>
        <v>0</v>
      </c>
      <c r="X45" s="42">
        <f>('Data Analysis and Refinement'!AB44/'Current Quality Tot Norm by Siz'!B45)*1000</f>
        <v>0</v>
      </c>
      <c r="Y45" s="42">
        <f>('Data Analysis and Refinement'!AC44/'Current Quality Tot Norm by Siz'!B45)*1000</f>
        <v>0</v>
      </c>
      <c r="Z45" s="42">
        <f>('Data Analysis and Refinement'!AD44/'Current Quality Tot Norm by Siz'!B45)*1000</f>
        <v>0</v>
      </c>
      <c r="AA45" s="42">
        <f>('Data Analysis and Refinement'!AE44/'Current Quality Tot Norm by Siz'!B45)*1000</f>
        <v>0</v>
      </c>
      <c r="AB45" s="42">
        <f>('Data Analysis and Refinement'!AF44/'Current Quality Tot Norm by Siz'!B45)*1000</f>
        <v>1.4272121788772598</v>
      </c>
      <c r="AC45" s="42">
        <f>('Data Analysis and Refinement'!AG44/'Current Quality Tot Norm by Siz'!B45)*1000</f>
        <v>1.9029495718363465</v>
      </c>
      <c r="AD45" s="42">
        <f>('Data Analysis and Refinement'!AH44/'Current Quality Tot Norm by Siz'!B45)*1000</f>
        <v>1.6650808753568032</v>
      </c>
      <c r="AE45" s="42">
        <f>('Data Analysis and Refinement'!AI44/'Current Quality Tot Norm by Siz'!B45)*1000</f>
        <v>1.6650808753568032</v>
      </c>
      <c r="AF45" s="42">
        <f>('Data Analysis and Refinement'!AJ44/'Current Quality Tot Norm by Siz'!B45)*1000</f>
        <v>1.4272121788772598</v>
      </c>
      <c r="AG45" s="42">
        <f>('Data Analysis and Refinement'!AK44/'Current Quality Tot Norm by Siz'!B45)*1000</f>
        <v>1.1893434823977165</v>
      </c>
      <c r="AH45" s="42">
        <f>('Data Analysis and Refinement'!AL44/'Current Quality Tot Norm by Siz'!B45)*1000</f>
        <v>2.378686964795433</v>
      </c>
      <c r="AI45" s="42">
        <f>('Data Analysis and Refinement'!AM44/'Current Quality Tot Norm by Siz'!B45)*1000</f>
        <v>1.4272121788772598</v>
      </c>
      <c r="AJ45" s="42">
        <f>('Data Analysis and Refinement'!AN44/'Current Quality Tot Norm by Siz'!B45)*1000</f>
        <v>0.95147478591817325</v>
      </c>
      <c r="AK45" s="42">
        <f>('Data Analysis and Refinement'!AO44/'Current Quality Tot Norm by Siz'!B45)*1000</f>
        <v>0.71360608943862991</v>
      </c>
      <c r="AL45" s="42">
        <f>('Data Analysis and Refinement'!AP44/'Current Quality Tot Norm by Siz'!B45)*1000</f>
        <v>0.71360608943862991</v>
      </c>
      <c r="AM45" s="42">
        <f>('Data Analysis and Refinement'!AQ44/'Current Quality Tot Norm by Siz'!B45)*1000</f>
        <v>0.47573739295908662</v>
      </c>
      <c r="AN45" s="42">
        <f>('Data Analysis and Refinement'!AR44/'Current Quality Tot Norm by Siz'!B45)*1000</f>
        <v>0</v>
      </c>
      <c r="AO45" s="42">
        <f>('Data Analysis and Refinement'!AS44/'Current Quality Tot Norm by Siz'!B45)*1000</f>
        <v>0</v>
      </c>
      <c r="AP45" s="42">
        <f>('Data Analysis and Refinement'!AT44/'Current Quality Tot Norm by Siz'!B45)*1000</f>
        <v>0</v>
      </c>
      <c r="AQ45" s="42">
        <f>('Data Analysis and Refinement'!AU44/'Current Quality Tot Norm by Siz'!B45)*1000</f>
        <v>0</v>
      </c>
      <c r="AR45" s="42">
        <f>('Data Analysis and Refinement'!AV44/'Current Quality Tot Norm by Siz'!B45)*1000</f>
        <v>0</v>
      </c>
      <c r="AS45" s="42">
        <f>('Data Analysis and Refinement'!AW44/'Current Quality Tot Norm by Siz'!B45)*1000</f>
        <v>0</v>
      </c>
      <c r="AT45" s="42">
        <f>('Data Analysis and Refinement'!AX44/'Current Quality Tot Norm by Siz'!B45)*1000</f>
        <v>0</v>
      </c>
      <c r="AU45" s="42">
        <f>('Data Analysis and Refinement'!AY44/'Current Quality Tot Norm by Siz'!B45)*1000</f>
        <v>0</v>
      </c>
      <c r="AV45" s="42">
        <f>('Data Analysis and Refinement'!AZ44/'Current Quality Tot Norm by Siz'!B45)*1000</f>
        <v>0</v>
      </c>
      <c r="AW45" s="42">
        <f>('Data Analysis and Refinement'!BA44/'Current Quality Tot Norm by Siz'!B45)*1000</f>
        <v>0</v>
      </c>
      <c r="AX45" s="42">
        <f>('Data Analysis and Refinement'!BB44/'Current Quality Tot Norm by Siz'!B45)*1000</f>
        <v>0</v>
      </c>
      <c r="AY45" s="42">
        <f>('Data Analysis and Refinement'!BC44/'Current Quality Tot Norm by Siz'!B45)*1000</f>
        <v>0</v>
      </c>
    </row>
    <row r="46" spans="2:51">
      <c r="B46" s="21">
        <v>3200</v>
      </c>
      <c r="C46" s="21" t="s">
        <v>6</v>
      </c>
      <c r="D46" s="42">
        <f>('Data Analysis and Refinement'!H45/'Current Quality Tot Norm by Siz'!B46)*1000</f>
        <v>0</v>
      </c>
      <c r="E46" s="42">
        <f>('Data Analysis and Refinement'!I45/'Current Quality Tot Norm by Siz'!B46)*1000</f>
        <v>0</v>
      </c>
      <c r="F46" s="42">
        <f>('Data Analysis and Refinement'!J45/'Current Quality Tot Norm by Siz'!B46)*1000</f>
        <v>0</v>
      </c>
      <c r="G46" s="42">
        <f>('Data Analysis and Refinement'!K45/'Current Quality Tot Norm by Siz'!B46)*1000</f>
        <v>0</v>
      </c>
      <c r="H46" s="42">
        <f>('Data Analysis and Refinement'!L45/'Current Quality Tot Norm by Siz'!B46)*1000</f>
        <v>0</v>
      </c>
      <c r="I46" s="42">
        <f>('Data Analysis and Refinement'!M45/'Current Quality Tot Norm by Siz'!B46)*1000</f>
        <v>0</v>
      </c>
      <c r="J46" s="42">
        <f>('Data Analysis and Refinement'!N45/'Current Quality Tot Norm by Siz'!B46)*1000</f>
        <v>0</v>
      </c>
      <c r="K46" s="42">
        <f>('Data Analysis and Refinement'!O45/'Current Quality Tot Norm by Siz'!B46)*1000</f>
        <v>0</v>
      </c>
      <c r="L46" s="42">
        <f>('Data Analysis and Refinement'!P45/'Current Quality Tot Norm by Siz'!B46)*1000</f>
        <v>0</v>
      </c>
      <c r="M46" s="42">
        <f>('Data Analysis and Refinement'!Q45/'Current Quality Tot Norm by Siz'!B46)*1000</f>
        <v>0</v>
      </c>
      <c r="N46" s="42">
        <f>('Data Analysis and Refinement'!R45/'Current Quality Tot Norm by Siz'!B46)*1000</f>
        <v>0</v>
      </c>
      <c r="O46" s="42">
        <f>('Data Analysis and Refinement'!S45/'Current Quality Tot Norm by Siz'!B46)*1000</f>
        <v>0</v>
      </c>
      <c r="P46" s="42">
        <f>('Data Analysis and Refinement'!T45/'Current Quality Tot Norm by Siz'!B46)*1000</f>
        <v>0</v>
      </c>
      <c r="Q46" s="42">
        <f>('Data Analysis and Refinement'!U45/'Current Quality Tot Norm by Siz'!B46)*1000</f>
        <v>0</v>
      </c>
      <c r="R46" s="42">
        <f>('Data Analysis and Refinement'!V45/'Current Quality Tot Norm by Siz'!B46)*1000</f>
        <v>0</v>
      </c>
      <c r="S46" s="42">
        <f>('Data Analysis and Refinement'!W45/'Current Quality Tot Norm by Siz'!B46)*1000</f>
        <v>0</v>
      </c>
      <c r="T46" s="42">
        <f>('Data Analysis and Refinement'!X45/'Current Quality Tot Norm by Siz'!B46)*1000</f>
        <v>0</v>
      </c>
      <c r="U46" s="42">
        <f>('Data Analysis and Refinement'!Y45/'Current Quality Tot Norm by Siz'!B46)*1000</f>
        <v>0</v>
      </c>
      <c r="V46" s="42">
        <f>('Data Analysis and Refinement'!Z45/'Current Quality Tot Norm by Siz'!B46)*1000</f>
        <v>0</v>
      </c>
      <c r="W46" s="42">
        <f>('Data Analysis and Refinement'!AA45/'Current Quality Tot Norm by Siz'!B46)*1000</f>
        <v>0</v>
      </c>
      <c r="X46" s="42">
        <f>('Data Analysis and Refinement'!AB45/'Current Quality Tot Norm by Siz'!B46)*1000</f>
        <v>0</v>
      </c>
      <c r="Y46" s="42">
        <f>('Data Analysis and Refinement'!AC45/'Current Quality Tot Norm by Siz'!B46)*1000</f>
        <v>0</v>
      </c>
      <c r="Z46" s="42">
        <f>('Data Analysis and Refinement'!AD45/'Current Quality Tot Norm by Siz'!B46)*1000</f>
        <v>0</v>
      </c>
      <c r="AA46" s="42">
        <f>('Data Analysis and Refinement'!AE45/'Current Quality Tot Norm by Siz'!B46)*1000</f>
        <v>0</v>
      </c>
      <c r="AB46" s="42">
        <f>('Data Analysis and Refinement'!AF45/'Current Quality Tot Norm by Siz'!B46)*1000</f>
        <v>1.5625</v>
      </c>
      <c r="AC46" s="42">
        <f>('Data Analysis and Refinement'!AG45/'Current Quality Tot Norm by Siz'!B46)*1000</f>
        <v>0.625</v>
      </c>
      <c r="AD46" s="42">
        <f>('Data Analysis and Refinement'!AH45/'Current Quality Tot Norm by Siz'!B46)*1000</f>
        <v>1.875</v>
      </c>
      <c r="AE46" s="42">
        <f>('Data Analysis and Refinement'!AI45/'Current Quality Tot Norm by Siz'!B46)*1000</f>
        <v>0.625</v>
      </c>
      <c r="AF46" s="42">
        <f>('Data Analysis and Refinement'!AJ45/'Current Quality Tot Norm by Siz'!B46)*1000</f>
        <v>0.3125</v>
      </c>
      <c r="AG46" s="42">
        <f>('Data Analysis and Refinement'!AK45/'Current Quality Tot Norm by Siz'!B46)*1000</f>
        <v>0.625</v>
      </c>
      <c r="AH46" s="42">
        <f>('Data Analysis and Refinement'!AL45/'Current Quality Tot Norm by Siz'!B46)*1000</f>
        <v>0.9375</v>
      </c>
      <c r="AI46" s="42">
        <f>('Data Analysis and Refinement'!AM45/'Current Quality Tot Norm by Siz'!B46)*1000</f>
        <v>0.625</v>
      </c>
      <c r="AJ46" s="42">
        <f>('Data Analysis and Refinement'!AN45/'Current Quality Tot Norm by Siz'!B46)*1000</f>
        <v>0.3125</v>
      </c>
      <c r="AK46" s="42">
        <f>('Data Analysis and Refinement'!AO45/'Current Quality Tot Norm by Siz'!B46)*1000</f>
        <v>0</v>
      </c>
      <c r="AL46" s="42">
        <f>('Data Analysis and Refinement'!AP45/'Current Quality Tot Norm by Siz'!B46)*1000</f>
        <v>0.3125</v>
      </c>
      <c r="AM46" s="42">
        <f>('Data Analysis and Refinement'!AQ45/'Current Quality Tot Norm by Siz'!B46)*1000</f>
        <v>0</v>
      </c>
      <c r="AN46" s="42">
        <f>('Data Analysis and Refinement'!AR45/'Current Quality Tot Norm by Siz'!B46)*1000</f>
        <v>0.3125</v>
      </c>
      <c r="AO46" s="42">
        <f>('Data Analysis and Refinement'!AS45/'Current Quality Tot Norm by Siz'!B46)*1000</f>
        <v>0</v>
      </c>
      <c r="AP46" s="42">
        <f>('Data Analysis and Refinement'!AT45/'Current Quality Tot Norm by Siz'!B46)*1000</f>
        <v>0</v>
      </c>
      <c r="AQ46" s="42">
        <f>('Data Analysis and Refinement'!AU45/'Current Quality Tot Norm by Siz'!B46)*1000</f>
        <v>0</v>
      </c>
      <c r="AR46" s="42">
        <f>('Data Analysis and Refinement'!AV45/'Current Quality Tot Norm by Siz'!B46)*1000</f>
        <v>0</v>
      </c>
      <c r="AS46" s="42">
        <f>('Data Analysis and Refinement'!AW45/'Current Quality Tot Norm by Siz'!B46)*1000</f>
        <v>0</v>
      </c>
      <c r="AT46" s="42">
        <f>('Data Analysis and Refinement'!AX45/'Current Quality Tot Norm by Siz'!B46)*1000</f>
        <v>0</v>
      </c>
      <c r="AU46" s="42">
        <f>('Data Analysis and Refinement'!AY45/'Current Quality Tot Norm by Siz'!B46)*1000</f>
        <v>0</v>
      </c>
      <c r="AV46" s="42">
        <f>('Data Analysis and Refinement'!AZ45/'Current Quality Tot Norm by Siz'!B46)*1000</f>
        <v>0</v>
      </c>
      <c r="AW46" s="42">
        <f>('Data Analysis and Refinement'!BA45/'Current Quality Tot Norm by Siz'!B46)*1000</f>
        <v>0</v>
      </c>
      <c r="AX46" s="42">
        <f>('Data Analysis and Refinement'!BB45/'Current Quality Tot Norm by Siz'!B46)*1000</f>
        <v>0</v>
      </c>
      <c r="AY46" s="42">
        <f>('Data Analysis and Refinement'!BC45/'Current Quality Tot Norm by Siz'!B46)*1000</f>
        <v>0</v>
      </c>
    </row>
    <row r="47" spans="2:51">
      <c r="B47" s="21">
        <v>3200</v>
      </c>
      <c r="C47" s="21" t="s">
        <v>7</v>
      </c>
      <c r="D47" s="42">
        <f>('Data Analysis and Refinement'!H46/'Current Quality Tot Norm by Siz'!B47)*1000</f>
        <v>0</v>
      </c>
      <c r="E47" s="42">
        <f>('Data Analysis and Refinement'!I46/'Current Quality Tot Norm by Siz'!B47)*1000</f>
        <v>0</v>
      </c>
      <c r="F47" s="42">
        <f>('Data Analysis and Refinement'!J46/'Current Quality Tot Norm by Siz'!B47)*1000</f>
        <v>0</v>
      </c>
      <c r="G47" s="42">
        <f>('Data Analysis and Refinement'!K46/'Current Quality Tot Norm by Siz'!B47)*1000</f>
        <v>0</v>
      </c>
      <c r="H47" s="42">
        <f>('Data Analysis and Refinement'!L46/'Current Quality Tot Norm by Siz'!B47)*1000</f>
        <v>0</v>
      </c>
      <c r="I47" s="42">
        <f>('Data Analysis and Refinement'!M46/'Current Quality Tot Norm by Siz'!B47)*1000</f>
        <v>0</v>
      </c>
      <c r="J47" s="42">
        <f>('Data Analysis and Refinement'!N46/'Current Quality Tot Norm by Siz'!B47)*1000</f>
        <v>0</v>
      </c>
      <c r="K47" s="42">
        <f>('Data Analysis and Refinement'!O46/'Current Quality Tot Norm by Siz'!B47)*1000</f>
        <v>0</v>
      </c>
      <c r="L47" s="42">
        <f>('Data Analysis and Refinement'!P46/'Current Quality Tot Norm by Siz'!B47)*1000</f>
        <v>0</v>
      </c>
      <c r="M47" s="42">
        <f>('Data Analysis and Refinement'!Q46/'Current Quality Tot Norm by Siz'!B47)*1000</f>
        <v>0</v>
      </c>
      <c r="N47" s="42">
        <f>('Data Analysis and Refinement'!R46/'Current Quality Tot Norm by Siz'!B47)*1000</f>
        <v>0</v>
      </c>
      <c r="O47" s="42">
        <f>('Data Analysis and Refinement'!S46/'Current Quality Tot Norm by Siz'!B47)*1000</f>
        <v>0</v>
      </c>
      <c r="P47" s="42">
        <f>('Data Analysis and Refinement'!T46/'Current Quality Tot Norm by Siz'!B47)*1000</f>
        <v>0</v>
      </c>
      <c r="Q47" s="42">
        <f>('Data Analysis and Refinement'!U46/'Current Quality Tot Norm by Siz'!B47)*1000</f>
        <v>0</v>
      </c>
      <c r="R47" s="42">
        <f>('Data Analysis and Refinement'!V46/'Current Quality Tot Norm by Siz'!B47)*1000</f>
        <v>0</v>
      </c>
      <c r="S47" s="42">
        <f>('Data Analysis and Refinement'!W46/'Current Quality Tot Norm by Siz'!B47)*1000</f>
        <v>0</v>
      </c>
      <c r="T47" s="42">
        <f>('Data Analysis and Refinement'!X46/'Current Quality Tot Norm by Siz'!B47)*1000</f>
        <v>0</v>
      </c>
      <c r="U47" s="42">
        <f>('Data Analysis and Refinement'!Y46/'Current Quality Tot Norm by Siz'!B47)*1000</f>
        <v>0</v>
      </c>
      <c r="V47" s="42">
        <f>('Data Analysis and Refinement'!Z46/'Current Quality Tot Norm by Siz'!B47)*1000</f>
        <v>0</v>
      </c>
      <c r="W47" s="42">
        <f>('Data Analysis and Refinement'!AA46/'Current Quality Tot Norm by Siz'!B47)*1000</f>
        <v>0</v>
      </c>
      <c r="X47" s="42">
        <f>('Data Analysis and Refinement'!AB46/'Current Quality Tot Norm by Siz'!B47)*1000</f>
        <v>0</v>
      </c>
      <c r="Y47" s="42">
        <f>('Data Analysis and Refinement'!AC46/'Current Quality Tot Norm by Siz'!B47)*1000</f>
        <v>0</v>
      </c>
      <c r="Z47" s="42">
        <f>('Data Analysis and Refinement'!AD46/'Current Quality Tot Norm by Siz'!B47)*1000</f>
        <v>0</v>
      </c>
      <c r="AA47" s="42">
        <f>('Data Analysis and Refinement'!AE46/'Current Quality Tot Norm by Siz'!B47)*1000</f>
        <v>0</v>
      </c>
      <c r="AB47" s="42">
        <f>('Data Analysis and Refinement'!AF46/'Current Quality Tot Norm by Siz'!B47)*1000</f>
        <v>0</v>
      </c>
      <c r="AC47" s="42">
        <f>('Data Analysis and Refinement'!AG46/'Current Quality Tot Norm by Siz'!B47)*1000</f>
        <v>1.25</v>
      </c>
      <c r="AD47" s="42">
        <f>('Data Analysis and Refinement'!AH46/'Current Quality Tot Norm by Siz'!B47)*1000</f>
        <v>1.25</v>
      </c>
      <c r="AE47" s="42">
        <f>('Data Analysis and Refinement'!AI46/'Current Quality Tot Norm by Siz'!B47)*1000</f>
        <v>0.9375</v>
      </c>
      <c r="AF47" s="42">
        <f>('Data Analysis and Refinement'!AJ46/'Current Quality Tot Norm by Siz'!B47)*1000</f>
        <v>0.9375</v>
      </c>
      <c r="AG47" s="42">
        <f>('Data Analysis and Refinement'!AK46/'Current Quality Tot Norm by Siz'!B47)*1000</f>
        <v>0.625</v>
      </c>
      <c r="AH47" s="42">
        <f>('Data Analysis and Refinement'!AL46/'Current Quality Tot Norm by Siz'!B47)*1000</f>
        <v>0.9375</v>
      </c>
      <c r="AI47" s="42">
        <f>('Data Analysis and Refinement'!AM46/'Current Quality Tot Norm by Siz'!B47)*1000</f>
        <v>0.9375</v>
      </c>
      <c r="AJ47" s="42">
        <f>('Data Analysis and Refinement'!AN46/'Current Quality Tot Norm by Siz'!B47)*1000</f>
        <v>0.3125</v>
      </c>
      <c r="AK47" s="42">
        <f>('Data Analysis and Refinement'!AO46/'Current Quality Tot Norm by Siz'!B47)*1000</f>
        <v>0</v>
      </c>
      <c r="AL47" s="42">
        <f>('Data Analysis and Refinement'!AP46/'Current Quality Tot Norm by Siz'!B47)*1000</f>
        <v>0</v>
      </c>
      <c r="AM47" s="42">
        <f>('Data Analysis and Refinement'!AQ46/'Current Quality Tot Norm by Siz'!B47)*1000</f>
        <v>0.3125</v>
      </c>
      <c r="AN47" s="42">
        <f>('Data Analysis and Refinement'!AR46/'Current Quality Tot Norm by Siz'!B47)*1000</f>
        <v>0</v>
      </c>
      <c r="AO47" s="42">
        <f>('Data Analysis and Refinement'!AS46/'Current Quality Tot Norm by Siz'!B47)*1000</f>
        <v>0</v>
      </c>
      <c r="AP47" s="42">
        <f>('Data Analysis and Refinement'!AT46/'Current Quality Tot Norm by Siz'!B47)*1000</f>
        <v>0</v>
      </c>
      <c r="AQ47" s="42">
        <f>('Data Analysis and Refinement'!AU46/'Current Quality Tot Norm by Siz'!B47)*1000</f>
        <v>0</v>
      </c>
      <c r="AR47" s="42">
        <f>('Data Analysis and Refinement'!AV46/'Current Quality Tot Norm by Siz'!B47)*1000</f>
        <v>0</v>
      </c>
      <c r="AS47" s="42">
        <f>('Data Analysis and Refinement'!AW46/'Current Quality Tot Norm by Siz'!B47)*1000</f>
        <v>0</v>
      </c>
      <c r="AT47" s="42">
        <f>('Data Analysis and Refinement'!AX46/'Current Quality Tot Norm by Siz'!B47)*1000</f>
        <v>0</v>
      </c>
      <c r="AU47" s="42">
        <f>('Data Analysis and Refinement'!AY46/'Current Quality Tot Norm by Siz'!B47)*1000</f>
        <v>0</v>
      </c>
      <c r="AV47" s="42">
        <f>('Data Analysis and Refinement'!AZ46/'Current Quality Tot Norm by Siz'!B47)*1000</f>
        <v>0</v>
      </c>
      <c r="AW47" s="42">
        <f>('Data Analysis and Refinement'!BA46/'Current Quality Tot Norm by Siz'!B47)*1000</f>
        <v>0</v>
      </c>
      <c r="AX47" s="42">
        <f>('Data Analysis and Refinement'!BB46/'Current Quality Tot Norm by Siz'!B47)*1000</f>
        <v>0</v>
      </c>
      <c r="AY47" s="42">
        <f>('Data Analysis and Refinement'!BC46/'Current Quality Tot Norm by Siz'!B47)*1000</f>
        <v>0</v>
      </c>
    </row>
    <row r="48" spans="2:51">
      <c r="B48" s="21">
        <v>5020</v>
      </c>
      <c r="C48" s="21" t="s">
        <v>6</v>
      </c>
      <c r="D48" s="42">
        <f>('Data Analysis and Refinement'!H47/'Current Quality Tot Norm by Siz'!B48)*1000</f>
        <v>0</v>
      </c>
      <c r="E48" s="42">
        <f>('Data Analysis and Refinement'!I47/'Current Quality Tot Norm by Siz'!B48)*1000</f>
        <v>0</v>
      </c>
      <c r="F48" s="42">
        <f>('Data Analysis and Refinement'!J47/'Current Quality Tot Norm by Siz'!B48)*1000</f>
        <v>0</v>
      </c>
      <c r="G48" s="42">
        <f>('Data Analysis and Refinement'!K47/'Current Quality Tot Norm by Siz'!B48)*1000</f>
        <v>0</v>
      </c>
      <c r="H48" s="42">
        <f>('Data Analysis and Refinement'!L47/'Current Quality Tot Norm by Siz'!B48)*1000</f>
        <v>0</v>
      </c>
      <c r="I48" s="42">
        <f>('Data Analysis and Refinement'!M47/'Current Quality Tot Norm by Siz'!B48)*1000</f>
        <v>0</v>
      </c>
      <c r="J48" s="42">
        <f>('Data Analysis and Refinement'!N47/'Current Quality Tot Norm by Siz'!B48)*1000</f>
        <v>0</v>
      </c>
      <c r="K48" s="42">
        <f>('Data Analysis and Refinement'!O47/'Current Quality Tot Norm by Siz'!B48)*1000</f>
        <v>0</v>
      </c>
      <c r="L48" s="42">
        <f>('Data Analysis and Refinement'!P47/'Current Quality Tot Norm by Siz'!B48)*1000</f>
        <v>0</v>
      </c>
      <c r="M48" s="42">
        <f>('Data Analysis and Refinement'!Q47/'Current Quality Tot Norm by Siz'!B48)*1000</f>
        <v>0</v>
      </c>
      <c r="N48" s="42">
        <f>('Data Analysis and Refinement'!R47/'Current Quality Tot Norm by Siz'!B48)*1000</f>
        <v>0</v>
      </c>
      <c r="O48" s="42">
        <f>('Data Analysis and Refinement'!S47/'Current Quality Tot Norm by Siz'!B48)*1000</f>
        <v>0</v>
      </c>
      <c r="P48" s="42">
        <f>('Data Analysis and Refinement'!T47/'Current Quality Tot Norm by Siz'!B48)*1000</f>
        <v>0</v>
      </c>
      <c r="Q48" s="42">
        <f>('Data Analysis and Refinement'!U47/'Current Quality Tot Norm by Siz'!B48)*1000</f>
        <v>0</v>
      </c>
      <c r="R48" s="42">
        <f>('Data Analysis and Refinement'!V47/'Current Quality Tot Norm by Siz'!B48)*1000</f>
        <v>0</v>
      </c>
      <c r="S48" s="42">
        <f>('Data Analysis and Refinement'!W47/'Current Quality Tot Norm by Siz'!B48)*1000</f>
        <v>0</v>
      </c>
      <c r="T48" s="42">
        <f>('Data Analysis and Refinement'!X47/'Current Quality Tot Norm by Siz'!B48)*1000</f>
        <v>0</v>
      </c>
      <c r="U48" s="42">
        <f>('Data Analysis and Refinement'!Y47/'Current Quality Tot Norm by Siz'!B48)*1000</f>
        <v>0</v>
      </c>
      <c r="V48" s="42">
        <f>('Data Analysis and Refinement'!Z47/'Current Quality Tot Norm by Siz'!B48)*1000</f>
        <v>0</v>
      </c>
      <c r="W48" s="42">
        <f>('Data Analysis and Refinement'!AA47/'Current Quality Tot Norm by Siz'!B48)*1000</f>
        <v>0</v>
      </c>
      <c r="X48" s="42">
        <f>('Data Analysis and Refinement'!AB47/'Current Quality Tot Norm by Siz'!B48)*1000</f>
        <v>0</v>
      </c>
      <c r="Y48" s="42">
        <f>('Data Analysis and Refinement'!AC47/'Current Quality Tot Norm by Siz'!B48)*1000</f>
        <v>0</v>
      </c>
      <c r="Z48" s="42">
        <f>('Data Analysis and Refinement'!AD47/'Current Quality Tot Norm by Siz'!B48)*1000</f>
        <v>0</v>
      </c>
      <c r="AA48" s="42">
        <f>('Data Analysis and Refinement'!AE47/'Current Quality Tot Norm by Siz'!B48)*1000</f>
        <v>0</v>
      </c>
      <c r="AB48" s="42">
        <f>('Data Analysis and Refinement'!AF47/'Current Quality Tot Norm by Siz'!B48)*1000</f>
        <v>0</v>
      </c>
      <c r="AC48" s="42">
        <f>('Data Analysis and Refinement'!AG47/'Current Quality Tot Norm by Siz'!B48)*1000</f>
        <v>0.59760956175298796</v>
      </c>
      <c r="AD48" s="42">
        <f>('Data Analysis and Refinement'!AH47/'Current Quality Tot Norm by Siz'!B48)*1000</f>
        <v>0.79681274900398413</v>
      </c>
      <c r="AE48" s="42">
        <f>('Data Analysis and Refinement'!AI47/'Current Quality Tot Norm by Siz'!B48)*1000</f>
        <v>1.1952191235059759</v>
      </c>
      <c r="AF48" s="42">
        <f>('Data Analysis and Refinement'!AJ47/'Current Quality Tot Norm by Siz'!B48)*1000</f>
        <v>0.59760956175298796</v>
      </c>
      <c r="AG48" s="42">
        <f>('Data Analysis and Refinement'!AK47/'Current Quality Tot Norm by Siz'!B48)*1000</f>
        <v>0.19920318725099603</v>
      </c>
      <c r="AH48" s="42">
        <f>('Data Analysis and Refinement'!AL47/'Current Quality Tot Norm by Siz'!B48)*1000</f>
        <v>0.39840637450199207</v>
      </c>
      <c r="AI48" s="42">
        <f>('Data Analysis and Refinement'!AM47/'Current Quality Tot Norm by Siz'!B48)*1000</f>
        <v>0.39840637450199207</v>
      </c>
      <c r="AJ48" s="42">
        <f>('Data Analysis and Refinement'!AN47/'Current Quality Tot Norm by Siz'!B48)*1000</f>
        <v>0.59760956175298796</v>
      </c>
      <c r="AK48" s="42">
        <f>('Data Analysis and Refinement'!AO47/'Current Quality Tot Norm by Siz'!B48)*1000</f>
        <v>0.19920318725099603</v>
      </c>
      <c r="AL48" s="42">
        <f>('Data Analysis and Refinement'!AP47/'Current Quality Tot Norm by Siz'!B48)*1000</f>
        <v>0</v>
      </c>
      <c r="AM48" s="42">
        <f>('Data Analysis and Refinement'!AQ47/'Current Quality Tot Norm by Siz'!B48)*1000</f>
        <v>0.19920318725099603</v>
      </c>
      <c r="AN48" s="42">
        <f>('Data Analysis and Refinement'!AR47/'Current Quality Tot Norm by Siz'!B48)*1000</f>
        <v>0</v>
      </c>
      <c r="AO48" s="42">
        <f>('Data Analysis and Refinement'!AS47/'Current Quality Tot Norm by Siz'!B48)*1000</f>
        <v>0.19920318725099603</v>
      </c>
      <c r="AP48" s="42">
        <f>('Data Analysis and Refinement'!AT47/'Current Quality Tot Norm by Siz'!B48)*1000</f>
        <v>0</v>
      </c>
      <c r="AQ48" s="42">
        <f>('Data Analysis and Refinement'!AU47/'Current Quality Tot Norm by Siz'!B48)*1000</f>
        <v>0</v>
      </c>
      <c r="AR48" s="42">
        <f>('Data Analysis and Refinement'!AV47/'Current Quality Tot Norm by Siz'!B48)*1000</f>
        <v>0</v>
      </c>
      <c r="AS48" s="42">
        <f>('Data Analysis and Refinement'!AW47/'Current Quality Tot Norm by Siz'!B48)*1000</f>
        <v>0</v>
      </c>
      <c r="AT48" s="42">
        <f>('Data Analysis and Refinement'!AX47/'Current Quality Tot Norm by Siz'!B48)*1000</f>
        <v>0</v>
      </c>
      <c r="AU48" s="42">
        <f>('Data Analysis and Refinement'!AY47/'Current Quality Tot Norm by Siz'!B48)*1000</f>
        <v>0</v>
      </c>
      <c r="AV48" s="42">
        <f>('Data Analysis and Refinement'!AZ47/'Current Quality Tot Norm by Siz'!B48)*1000</f>
        <v>0</v>
      </c>
      <c r="AW48" s="42">
        <f>('Data Analysis and Refinement'!BA47/'Current Quality Tot Norm by Siz'!B48)*1000</f>
        <v>0</v>
      </c>
      <c r="AX48" s="42">
        <f>('Data Analysis and Refinement'!BB47/'Current Quality Tot Norm by Siz'!B48)*1000</f>
        <v>0</v>
      </c>
      <c r="AY48" s="42">
        <f>('Data Analysis and Refinement'!BC47/'Current Quality Tot Norm by Siz'!B48)*1000</f>
        <v>0</v>
      </c>
    </row>
    <row r="49" spans="2:51">
      <c r="B49" s="21">
        <v>5020</v>
      </c>
      <c r="C49" s="21" t="s">
        <v>7</v>
      </c>
      <c r="D49" s="42">
        <f>('Data Analysis and Refinement'!H48/'Current Quality Tot Norm by Siz'!B49)*1000</f>
        <v>0</v>
      </c>
      <c r="E49" s="42">
        <f>('Data Analysis and Refinement'!I48/'Current Quality Tot Norm by Siz'!B49)*1000</f>
        <v>0</v>
      </c>
      <c r="F49" s="42">
        <f>('Data Analysis and Refinement'!J48/'Current Quality Tot Norm by Siz'!B49)*1000</f>
        <v>0</v>
      </c>
      <c r="G49" s="42">
        <f>('Data Analysis and Refinement'!K48/'Current Quality Tot Norm by Siz'!B49)*1000</f>
        <v>0</v>
      </c>
      <c r="H49" s="42">
        <f>('Data Analysis and Refinement'!L48/'Current Quality Tot Norm by Siz'!B49)*1000</f>
        <v>0</v>
      </c>
      <c r="I49" s="42">
        <f>('Data Analysis and Refinement'!M48/'Current Quality Tot Norm by Siz'!B49)*1000</f>
        <v>0</v>
      </c>
      <c r="J49" s="42">
        <f>('Data Analysis and Refinement'!N48/'Current Quality Tot Norm by Siz'!B49)*1000</f>
        <v>0</v>
      </c>
      <c r="K49" s="42">
        <f>('Data Analysis and Refinement'!O48/'Current Quality Tot Norm by Siz'!B49)*1000</f>
        <v>0</v>
      </c>
      <c r="L49" s="42">
        <f>('Data Analysis and Refinement'!P48/'Current Quality Tot Norm by Siz'!B49)*1000</f>
        <v>0</v>
      </c>
      <c r="M49" s="42">
        <f>('Data Analysis and Refinement'!Q48/'Current Quality Tot Norm by Siz'!B49)*1000</f>
        <v>0</v>
      </c>
      <c r="N49" s="42">
        <f>('Data Analysis and Refinement'!R48/'Current Quality Tot Norm by Siz'!B49)*1000</f>
        <v>0</v>
      </c>
      <c r="O49" s="42">
        <f>('Data Analysis and Refinement'!S48/'Current Quality Tot Norm by Siz'!B49)*1000</f>
        <v>0</v>
      </c>
      <c r="P49" s="42">
        <f>('Data Analysis and Refinement'!T48/'Current Quality Tot Norm by Siz'!B49)*1000</f>
        <v>0</v>
      </c>
      <c r="Q49" s="42">
        <f>('Data Analysis and Refinement'!U48/'Current Quality Tot Norm by Siz'!B49)*1000</f>
        <v>0</v>
      </c>
      <c r="R49" s="42">
        <f>('Data Analysis and Refinement'!V48/'Current Quality Tot Norm by Siz'!B49)*1000</f>
        <v>0</v>
      </c>
      <c r="S49" s="42">
        <f>('Data Analysis and Refinement'!W48/'Current Quality Tot Norm by Siz'!B49)*1000</f>
        <v>0</v>
      </c>
      <c r="T49" s="42">
        <f>('Data Analysis and Refinement'!X48/'Current Quality Tot Norm by Siz'!B49)*1000</f>
        <v>0</v>
      </c>
      <c r="U49" s="42">
        <f>('Data Analysis and Refinement'!Y48/'Current Quality Tot Norm by Siz'!B49)*1000</f>
        <v>0</v>
      </c>
      <c r="V49" s="42">
        <f>('Data Analysis and Refinement'!Z48/'Current Quality Tot Norm by Siz'!B49)*1000</f>
        <v>0</v>
      </c>
      <c r="W49" s="42">
        <f>('Data Analysis and Refinement'!AA48/'Current Quality Tot Norm by Siz'!B49)*1000</f>
        <v>0</v>
      </c>
      <c r="X49" s="42">
        <f>('Data Analysis and Refinement'!AB48/'Current Quality Tot Norm by Siz'!B49)*1000</f>
        <v>0</v>
      </c>
      <c r="Y49" s="42">
        <f>('Data Analysis and Refinement'!AC48/'Current Quality Tot Norm by Siz'!B49)*1000</f>
        <v>0</v>
      </c>
      <c r="Z49" s="42">
        <f>('Data Analysis and Refinement'!AD48/'Current Quality Tot Norm by Siz'!B49)*1000</f>
        <v>0</v>
      </c>
      <c r="AA49" s="42">
        <f>('Data Analysis and Refinement'!AE48/'Current Quality Tot Norm by Siz'!B49)*1000</f>
        <v>0</v>
      </c>
      <c r="AB49" s="42">
        <f>('Data Analysis and Refinement'!AF48/'Current Quality Tot Norm by Siz'!B49)*1000</f>
        <v>0</v>
      </c>
      <c r="AC49" s="42">
        <f>('Data Analysis and Refinement'!AG48/'Current Quality Tot Norm by Siz'!B49)*1000</f>
        <v>0</v>
      </c>
      <c r="AD49" s="42">
        <f>('Data Analysis and Refinement'!AH48/'Current Quality Tot Norm by Siz'!B49)*1000</f>
        <v>0.39840637450199207</v>
      </c>
      <c r="AE49" s="42">
        <f>('Data Analysis and Refinement'!AI48/'Current Quality Tot Norm by Siz'!B49)*1000</f>
        <v>0.79681274900398413</v>
      </c>
      <c r="AF49" s="42">
        <f>('Data Analysis and Refinement'!AJ48/'Current Quality Tot Norm by Siz'!B49)*1000</f>
        <v>0.59760956175298796</v>
      </c>
      <c r="AG49" s="42">
        <f>('Data Analysis and Refinement'!AK48/'Current Quality Tot Norm by Siz'!B49)*1000</f>
        <v>0.79681274900398413</v>
      </c>
      <c r="AH49" s="42">
        <f>('Data Analysis and Refinement'!AL48/'Current Quality Tot Norm by Siz'!B49)*1000</f>
        <v>0.79681274900398413</v>
      </c>
      <c r="AI49" s="42">
        <f>('Data Analysis and Refinement'!AM48/'Current Quality Tot Norm by Siz'!B49)*1000</f>
        <v>0.59760956175298796</v>
      </c>
      <c r="AJ49" s="42">
        <f>('Data Analysis and Refinement'!AN48/'Current Quality Tot Norm by Siz'!B49)*1000</f>
        <v>0.39840637450199207</v>
      </c>
      <c r="AK49" s="42">
        <f>('Data Analysis and Refinement'!AO48/'Current Quality Tot Norm by Siz'!B49)*1000</f>
        <v>0.39840637450199207</v>
      </c>
      <c r="AL49" s="42">
        <f>('Data Analysis and Refinement'!AP48/'Current Quality Tot Norm by Siz'!B49)*1000</f>
        <v>0.19920318725099603</v>
      </c>
      <c r="AM49" s="42">
        <f>('Data Analysis and Refinement'!AQ48/'Current Quality Tot Norm by Siz'!B49)*1000</f>
        <v>0</v>
      </c>
      <c r="AN49" s="42">
        <f>('Data Analysis and Refinement'!AR48/'Current Quality Tot Norm by Siz'!B49)*1000</f>
        <v>0.19920318725099603</v>
      </c>
      <c r="AO49" s="42">
        <f>('Data Analysis and Refinement'!AS48/'Current Quality Tot Norm by Siz'!B49)*1000</f>
        <v>0.19920318725099603</v>
      </c>
      <c r="AP49" s="42">
        <f>('Data Analysis and Refinement'!AT48/'Current Quality Tot Norm by Siz'!B49)*1000</f>
        <v>0</v>
      </c>
      <c r="AQ49" s="42">
        <f>('Data Analysis and Refinement'!AU48/'Current Quality Tot Norm by Siz'!B49)*1000</f>
        <v>0</v>
      </c>
      <c r="AR49" s="42">
        <f>('Data Analysis and Refinement'!AV48/'Current Quality Tot Norm by Siz'!B49)*1000</f>
        <v>0</v>
      </c>
      <c r="AS49" s="42">
        <f>('Data Analysis and Refinement'!AW48/'Current Quality Tot Norm by Siz'!B49)*1000</f>
        <v>0</v>
      </c>
      <c r="AT49" s="42">
        <f>('Data Analysis and Refinement'!AX48/'Current Quality Tot Norm by Siz'!B49)*1000</f>
        <v>0</v>
      </c>
      <c r="AU49" s="42">
        <f>('Data Analysis and Refinement'!AY48/'Current Quality Tot Norm by Siz'!B49)*1000</f>
        <v>0</v>
      </c>
      <c r="AV49" s="42">
        <f>('Data Analysis and Refinement'!AZ48/'Current Quality Tot Norm by Siz'!B49)*1000</f>
        <v>0</v>
      </c>
      <c r="AW49" s="42">
        <f>('Data Analysis and Refinement'!BA48/'Current Quality Tot Norm by Siz'!B49)*1000</f>
        <v>0</v>
      </c>
      <c r="AX49" s="42">
        <f>('Data Analysis and Refinement'!BB48/'Current Quality Tot Norm by Siz'!B49)*1000</f>
        <v>0</v>
      </c>
      <c r="AY49" s="42">
        <f>('Data Analysis and Refinement'!BC48/'Current Quality Tot Norm by Siz'!B49)*1000</f>
        <v>0</v>
      </c>
    </row>
    <row r="50" spans="2:51">
      <c r="B50" s="21">
        <v>5500</v>
      </c>
      <c r="C50" s="21" t="s">
        <v>6</v>
      </c>
      <c r="D50" s="42">
        <f>('Data Analysis and Refinement'!H49/'Current Quality Tot Norm by Siz'!B50)*1000</f>
        <v>0</v>
      </c>
      <c r="E50" s="42">
        <f>('Data Analysis and Refinement'!I49/'Current Quality Tot Norm by Siz'!B50)*1000</f>
        <v>0</v>
      </c>
      <c r="F50" s="42">
        <f>('Data Analysis and Refinement'!J49/'Current Quality Tot Norm by Siz'!B50)*1000</f>
        <v>0</v>
      </c>
      <c r="G50" s="42">
        <f>('Data Analysis and Refinement'!K49/'Current Quality Tot Norm by Siz'!B50)*1000</f>
        <v>0</v>
      </c>
      <c r="H50" s="42">
        <f>('Data Analysis and Refinement'!L49/'Current Quality Tot Norm by Siz'!B50)*1000</f>
        <v>0</v>
      </c>
      <c r="I50" s="42">
        <f>('Data Analysis and Refinement'!M49/'Current Quality Tot Norm by Siz'!B50)*1000</f>
        <v>0</v>
      </c>
      <c r="J50" s="42">
        <f>('Data Analysis and Refinement'!N49/'Current Quality Tot Norm by Siz'!B50)*1000</f>
        <v>0</v>
      </c>
      <c r="K50" s="42">
        <f>('Data Analysis and Refinement'!O49/'Current Quality Tot Norm by Siz'!B50)*1000</f>
        <v>0</v>
      </c>
      <c r="L50" s="42">
        <f>('Data Analysis and Refinement'!P49/'Current Quality Tot Norm by Siz'!B50)*1000</f>
        <v>0</v>
      </c>
      <c r="M50" s="42">
        <f>('Data Analysis and Refinement'!Q49/'Current Quality Tot Norm by Siz'!B50)*1000</f>
        <v>0</v>
      </c>
      <c r="N50" s="42">
        <f>('Data Analysis and Refinement'!R49/'Current Quality Tot Norm by Siz'!B50)*1000</f>
        <v>0</v>
      </c>
      <c r="O50" s="42">
        <f>('Data Analysis and Refinement'!S49/'Current Quality Tot Norm by Siz'!B50)*1000</f>
        <v>0</v>
      </c>
      <c r="P50" s="42">
        <f>('Data Analysis and Refinement'!T49/'Current Quality Tot Norm by Siz'!B50)*1000</f>
        <v>0</v>
      </c>
      <c r="Q50" s="42">
        <f>('Data Analysis and Refinement'!U49/'Current Quality Tot Norm by Siz'!B50)*1000</f>
        <v>0</v>
      </c>
      <c r="R50" s="42">
        <f>('Data Analysis and Refinement'!V49/'Current Quality Tot Norm by Siz'!B50)*1000</f>
        <v>0</v>
      </c>
      <c r="S50" s="42">
        <f>('Data Analysis and Refinement'!W49/'Current Quality Tot Norm by Siz'!B50)*1000</f>
        <v>0</v>
      </c>
      <c r="T50" s="42">
        <f>('Data Analysis and Refinement'!X49/'Current Quality Tot Norm by Siz'!B50)*1000</f>
        <v>0</v>
      </c>
      <c r="U50" s="42">
        <f>('Data Analysis and Refinement'!Y49/'Current Quality Tot Norm by Siz'!B50)*1000</f>
        <v>0</v>
      </c>
      <c r="V50" s="42">
        <f>('Data Analysis and Refinement'!Z49/'Current Quality Tot Norm by Siz'!B50)*1000</f>
        <v>0</v>
      </c>
      <c r="W50" s="42">
        <f>('Data Analysis and Refinement'!AA49/'Current Quality Tot Norm by Siz'!B50)*1000</f>
        <v>0</v>
      </c>
      <c r="X50" s="42">
        <f>('Data Analysis and Refinement'!AB49/'Current Quality Tot Norm by Siz'!B50)*1000</f>
        <v>0</v>
      </c>
      <c r="Y50" s="42">
        <f>('Data Analysis and Refinement'!AC49/'Current Quality Tot Norm by Siz'!B50)*1000</f>
        <v>0</v>
      </c>
      <c r="Z50" s="42">
        <f>('Data Analysis and Refinement'!AD49/'Current Quality Tot Norm by Siz'!B50)*1000</f>
        <v>0</v>
      </c>
      <c r="AA50" s="42">
        <f>('Data Analysis and Refinement'!AE49/'Current Quality Tot Norm by Siz'!B50)*1000</f>
        <v>0</v>
      </c>
      <c r="AB50" s="42">
        <f>('Data Analysis and Refinement'!AF49/'Current Quality Tot Norm by Siz'!B50)*1000</f>
        <v>0</v>
      </c>
      <c r="AC50" s="42">
        <f>('Data Analysis and Refinement'!AG49/'Current Quality Tot Norm by Siz'!B50)*1000</f>
        <v>0</v>
      </c>
      <c r="AD50" s="42">
        <f>('Data Analysis and Refinement'!AH49/'Current Quality Tot Norm by Siz'!B50)*1000</f>
        <v>0.90909090909090906</v>
      </c>
      <c r="AE50" s="42">
        <f>('Data Analysis and Refinement'!AI49/'Current Quality Tot Norm by Siz'!B50)*1000</f>
        <v>0.54545454545454553</v>
      </c>
      <c r="AF50" s="42">
        <f>('Data Analysis and Refinement'!AJ49/'Current Quality Tot Norm by Siz'!B50)*1000</f>
        <v>0.72727272727272718</v>
      </c>
      <c r="AG50" s="42">
        <f>('Data Analysis and Refinement'!AK49/'Current Quality Tot Norm by Siz'!B50)*1000</f>
        <v>0.90909090909090906</v>
      </c>
      <c r="AH50" s="42">
        <f>('Data Analysis and Refinement'!AL49/'Current Quality Tot Norm by Siz'!B50)*1000</f>
        <v>0.1818181818181818</v>
      </c>
      <c r="AI50" s="42">
        <f>('Data Analysis and Refinement'!AM49/'Current Quality Tot Norm by Siz'!B50)*1000</f>
        <v>0.72727272727272718</v>
      </c>
      <c r="AJ50" s="42">
        <f>('Data Analysis and Refinement'!AN49/'Current Quality Tot Norm by Siz'!B50)*1000</f>
        <v>0.1818181818181818</v>
      </c>
      <c r="AK50" s="42">
        <f>('Data Analysis and Refinement'!AO49/'Current Quality Tot Norm by Siz'!B50)*1000</f>
        <v>0.36363636363636359</v>
      </c>
      <c r="AL50" s="42">
        <f>('Data Analysis and Refinement'!AP49/'Current Quality Tot Norm by Siz'!B50)*1000</f>
        <v>0.1818181818181818</v>
      </c>
      <c r="AM50" s="42">
        <f>('Data Analysis and Refinement'!AQ49/'Current Quality Tot Norm by Siz'!B50)*1000</f>
        <v>0</v>
      </c>
      <c r="AN50" s="42">
        <f>('Data Analysis and Refinement'!AR49/'Current Quality Tot Norm by Siz'!B50)*1000</f>
        <v>0.1818181818181818</v>
      </c>
      <c r="AO50" s="42">
        <f>('Data Analysis and Refinement'!AS49/'Current Quality Tot Norm by Siz'!B50)*1000</f>
        <v>0</v>
      </c>
      <c r="AP50" s="42">
        <f>('Data Analysis and Refinement'!AT49/'Current Quality Tot Norm by Siz'!B50)*1000</f>
        <v>0.1818181818181818</v>
      </c>
      <c r="AQ50" s="42">
        <f>('Data Analysis and Refinement'!AU49/'Current Quality Tot Norm by Siz'!B50)*1000</f>
        <v>0</v>
      </c>
      <c r="AR50" s="42">
        <f>('Data Analysis and Refinement'!AV49/'Current Quality Tot Norm by Siz'!B50)*1000</f>
        <v>0</v>
      </c>
      <c r="AS50" s="42">
        <f>('Data Analysis and Refinement'!AW49/'Current Quality Tot Norm by Siz'!B50)*1000</f>
        <v>0</v>
      </c>
      <c r="AT50" s="42">
        <f>('Data Analysis and Refinement'!AX49/'Current Quality Tot Norm by Siz'!B50)*1000</f>
        <v>0</v>
      </c>
      <c r="AU50" s="42">
        <f>('Data Analysis and Refinement'!AY49/'Current Quality Tot Norm by Siz'!B50)*1000</f>
        <v>0</v>
      </c>
      <c r="AV50" s="42">
        <f>('Data Analysis and Refinement'!AZ49/'Current Quality Tot Norm by Siz'!B50)*1000</f>
        <v>0</v>
      </c>
      <c r="AW50" s="42">
        <f>('Data Analysis and Refinement'!BA49/'Current Quality Tot Norm by Siz'!B50)*1000</f>
        <v>0</v>
      </c>
      <c r="AX50" s="42">
        <f>('Data Analysis and Refinement'!BB49/'Current Quality Tot Norm by Siz'!B50)*1000</f>
        <v>0</v>
      </c>
      <c r="AY50" s="42">
        <f>('Data Analysis and Refinement'!BC49/'Current Quality Tot Norm by Siz'!B50)*1000</f>
        <v>0</v>
      </c>
    </row>
    <row r="51" spans="2:51">
      <c r="B51" s="21">
        <v>5500</v>
      </c>
      <c r="C51" s="21" t="s">
        <v>7</v>
      </c>
      <c r="D51" s="42">
        <f>('Data Analysis and Refinement'!H50/'Current Quality Tot Norm by Siz'!B51)*1000</f>
        <v>0</v>
      </c>
      <c r="E51" s="42">
        <f>('Data Analysis and Refinement'!I50/'Current Quality Tot Norm by Siz'!B51)*1000</f>
        <v>0</v>
      </c>
      <c r="F51" s="42">
        <f>('Data Analysis and Refinement'!J50/'Current Quality Tot Norm by Siz'!B51)*1000</f>
        <v>0</v>
      </c>
      <c r="G51" s="42">
        <f>('Data Analysis and Refinement'!K50/'Current Quality Tot Norm by Siz'!B51)*1000</f>
        <v>0</v>
      </c>
      <c r="H51" s="42">
        <f>('Data Analysis and Refinement'!L50/'Current Quality Tot Norm by Siz'!B51)*1000</f>
        <v>0</v>
      </c>
      <c r="I51" s="42">
        <f>('Data Analysis and Refinement'!M50/'Current Quality Tot Norm by Siz'!B51)*1000</f>
        <v>0</v>
      </c>
      <c r="J51" s="42">
        <f>('Data Analysis and Refinement'!N50/'Current Quality Tot Norm by Siz'!B51)*1000</f>
        <v>0</v>
      </c>
      <c r="K51" s="42">
        <f>('Data Analysis and Refinement'!O50/'Current Quality Tot Norm by Siz'!B51)*1000</f>
        <v>0</v>
      </c>
      <c r="L51" s="42">
        <f>('Data Analysis and Refinement'!P50/'Current Quality Tot Norm by Siz'!B51)*1000</f>
        <v>0</v>
      </c>
      <c r="M51" s="42">
        <f>('Data Analysis and Refinement'!Q50/'Current Quality Tot Norm by Siz'!B51)*1000</f>
        <v>0</v>
      </c>
      <c r="N51" s="42">
        <f>('Data Analysis and Refinement'!R50/'Current Quality Tot Norm by Siz'!B51)*1000</f>
        <v>0</v>
      </c>
      <c r="O51" s="42">
        <f>('Data Analysis and Refinement'!S50/'Current Quality Tot Norm by Siz'!B51)*1000</f>
        <v>0</v>
      </c>
      <c r="P51" s="42">
        <f>('Data Analysis and Refinement'!T50/'Current Quality Tot Norm by Siz'!B51)*1000</f>
        <v>0</v>
      </c>
      <c r="Q51" s="42">
        <f>('Data Analysis and Refinement'!U50/'Current Quality Tot Norm by Siz'!B51)*1000</f>
        <v>0</v>
      </c>
      <c r="R51" s="42">
        <f>('Data Analysis and Refinement'!V50/'Current Quality Tot Norm by Siz'!B51)*1000</f>
        <v>0</v>
      </c>
      <c r="S51" s="42">
        <f>('Data Analysis and Refinement'!W50/'Current Quality Tot Norm by Siz'!B51)*1000</f>
        <v>0</v>
      </c>
      <c r="T51" s="42">
        <f>('Data Analysis and Refinement'!X50/'Current Quality Tot Norm by Siz'!B51)*1000</f>
        <v>0</v>
      </c>
      <c r="U51" s="42">
        <f>('Data Analysis and Refinement'!Y50/'Current Quality Tot Norm by Siz'!B51)*1000</f>
        <v>0</v>
      </c>
      <c r="V51" s="42">
        <f>('Data Analysis and Refinement'!Z50/'Current Quality Tot Norm by Siz'!B51)*1000</f>
        <v>0</v>
      </c>
      <c r="W51" s="42">
        <f>('Data Analysis and Refinement'!AA50/'Current Quality Tot Norm by Siz'!B51)*1000</f>
        <v>0</v>
      </c>
      <c r="X51" s="42">
        <f>('Data Analysis and Refinement'!AB50/'Current Quality Tot Norm by Siz'!B51)*1000</f>
        <v>0</v>
      </c>
      <c r="Y51" s="42">
        <f>('Data Analysis and Refinement'!AC50/'Current Quality Tot Norm by Siz'!B51)*1000</f>
        <v>0</v>
      </c>
      <c r="Z51" s="42">
        <f>('Data Analysis and Refinement'!AD50/'Current Quality Tot Norm by Siz'!B51)*1000</f>
        <v>0</v>
      </c>
      <c r="AA51" s="42">
        <f>('Data Analysis and Refinement'!AE50/'Current Quality Tot Norm by Siz'!B51)*1000</f>
        <v>0</v>
      </c>
      <c r="AB51" s="42">
        <f>('Data Analysis and Refinement'!AF50/'Current Quality Tot Norm by Siz'!B51)*1000</f>
        <v>0</v>
      </c>
      <c r="AC51" s="42">
        <f>('Data Analysis and Refinement'!AG50/'Current Quality Tot Norm by Siz'!B51)*1000</f>
        <v>0</v>
      </c>
      <c r="AD51" s="42">
        <f>('Data Analysis and Refinement'!AH50/'Current Quality Tot Norm by Siz'!B51)*1000</f>
        <v>0</v>
      </c>
      <c r="AE51" s="42">
        <f>('Data Analysis and Refinement'!AI50/'Current Quality Tot Norm by Siz'!B51)*1000</f>
        <v>0.54545454545454553</v>
      </c>
      <c r="AF51" s="42">
        <f>('Data Analysis and Refinement'!AJ50/'Current Quality Tot Norm by Siz'!B51)*1000</f>
        <v>0.54545454545454553</v>
      </c>
      <c r="AG51" s="42">
        <f>('Data Analysis and Refinement'!AK50/'Current Quality Tot Norm by Siz'!B51)*1000</f>
        <v>0.72727272727272718</v>
      </c>
      <c r="AH51" s="42">
        <f>('Data Analysis and Refinement'!AL50/'Current Quality Tot Norm by Siz'!B51)*1000</f>
        <v>0.54545454545454553</v>
      </c>
      <c r="AI51" s="42">
        <f>('Data Analysis and Refinement'!AM50/'Current Quality Tot Norm by Siz'!B51)*1000</f>
        <v>0.72727272727272718</v>
      </c>
      <c r="AJ51" s="42">
        <f>('Data Analysis and Refinement'!AN50/'Current Quality Tot Norm by Siz'!B51)*1000</f>
        <v>0.54545454545454553</v>
      </c>
      <c r="AK51" s="42">
        <f>('Data Analysis and Refinement'!AO50/'Current Quality Tot Norm by Siz'!B51)*1000</f>
        <v>0.54545454545454553</v>
      </c>
      <c r="AL51" s="42">
        <f>('Data Analysis and Refinement'!AP50/'Current Quality Tot Norm by Siz'!B51)*1000</f>
        <v>0.1818181818181818</v>
      </c>
      <c r="AM51" s="42">
        <f>('Data Analysis and Refinement'!AQ50/'Current Quality Tot Norm by Siz'!B51)*1000</f>
        <v>0.1818181818181818</v>
      </c>
      <c r="AN51" s="42">
        <f>('Data Analysis and Refinement'!AR50/'Current Quality Tot Norm by Siz'!B51)*1000</f>
        <v>0.1818181818181818</v>
      </c>
      <c r="AO51" s="42">
        <f>('Data Analysis and Refinement'!AS50/'Current Quality Tot Norm by Siz'!B51)*1000</f>
        <v>0</v>
      </c>
      <c r="AP51" s="42">
        <f>('Data Analysis and Refinement'!AT50/'Current Quality Tot Norm by Siz'!B51)*1000</f>
        <v>0.1818181818181818</v>
      </c>
      <c r="AQ51" s="42">
        <f>('Data Analysis and Refinement'!AU50/'Current Quality Tot Norm by Siz'!B51)*1000</f>
        <v>0</v>
      </c>
      <c r="AR51" s="42">
        <f>('Data Analysis and Refinement'!AV50/'Current Quality Tot Norm by Siz'!B51)*1000</f>
        <v>0</v>
      </c>
      <c r="AS51" s="42">
        <f>('Data Analysis and Refinement'!AW50/'Current Quality Tot Norm by Siz'!B51)*1000</f>
        <v>0</v>
      </c>
      <c r="AT51" s="42">
        <f>('Data Analysis and Refinement'!AX50/'Current Quality Tot Norm by Siz'!B51)*1000</f>
        <v>0</v>
      </c>
      <c r="AU51" s="42">
        <f>('Data Analysis and Refinement'!AY50/'Current Quality Tot Norm by Siz'!B51)*1000</f>
        <v>0</v>
      </c>
      <c r="AV51" s="42">
        <f>('Data Analysis and Refinement'!AZ50/'Current Quality Tot Norm by Siz'!B51)*1000</f>
        <v>0</v>
      </c>
      <c r="AW51" s="42">
        <f>('Data Analysis and Refinement'!BA50/'Current Quality Tot Norm by Siz'!B51)*1000</f>
        <v>0</v>
      </c>
      <c r="AX51" s="42">
        <f>('Data Analysis and Refinement'!BB50/'Current Quality Tot Norm by Siz'!B51)*1000</f>
        <v>0</v>
      </c>
      <c r="AY51" s="42">
        <f>('Data Analysis and Refinement'!BC50/'Current Quality Tot Norm by Siz'!B51)*1000</f>
        <v>0</v>
      </c>
    </row>
    <row r="52" spans="2:51">
      <c r="B52" s="21">
        <v>4500</v>
      </c>
      <c r="C52" s="21" t="s">
        <v>6</v>
      </c>
      <c r="D52" s="42">
        <f>('Data Analysis and Refinement'!H51/'Current Quality Tot Norm by Siz'!B52)*1000</f>
        <v>0</v>
      </c>
      <c r="E52" s="42">
        <f>('Data Analysis and Refinement'!I51/'Current Quality Tot Norm by Siz'!B52)*1000</f>
        <v>0</v>
      </c>
      <c r="F52" s="42">
        <f>('Data Analysis and Refinement'!J51/'Current Quality Tot Norm by Siz'!B52)*1000</f>
        <v>0</v>
      </c>
      <c r="G52" s="42">
        <f>('Data Analysis and Refinement'!K51/'Current Quality Tot Norm by Siz'!B52)*1000</f>
        <v>0</v>
      </c>
      <c r="H52" s="42">
        <f>('Data Analysis and Refinement'!L51/'Current Quality Tot Norm by Siz'!B52)*1000</f>
        <v>0</v>
      </c>
      <c r="I52" s="42">
        <f>('Data Analysis and Refinement'!M51/'Current Quality Tot Norm by Siz'!B52)*1000</f>
        <v>0</v>
      </c>
      <c r="J52" s="42">
        <f>('Data Analysis and Refinement'!N51/'Current Quality Tot Norm by Siz'!B52)*1000</f>
        <v>0</v>
      </c>
      <c r="K52" s="42">
        <f>('Data Analysis and Refinement'!O51/'Current Quality Tot Norm by Siz'!B52)*1000</f>
        <v>0</v>
      </c>
      <c r="L52" s="42">
        <f>('Data Analysis and Refinement'!P51/'Current Quality Tot Norm by Siz'!B52)*1000</f>
        <v>0</v>
      </c>
      <c r="M52" s="42">
        <f>('Data Analysis and Refinement'!Q51/'Current Quality Tot Norm by Siz'!B52)*1000</f>
        <v>0</v>
      </c>
      <c r="N52" s="42">
        <f>('Data Analysis and Refinement'!R51/'Current Quality Tot Norm by Siz'!B52)*1000</f>
        <v>0</v>
      </c>
      <c r="O52" s="42">
        <f>('Data Analysis and Refinement'!S51/'Current Quality Tot Norm by Siz'!B52)*1000</f>
        <v>0</v>
      </c>
      <c r="P52" s="42">
        <f>('Data Analysis and Refinement'!T51/'Current Quality Tot Norm by Siz'!B52)*1000</f>
        <v>0</v>
      </c>
      <c r="Q52" s="42">
        <f>('Data Analysis and Refinement'!U51/'Current Quality Tot Norm by Siz'!B52)*1000</f>
        <v>0</v>
      </c>
      <c r="R52" s="42">
        <f>('Data Analysis and Refinement'!V51/'Current Quality Tot Norm by Siz'!B52)*1000</f>
        <v>0</v>
      </c>
      <c r="S52" s="42">
        <f>('Data Analysis and Refinement'!W51/'Current Quality Tot Norm by Siz'!B52)*1000</f>
        <v>0</v>
      </c>
      <c r="T52" s="42">
        <f>('Data Analysis and Refinement'!X51/'Current Quality Tot Norm by Siz'!B52)*1000</f>
        <v>0</v>
      </c>
      <c r="U52" s="42">
        <f>('Data Analysis and Refinement'!Y51/'Current Quality Tot Norm by Siz'!B52)*1000</f>
        <v>0</v>
      </c>
      <c r="V52" s="42">
        <f>('Data Analysis and Refinement'!Z51/'Current Quality Tot Norm by Siz'!B52)*1000</f>
        <v>0</v>
      </c>
      <c r="W52" s="42">
        <f>('Data Analysis and Refinement'!AA51/'Current Quality Tot Norm by Siz'!B52)*1000</f>
        <v>0</v>
      </c>
      <c r="X52" s="42">
        <f>('Data Analysis and Refinement'!AB51/'Current Quality Tot Norm by Siz'!B52)*1000</f>
        <v>0</v>
      </c>
      <c r="Y52" s="42">
        <f>('Data Analysis and Refinement'!AC51/'Current Quality Tot Norm by Siz'!B52)*1000</f>
        <v>0</v>
      </c>
      <c r="Z52" s="42">
        <f>('Data Analysis and Refinement'!AD51/'Current Quality Tot Norm by Siz'!B52)*1000</f>
        <v>0</v>
      </c>
      <c r="AA52" s="42">
        <f>('Data Analysis and Refinement'!AE51/'Current Quality Tot Norm by Siz'!B52)*1000</f>
        <v>0</v>
      </c>
      <c r="AB52" s="42">
        <f>('Data Analysis and Refinement'!AF51/'Current Quality Tot Norm by Siz'!B52)*1000</f>
        <v>0</v>
      </c>
      <c r="AC52" s="42">
        <f>('Data Analysis and Refinement'!AG51/'Current Quality Tot Norm by Siz'!B52)*1000</f>
        <v>0</v>
      </c>
      <c r="AD52" s="42">
        <f>('Data Analysis and Refinement'!AH51/'Current Quality Tot Norm by Siz'!B52)*1000</f>
        <v>0</v>
      </c>
      <c r="AE52" s="42">
        <f>('Data Analysis and Refinement'!AI51/'Current Quality Tot Norm by Siz'!B52)*1000</f>
        <v>0</v>
      </c>
      <c r="AF52" s="42">
        <f>('Data Analysis and Refinement'!AJ51/'Current Quality Tot Norm by Siz'!B52)*1000</f>
        <v>0.44444444444444448</v>
      </c>
      <c r="AG52" s="42">
        <f>('Data Analysis and Refinement'!AK51/'Current Quality Tot Norm by Siz'!B52)*1000</f>
        <v>0.44444444444444448</v>
      </c>
      <c r="AH52" s="42">
        <f>('Data Analysis and Refinement'!AL51/'Current Quality Tot Norm by Siz'!B52)*1000</f>
        <v>0.66666666666666663</v>
      </c>
      <c r="AI52" s="42">
        <f>('Data Analysis and Refinement'!AM51/'Current Quality Tot Norm by Siz'!B52)*1000</f>
        <v>0.88888888888888895</v>
      </c>
      <c r="AJ52" s="42">
        <f>('Data Analysis and Refinement'!AN51/'Current Quality Tot Norm by Siz'!B52)*1000</f>
        <v>0.66666666666666663</v>
      </c>
      <c r="AK52" s="42">
        <f>('Data Analysis and Refinement'!AO51/'Current Quality Tot Norm by Siz'!B52)*1000</f>
        <v>0.66666666666666663</v>
      </c>
      <c r="AL52" s="42">
        <f>('Data Analysis and Refinement'!AP51/'Current Quality Tot Norm by Siz'!B52)*1000</f>
        <v>0.44444444444444448</v>
      </c>
      <c r="AM52" s="42">
        <f>('Data Analysis and Refinement'!AQ51/'Current Quality Tot Norm by Siz'!B52)*1000</f>
        <v>0.44444444444444448</v>
      </c>
      <c r="AN52" s="42">
        <f>('Data Analysis and Refinement'!AR51/'Current Quality Tot Norm by Siz'!B52)*1000</f>
        <v>0.22222222222222224</v>
      </c>
      <c r="AO52" s="42">
        <f>('Data Analysis and Refinement'!AS51/'Current Quality Tot Norm by Siz'!B52)*1000</f>
        <v>0</v>
      </c>
      <c r="AP52" s="42">
        <f>('Data Analysis and Refinement'!AT51/'Current Quality Tot Norm by Siz'!B52)*1000</f>
        <v>0.22222222222222224</v>
      </c>
      <c r="AQ52" s="42">
        <f>('Data Analysis and Refinement'!AU51/'Current Quality Tot Norm by Siz'!B52)*1000</f>
        <v>0</v>
      </c>
      <c r="AR52" s="42">
        <f>('Data Analysis and Refinement'!AV51/'Current Quality Tot Norm by Siz'!B52)*1000</f>
        <v>0</v>
      </c>
      <c r="AS52" s="42">
        <f>('Data Analysis and Refinement'!AW51/'Current Quality Tot Norm by Siz'!B52)*1000</f>
        <v>0</v>
      </c>
      <c r="AT52" s="42">
        <f>('Data Analysis and Refinement'!AX51/'Current Quality Tot Norm by Siz'!B52)*1000</f>
        <v>0</v>
      </c>
      <c r="AU52" s="42">
        <f>('Data Analysis and Refinement'!AY51/'Current Quality Tot Norm by Siz'!B52)*1000</f>
        <v>0</v>
      </c>
      <c r="AV52" s="42">
        <f>('Data Analysis and Refinement'!AZ51/'Current Quality Tot Norm by Siz'!B52)*1000</f>
        <v>0</v>
      </c>
      <c r="AW52" s="42">
        <f>('Data Analysis and Refinement'!BA51/'Current Quality Tot Norm by Siz'!B52)*1000</f>
        <v>0</v>
      </c>
      <c r="AX52" s="42">
        <f>('Data Analysis and Refinement'!BB51/'Current Quality Tot Norm by Siz'!B52)*1000</f>
        <v>0</v>
      </c>
      <c r="AY52" s="42">
        <f>('Data Analysis and Refinement'!BC51/'Current Quality Tot Norm by Siz'!B52)*1000</f>
        <v>0</v>
      </c>
    </row>
    <row r="53" spans="2:51">
      <c r="B53" s="21">
        <v>4500</v>
      </c>
      <c r="C53" s="21" t="s">
        <v>7</v>
      </c>
      <c r="D53" s="42">
        <f>('Data Analysis and Refinement'!H52/'Current Quality Tot Norm by Siz'!B53)*1000</f>
        <v>0</v>
      </c>
      <c r="E53" s="42">
        <f>('Data Analysis and Refinement'!I52/'Current Quality Tot Norm by Siz'!B53)*1000</f>
        <v>0</v>
      </c>
      <c r="F53" s="42">
        <f>('Data Analysis and Refinement'!J52/'Current Quality Tot Norm by Siz'!B53)*1000</f>
        <v>0</v>
      </c>
      <c r="G53" s="42">
        <f>('Data Analysis and Refinement'!K52/'Current Quality Tot Norm by Siz'!B53)*1000</f>
        <v>0</v>
      </c>
      <c r="H53" s="42">
        <f>('Data Analysis and Refinement'!L52/'Current Quality Tot Norm by Siz'!B53)*1000</f>
        <v>0</v>
      </c>
      <c r="I53" s="42">
        <f>('Data Analysis and Refinement'!M52/'Current Quality Tot Norm by Siz'!B53)*1000</f>
        <v>0</v>
      </c>
      <c r="J53" s="42">
        <f>('Data Analysis and Refinement'!N52/'Current Quality Tot Norm by Siz'!B53)*1000</f>
        <v>0</v>
      </c>
      <c r="K53" s="42">
        <f>('Data Analysis and Refinement'!O52/'Current Quality Tot Norm by Siz'!B53)*1000</f>
        <v>0</v>
      </c>
      <c r="L53" s="42">
        <f>('Data Analysis and Refinement'!P52/'Current Quality Tot Norm by Siz'!B53)*1000</f>
        <v>0</v>
      </c>
      <c r="M53" s="42">
        <f>('Data Analysis and Refinement'!Q52/'Current Quality Tot Norm by Siz'!B53)*1000</f>
        <v>0</v>
      </c>
      <c r="N53" s="42">
        <f>('Data Analysis and Refinement'!R52/'Current Quality Tot Norm by Siz'!B53)*1000</f>
        <v>0</v>
      </c>
      <c r="O53" s="42">
        <f>('Data Analysis and Refinement'!S52/'Current Quality Tot Norm by Siz'!B53)*1000</f>
        <v>0</v>
      </c>
      <c r="P53" s="42">
        <f>('Data Analysis and Refinement'!T52/'Current Quality Tot Norm by Siz'!B53)*1000</f>
        <v>0</v>
      </c>
      <c r="Q53" s="42">
        <f>('Data Analysis and Refinement'!U52/'Current Quality Tot Norm by Siz'!B53)*1000</f>
        <v>0</v>
      </c>
      <c r="R53" s="42">
        <f>('Data Analysis and Refinement'!V52/'Current Quality Tot Norm by Siz'!B53)*1000</f>
        <v>0</v>
      </c>
      <c r="S53" s="42">
        <f>('Data Analysis and Refinement'!W52/'Current Quality Tot Norm by Siz'!B53)*1000</f>
        <v>0</v>
      </c>
      <c r="T53" s="42">
        <f>('Data Analysis and Refinement'!X52/'Current Quality Tot Norm by Siz'!B53)*1000</f>
        <v>0</v>
      </c>
      <c r="U53" s="42">
        <f>('Data Analysis and Refinement'!Y52/'Current Quality Tot Norm by Siz'!B53)*1000</f>
        <v>0</v>
      </c>
      <c r="V53" s="42">
        <f>('Data Analysis and Refinement'!Z52/'Current Quality Tot Norm by Siz'!B53)*1000</f>
        <v>0</v>
      </c>
      <c r="W53" s="42">
        <f>('Data Analysis and Refinement'!AA52/'Current Quality Tot Norm by Siz'!B53)*1000</f>
        <v>0</v>
      </c>
      <c r="X53" s="42">
        <f>('Data Analysis and Refinement'!AB52/'Current Quality Tot Norm by Siz'!B53)*1000</f>
        <v>0</v>
      </c>
      <c r="Y53" s="42">
        <f>('Data Analysis and Refinement'!AC52/'Current Quality Tot Norm by Siz'!B53)*1000</f>
        <v>0</v>
      </c>
      <c r="Z53" s="42">
        <f>('Data Analysis and Refinement'!AD52/'Current Quality Tot Norm by Siz'!B53)*1000</f>
        <v>0</v>
      </c>
      <c r="AA53" s="42">
        <f>('Data Analysis and Refinement'!AE52/'Current Quality Tot Norm by Siz'!B53)*1000</f>
        <v>0</v>
      </c>
      <c r="AB53" s="42">
        <f>('Data Analysis and Refinement'!AF52/'Current Quality Tot Norm by Siz'!B53)*1000</f>
        <v>0</v>
      </c>
      <c r="AC53" s="42">
        <f>('Data Analysis and Refinement'!AG52/'Current Quality Tot Norm by Siz'!B53)*1000</f>
        <v>0</v>
      </c>
      <c r="AD53" s="42">
        <f>('Data Analysis and Refinement'!AH52/'Current Quality Tot Norm by Siz'!B53)*1000</f>
        <v>0</v>
      </c>
      <c r="AE53" s="42">
        <f>('Data Analysis and Refinement'!AI52/'Current Quality Tot Norm by Siz'!B53)*1000</f>
        <v>0</v>
      </c>
      <c r="AF53" s="42">
        <f>('Data Analysis and Refinement'!AJ52/'Current Quality Tot Norm by Siz'!B53)*1000</f>
        <v>0</v>
      </c>
      <c r="AG53" s="42">
        <f>('Data Analysis and Refinement'!AK52/'Current Quality Tot Norm by Siz'!B53)*1000</f>
        <v>0.22222222222222224</v>
      </c>
      <c r="AH53" s="42">
        <f>('Data Analysis and Refinement'!AL52/'Current Quality Tot Norm by Siz'!B53)*1000</f>
        <v>0.66666666666666663</v>
      </c>
      <c r="AI53" s="42">
        <f>('Data Analysis and Refinement'!AM52/'Current Quality Tot Norm by Siz'!B53)*1000</f>
        <v>0.44444444444444448</v>
      </c>
      <c r="AJ53" s="42">
        <f>('Data Analysis and Refinement'!AN52/'Current Quality Tot Norm by Siz'!B53)*1000</f>
        <v>0.66666666666666663</v>
      </c>
      <c r="AK53" s="42">
        <f>('Data Analysis and Refinement'!AO52/'Current Quality Tot Norm by Siz'!B53)*1000</f>
        <v>0.88888888888888895</v>
      </c>
      <c r="AL53" s="42">
        <f>('Data Analysis and Refinement'!AP52/'Current Quality Tot Norm by Siz'!B53)*1000</f>
        <v>0.66666666666666663</v>
      </c>
      <c r="AM53" s="42">
        <f>('Data Analysis and Refinement'!AQ52/'Current Quality Tot Norm by Siz'!B53)*1000</f>
        <v>0.44444444444444448</v>
      </c>
      <c r="AN53" s="42">
        <f>('Data Analysis and Refinement'!AR52/'Current Quality Tot Norm by Siz'!B53)*1000</f>
        <v>0.44444444444444448</v>
      </c>
      <c r="AO53" s="42">
        <f>('Data Analysis and Refinement'!AS52/'Current Quality Tot Norm by Siz'!B53)*1000</f>
        <v>0.22222222222222224</v>
      </c>
      <c r="AP53" s="42">
        <f>('Data Analysis and Refinement'!AT52/'Current Quality Tot Norm by Siz'!B53)*1000</f>
        <v>0.22222222222222224</v>
      </c>
      <c r="AQ53" s="42">
        <f>('Data Analysis and Refinement'!AU52/'Current Quality Tot Norm by Siz'!B53)*1000</f>
        <v>0</v>
      </c>
      <c r="AR53" s="42">
        <f>('Data Analysis and Refinement'!AV52/'Current Quality Tot Norm by Siz'!B53)*1000</f>
        <v>0</v>
      </c>
      <c r="AS53" s="42">
        <f>('Data Analysis and Refinement'!AW52/'Current Quality Tot Norm by Siz'!B53)*1000</f>
        <v>0</v>
      </c>
      <c r="AT53" s="42">
        <f>('Data Analysis and Refinement'!AX52/'Current Quality Tot Norm by Siz'!B53)*1000</f>
        <v>0</v>
      </c>
      <c r="AU53" s="42">
        <f>('Data Analysis and Refinement'!AY52/'Current Quality Tot Norm by Siz'!B53)*1000</f>
        <v>0</v>
      </c>
      <c r="AV53" s="42">
        <f>('Data Analysis and Refinement'!AZ52/'Current Quality Tot Norm by Siz'!B53)*1000</f>
        <v>0</v>
      </c>
      <c r="AW53" s="42">
        <f>('Data Analysis and Refinement'!BA52/'Current Quality Tot Norm by Siz'!B53)*1000</f>
        <v>0</v>
      </c>
      <c r="AX53" s="42">
        <f>('Data Analysis and Refinement'!BB52/'Current Quality Tot Norm by Siz'!B53)*1000</f>
        <v>0</v>
      </c>
      <c r="AY53" s="42">
        <f>('Data Analysis and Refinement'!BC52/'Current Quality Tot Norm by Siz'!B53)*1000</f>
        <v>0</v>
      </c>
    </row>
    <row r="54" spans="2:51">
      <c r="B54" s="21">
        <v>5600</v>
      </c>
      <c r="C54" s="21" t="s">
        <v>6</v>
      </c>
      <c r="D54" s="42">
        <f>('Data Analysis and Refinement'!H53/'Current Quality Tot Norm by Siz'!B54)*1000</f>
        <v>0</v>
      </c>
      <c r="E54" s="42">
        <f>('Data Analysis and Refinement'!I53/'Current Quality Tot Norm by Siz'!B54)*1000</f>
        <v>0</v>
      </c>
      <c r="F54" s="42">
        <f>('Data Analysis and Refinement'!J53/'Current Quality Tot Norm by Siz'!B54)*1000</f>
        <v>0</v>
      </c>
      <c r="G54" s="42">
        <f>('Data Analysis and Refinement'!K53/'Current Quality Tot Norm by Siz'!B54)*1000</f>
        <v>0</v>
      </c>
      <c r="H54" s="42">
        <f>('Data Analysis and Refinement'!L53/'Current Quality Tot Norm by Siz'!B54)*1000</f>
        <v>0</v>
      </c>
      <c r="I54" s="42">
        <f>('Data Analysis and Refinement'!M53/'Current Quality Tot Norm by Siz'!B54)*1000</f>
        <v>0</v>
      </c>
      <c r="J54" s="42">
        <f>('Data Analysis and Refinement'!N53/'Current Quality Tot Norm by Siz'!B54)*1000</f>
        <v>0</v>
      </c>
      <c r="K54" s="42">
        <f>('Data Analysis and Refinement'!O53/'Current Quality Tot Norm by Siz'!B54)*1000</f>
        <v>0</v>
      </c>
      <c r="L54" s="42">
        <f>('Data Analysis and Refinement'!P53/'Current Quality Tot Norm by Siz'!B54)*1000</f>
        <v>0</v>
      </c>
      <c r="M54" s="42">
        <f>('Data Analysis and Refinement'!Q53/'Current Quality Tot Norm by Siz'!B54)*1000</f>
        <v>0</v>
      </c>
      <c r="N54" s="42">
        <f>('Data Analysis and Refinement'!R53/'Current Quality Tot Norm by Siz'!B54)*1000</f>
        <v>0</v>
      </c>
      <c r="O54" s="42">
        <f>('Data Analysis and Refinement'!S53/'Current Quality Tot Norm by Siz'!B54)*1000</f>
        <v>0</v>
      </c>
      <c r="P54" s="42">
        <f>('Data Analysis and Refinement'!T53/'Current Quality Tot Norm by Siz'!B54)*1000</f>
        <v>0</v>
      </c>
      <c r="Q54" s="42">
        <f>('Data Analysis and Refinement'!U53/'Current Quality Tot Norm by Siz'!B54)*1000</f>
        <v>0</v>
      </c>
      <c r="R54" s="42">
        <f>('Data Analysis and Refinement'!V53/'Current Quality Tot Norm by Siz'!B54)*1000</f>
        <v>0</v>
      </c>
      <c r="S54" s="42">
        <f>('Data Analysis and Refinement'!W53/'Current Quality Tot Norm by Siz'!B54)*1000</f>
        <v>0</v>
      </c>
      <c r="T54" s="42">
        <f>('Data Analysis and Refinement'!X53/'Current Quality Tot Norm by Siz'!B54)*1000</f>
        <v>0</v>
      </c>
      <c r="U54" s="42">
        <f>('Data Analysis and Refinement'!Y53/'Current Quality Tot Norm by Siz'!B54)*1000</f>
        <v>0</v>
      </c>
      <c r="V54" s="42">
        <f>('Data Analysis and Refinement'!Z53/'Current Quality Tot Norm by Siz'!B54)*1000</f>
        <v>0</v>
      </c>
      <c r="W54" s="42">
        <f>('Data Analysis and Refinement'!AA53/'Current Quality Tot Norm by Siz'!B54)*1000</f>
        <v>0</v>
      </c>
      <c r="X54" s="42">
        <f>('Data Analysis and Refinement'!AB53/'Current Quality Tot Norm by Siz'!B54)*1000</f>
        <v>0</v>
      </c>
      <c r="Y54" s="42">
        <f>('Data Analysis and Refinement'!AC53/'Current Quality Tot Norm by Siz'!B54)*1000</f>
        <v>0</v>
      </c>
      <c r="Z54" s="42">
        <f>('Data Analysis and Refinement'!AD53/'Current Quality Tot Norm by Siz'!B54)*1000</f>
        <v>0</v>
      </c>
      <c r="AA54" s="42">
        <f>('Data Analysis and Refinement'!AE53/'Current Quality Tot Norm by Siz'!B54)*1000</f>
        <v>0</v>
      </c>
      <c r="AB54" s="42">
        <f>('Data Analysis and Refinement'!AF53/'Current Quality Tot Norm by Siz'!B54)*1000</f>
        <v>0</v>
      </c>
      <c r="AC54" s="42">
        <f>('Data Analysis and Refinement'!AG53/'Current Quality Tot Norm by Siz'!B54)*1000</f>
        <v>0</v>
      </c>
      <c r="AD54" s="42">
        <f>('Data Analysis and Refinement'!AH53/'Current Quality Tot Norm by Siz'!B54)*1000</f>
        <v>0</v>
      </c>
      <c r="AE54" s="42">
        <f>('Data Analysis and Refinement'!AI53/'Current Quality Tot Norm by Siz'!B54)*1000</f>
        <v>0</v>
      </c>
      <c r="AF54" s="42">
        <f>('Data Analysis and Refinement'!AJ53/'Current Quality Tot Norm by Siz'!B54)*1000</f>
        <v>0</v>
      </c>
      <c r="AG54" s="42">
        <f>('Data Analysis and Refinement'!AK53/'Current Quality Tot Norm by Siz'!B54)*1000</f>
        <v>0.89285714285714279</v>
      </c>
      <c r="AH54" s="42">
        <f>('Data Analysis and Refinement'!AL53/'Current Quality Tot Norm by Siz'!B54)*1000</f>
        <v>0.35714285714285715</v>
      </c>
      <c r="AI54" s="42">
        <f>('Data Analysis and Refinement'!AM53/'Current Quality Tot Norm by Siz'!B54)*1000</f>
        <v>1.0714285714285714</v>
      </c>
      <c r="AJ54" s="42">
        <f>('Data Analysis and Refinement'!AN53/'Current Quality Tot Norm by Siz'!B54)*1000</f>
        <v>0.35714285714285715</v>
      </c>
      <c r="AK54" s="42">
        <f>('Data Analysis and Refinement'!AO53/'Current Quality Tot Norm by Siz'!B54)*1000</f>
        <v>0.17857142857142858</v>
      </c>
      <c r="AL54" s="42">
        <f>('Data Analysis and Refinement'!AP53/'Current Quality Tot Norm by Siz'!B54)*1000</f>
        <v>0.35714285714285715</v>
      </c>
      <c r="AM54" s="42">
        <f>('Data Analysis and Refinement'!AQ53/'Current Quality Tot Norm by Siz'!B54)*1000</f>
        <v>0.5357142857142857</v>
      </c>
      <c r="AN54" s="42">
        <f>('Data Analysis and Refinement'!AR53/'Current Quality Tot Norm by Siz'!B54)*1000</f>
        <v>0.35714285714285715</v>
      </c>
      <c r="AO54" s="42">
        <f>('Data Analysis and Refinement'!AS53/'Current Quality Tot Norm by Siz'!B54)*1000</f>
        <v>0.17857142857142858</v>
      </c>
      <c r="AP54" s="42">
        <f>('Data Analysis and Refinement'!AT53/'Current Quality Tot Norm by Siz'!B54)*1000</f>
        <v>0</v>
      </c>
      <c r="AQ54" s="42">
        <f>('Data Analysis and Refinement'!AU53/'Current Quality Tot Norm by Siz'!B54)*1000</f>
        <v>0.17857142857142858</v>
      </c>
      <c r="AR54" s="42">
        <f>('Data Analysis and Refinement'!AV53/'Current Quality Tot Norm by Siz'!B54)*1000</f>
        <v>0</v>
      </c>
      <c r="AS54" s="42">
        <f>('Data Analysis and Refinement'!AW53/'Current Quality Tot Norm by Siz'!B54)*1000</f>
        <v>0</v>
      </c>
      <c r="AT54" s="42">
        <f>('Data Analysis and Refinement'!AX53/'Current Quality Tot Norm by Siz'!B54)*1000</f>
        <v>0</v>
      </c>
      <c r="AU54" s="42">
        <f>('Data Analysis and Refinement'!AY53/'Current Quality Tot Norm by Siz'!B54)*1000</f>
        <v>0</v>
      </c>
      <c r="AV54" s="42">
        <f>('Data Analysis and Refinement'!AZ53/'Current Quality Tot Norm by Siz'!B54)*1000</f>
        <v>0</v>
      </c>
      <c r="AW54" s="42">
        <f>('Data Analysis and Refinement'!BA53/'Current Quality Tot Norm by Siz'!B54)*1000</f>
        <v>0</v>
      </c>
      <c r="AX54" s="42">
        <f>('Data Analysis and Refinement'!BB53/'Current Quality Tot Norm by Siz'!B54)*1000</f>
        <v>0</v>
      </c>
      <c r="AY54" s="42">
        <f>('Data Analysis and Refinement'!BC53/'Current Quality Tot Norm by Siz'!B54)*1000</f>
        <v>0</v>
      </c>
    </row>
    <row r="55" spans="2:51">
      <c r="B55" s="21">
        <v>5600</v>
      </c>
      <c r="C55" s="21" t="s">
        <v>7</v>
      </c>
      <c r="D55" s="42">
        <f>('Data Analysis and Refinement'!H54/'Current Quality Tot Norm by Siz'!B55)*1000</f>
        <v>0</v>
      </c>
      <c r="E55" s="42">
        <f>('Data Analysis and Refinement'!I54/'Current Quality Tot Norm by Siz'!B55)*1000</f>
        <v>0</v>
      </c>
      <c r="F55" s="42">
        <f>('Data Analysis and Refinement'!J54/'Current Quality Tot Norm by Siz'!B55)*1000</f>
        <v>0</v>
      </c>
      <c r="G55" s="42">
        <f>('Data Analysis and Refinement'!K54/'Current Quality Tot Norm by Siz'!B55)*1000</f>
        <v>0</v>
      </c>
      <c r="H55" s="42">
        <f>('Data Analysis and Refinement'!L54/'Current Quality Tot Norm by Siz'!B55)*1000</f>
        <v>0</v>
      </c>
      <c r="I55" s="42">
        <f>('Data Analysis and Refinement'!M54/'Current Quality Tot Norm by Siz'!B55)*1000</f>
        <v>0</v>
      </c>
      <c r="J55" s="42">
        <f>('Data Analysis and Refinement'!N54/'Current Quality Tot Norm by Siz'!B55)*1000</f>
        <v>0</v>
      </c>
      <c r="K55" s="42">
        <f>('Data Analysis and Refinement'!O54/'Current Quality Tot Norm by Siz'!B55)*1000</f>
        <v>0</v>
      </c>
      <c r="L55" s="42">
        <f>('Data Analysis and Refinement'!P54/'Current Quality Tot Norm by Siz'!B55)*1000</f>
        <v>0</v>
      </c>
      <c r="M55" s="42">
        <f>('Data Analysis and Refinement'!Q54/'Current Quality Tot Norm by Siz'!B55)*1000</f>
        <v>0</v>
      </c>
      <c r="N55" s="42">
        <f>('Data Analysis and Refinement'!R54/'Current Quality Tot Norm by Siz'!B55)*1000</f>
        <v>0</v>
      </c>
      <c r="O55" s="42">
        <f>('Data Analysis and Refinement'!S54/'Current Quality Tot Norm by Siz'!B55)*1000</f>
        <v>0</v>
      </c>
      <c r="P55" s="42">
        <f>('Data Analysis and Refinement'!T54/'Current Quality Tot Norm by Siz'!B55)*1000</f>
        <v>0</v>
      </c>
      <c r="Q55" s="42">
        <f>('Data Analysis and Refinement'!U54/'Current Quality Tot Norm by Siz'!B55)*1000</f>
        <v>0</v>
      </c>
      <c r="R55" s="42">
        <f>('Data Analysis and Refinement'!V54/'Current Quality Tot Norm by Siz'!B55)*1000</f>
        <v>0</v>
      </c>
      <c r="S55" s="42">
        <f>('Data Analysis and Refinement'!W54/'Current Quality Tot Norm by Siz'!B55)*1000</f>
        <v>0</v>
      </c>
      <c r="T55" s="42">
        <f>('Data Analysis and Refinement'!X54/'Current Quality Tot Norm by Siz'!B55)*1000</f>
        <v>0</v>
      </c>
      <c r="U55" s="42">
        <f>('Data Analysis and Refinement'!Y54/'Current Quality Tot Norm by Siz'!B55)*1000</f>
        <v>0</v>
      </c>
      <c r="V55" s="42">
        <f>('Data Analysis and Refinement'!Z54/'Current Quality Tot Norm by Siz'!B55)*1000</f>
        <v>0</v>
      </c>
      <c r="W55" s="42">
        <f>('Data Analysis and Refinement'!AA54/'Current Quality Tot Norm by Siz'!B55)*1000</f>
        <v>0</v>
      </c>
      <c r="X55" s="42">
        <f>('Data Analysis and Refinement'!AB54/'Current Quality Tot Norm by Siz'!B55)*1000</f>
        <v>0</v>
      </c>
      <c r="Y55" s="42">
        <f>('Data Analysis and Refinement'!AC54/'Current Quality Tot Norm by Siz'!B55)*1000</f>
        <v>0</v>
      </c>
      <c r="Z55" s="42">
        <f>('Data Analysis and Refinement'!AD54/'Current Quality Tot Norm by Siz'!B55)*1000</f>
        <v>0</v>
      </c>
      <c r="AA55" s="42">
        <f>('Data Analysis and Refinement'!AE54/'Current Quality Tot Norm by Siz'!B55)*1000</f>
        <v>0</v>
      </c>
      <c r="AB55" s="42">
        <f>('Data Analysis and Refinement'!AF54/'Current Quality Tot Norm by Siz'!B55)*1000</f>
        <v>0</v>
      </c>
      <c r="AC55" s="42">
        <f>('Data Analysis and Refinement'!AG54/'Current Quality Tot Norm by Siz'!B55)*1000</f>
        <v>0</v>
      </c>
      <c r="AD55" s="42">
        <f>('Data Analysis and Refinement'!AH54/'Current Quality Tot Norm by Siz'!B55)*1000</f>
        <v>0</v>
      </c>
      <c r="AE55" s="42">
        <f>('Data Analysis and Refinement'!AI54/'Current Quality Tot Norm by Siz'!B55)*1000</f>
        <v>0</v>
      </c>
      <c r="AF55" s="42">
        <f>('Data Analysis and Refinement'!AJ54/'Current Quality Tot Norm by Siz'!B55)*1000</f>
        <v>0</v>
      </c>
      <c r="AG55" s="42">
        <f>('Data Analysis and Refinement'!AK54/'Current Quality Tot Norm by Siz'!B55)*1000</f>
        <v>0</v>
      </c>
      <c r="AH55" s="42">
        <f>('Data Analysis and Refinement'!AL54/'Current Quality Tot Norm by Siz'!B55)*1000</f>
        <v>0.5357142857142857</v>
      </c>
      <c r="AI55" s="42">
        <f>('Data Analysis and Refinement'!AM54/'Current Quality Tot Norm by Siz'!B55)*1000</f>
        <v>0.7142857142857143</v>
      </c>
      <c r="AJ55" s="42">
        <f>('Data Analysis and Refinement'!AN54/'Current Quality Tot Norm by Siz'!B55)*1000</f>
        <v>0.7142857142857143</v>
      </c>
      <c r="AK55" s="42">
        <f>('Data Analysis and Refinement'!AO54/'Current Quality Tot Norm by Siz'!B55)*1000</f>
        <v>0.5357142857142857</v>
      </c>
      <c r="AL55" s="42">
        <f>('Data Analysis and Refinement'!AP54/'Current Quality Tot Norm by Siz'!B55)*1000</f>
        <v>0.17857142857142858</v>
      </c>
      <c r="AM55" s="42">
        <f>('Data Analysis and Refinement'!AQ54/'Current Quality Tot Norm by Siz'!B55)*1000</f>
        <v>0.5357142857142857</v>
      </c>
      <c r="AN55" s="42">
        <f>('Data Analysis and Refinement'!AR54/'Current Quality Tot Norm by Siz'!B55)*1000</f>
        <v>0.5357142857142857</v>
      </c>
      <c r="AO55" s="42">
        <f>('Data Analysis and Refinement'!AS54/'Current Quality Tot Norm by Siz'!B55)*1000</f>
        <v>0.35714285714285715</v>
      </c>
      <c r="AP55" s="42">
        <f>('Data Analysis and Refinement'!AT54/'Current Quality Tot Norm by Siz'!B55)*1000</f>
        <v>0</v>
      </c>
      <c r="AQ55" s="42">
        <f>('Data Analysis and Refinement'!AU54/'Current Quality Tot Norm by Siz'!B55)*1000</f>
        <v>0</v>
      </c>
      <c r="AR55" s="42">
        <f>('Data Analysis and Refinement'!AV54/'Current Quality Tot Norm by Siz'!B55)*1000</f>
        <v>0.17857142857142858</v>
      </c>
      <c r="AS55" s="42">
        <f>('Data Analysis and Refinement'!AW54/'Current Quality Tot Norm by Siz'!B55)*1000</f>
        <v>0</v>
      </c>
      <c r="AT55" s="42">
        <f>('Data Analysis and Refinement'!AX54/'Current Quality Tot Norm by Siz'!B55)*1000</f>
        <v>0</v>
      </c>
      <c r="AU55" s="42">
        <f>('Data Analysis and Refinement'!AY54/'Current Quality Tot Norm by Siz'!B55)*1000</f>
        <v>0</v>
      </c>
      <c r="AV55" s="42">
        <f>('Data Analysis and Refinement'!AZ54/'Current Quality Tot Norm by Siz'!B55)*1000</f>
        <v>0</v>
      </c>
      <c r="AW55" s="42">
        <f>('Data Analysis and Refinement'!BA54/'Current Quality Tot Norm by Siz'!B55)*1000</f>
        <v>0</v>
      </c>
      <c r="AX55" s="42">
        <f>('Data Analysis and Refinement'!BB54/'Current Quality Tot Norm by Siz'!B55)*1000</f>
        <v>0</v>
      </c>
      <c r="AY55" s="42">
        <f>('Data Analysis and Refinement'!BC54/'Current Quality Tot Norm by Siz'!B55)*1000</f>
        <v>0</v>
      </c>
    </row>
    <row r="56" spans="2:51">
      <c r="B56" s="21">
        <v>5600</v>
      </c>
      <c r="C56" s="21" t="s">
        <v>6</v>
      </c>
      <c r="D56" s="42">
        <f>('Data Analysis and Refinement'!H55/'Current Quality Tot Norm by Siz'!B56)*1000</f>
        <v>0</v>
      </c>
      <c r="E56" s="42">
        <f>('Data Analysis and Refinement'!I55/'Current Quality Tot Norm by Siz'!B56)*1000</f>
        <v>0</v>
      </c>
      <c r="F56" s="42">
        <f>('Data Analysis and Refinement'!J55/'Current Quality Tot Norm by Siz'!B56)*1000</f>
        <v>0</v>
      </c>
      <c r="G56" s="42">
        <f>('Data Analysis and Refinement'!K55/'Current Quality Tot Norm by Siz'!B56)*1000</f>
        <v>0</v>
      </c>
      <c r="H56" s="42">
        <f>('Data Analysis and Refinement'!L55/'Current Quality Tot Norm by Siz'!B56)*1000</f>
        <v>0</v>
      </c>
      <c r="I56" s="42">
        <f>('Data Analysis and Refinement'!M55/'Current Quality Tot Norm by Siz'!B56)*1000</f>
        <v>0</v>
      </c>
      <c r="J56" s="42">
        <f>('Data Analysis and Refinement'!N55/'Current Quality Tot Norm by Siz'!B56)*1000</f>
        <v>0</v>
      </c>
      <c r="K56" s="42">
        <f>('Data Analysis and Refinement'!O55/'Current Quality Tot Norm by Siz'!B56)*1000</f>
        <v>0</v>
      </c>
      <c r="L56" s="42">
        <f>('Data Analysis and Refinement'!P55/'Current Quality Tot Norm by Siz'!B56)*1000</f>
        <v>0</v>
      </c>
      <c r="M56" s="42">
        <f>('Data Analysis and Refinement'!Q55/'Current Quality Tot Norm by Siz'!B56)*1000</f>
        <v>0</v>
      </c>
      <c r="N56" s="42">
        <f>('Data Analysis and Refinement'!R55/'Current Quality Tot Norm by Siz'!B56)*1000</f>
        <v>0</v>
      </c>
      <c r="O56" s="42">
        <f>('Data Analysis and Refinement'!S55/'Current Quality Tot Norm by Siz'!B56)*1000</f>
        <v>0</v>
      </c>
      <c r="P56" s="42">
        <f>('Data Analysis and Refinement'!T55/'Current Quality Tot Norm by Siz'!B56)*1000</f>
        <v>0</v>
      </c>
      <c r="Q56" s="42">
        <f>('Data Analysis and Refinement'!U55/'Current Quality Tot Norm by Siz'!B56)*1000</f>
        <v>0</v>
      </c>
      <c r="R56" s="42">
        <f>('Data Analysis and Refinement'!V55/'Current Quality Tot Norm by Siz'!B56)*1000</f>
        <v>0</v>
      </c>
      <c r="S56" s="42">
        <f>('Data Analysis and Refinement'!W55/'Current Quality Tot Norm by Siz'!B56)*1000</f>
        <v>0</v>
      </c>
      <c r="T56" s="42">
        <f>('Data Analysis and Refinement'!X55/'Current Quality Tot Norm by Siz'!B56)*1000</f>
        <v>0</v>
      </c>
      <c r="U56" s="42">
        <f>('Data Analysis and Refinement'!Y55/'Current Quality Tot Norm by Siz'!B56)*1000</f>
        <v>0</v>
      </c>
      <c r="V56" s="42">
        <f>('Data Analysis and Refinement'!Z55/'Current Quality Tot Norm by Siz'!B56)*1000</f>
        <v>0</v>
      </c>
      <c r="W56" s="42">
        <f>('Data Analysis and Refinement'!AA55/'Current Quality Tot Norm by Siz'!B56)*1000</f>
        <v>0</v>
      </c>
      <c r="X56" s="42">
        <f>('Data Analysis and Refinement'!AB55/'Current Quality Tot Norm by Siz'!B56)*1000</f>
        <v>0</v>
      </c>
      <c r="Y56" s="42">
        <f>('Data Analysis and Refinement'!AC55/'Current Quality Tot Norm by Siz'!B56)*1000</f>
        <v>0</v>
      </c>
      <c r="Z56" s="42">
        <f>('Data Analysis and Refinement'!AD55/'Current Quality Tot Norm by Siz'!B56)*1000</f>
        <v>0</v>
      </c>
      <c r="AA56" s="42">
        <f>('Data Analysis and Refinement'!AE55/'Current Quality Tot Norm by Siz'!B56)*1000</f>
        <v>0</v>
      </c>
      <c r="AB56" s="42">
        <f>('Data Analysis and Refinement'!AF55/'Current Quality Tot Norm by Siz'!B56)*1000</f>
        <v>0</v>
      </c>
      <c r="AC56" s="42">
        <f>('Data Analysis and Refinement'!AG55/'Current Quality Tot Norm by Siz'!B56)*1000</f>
        <v>0</v>
      </c>
      <c r="AD56" s="42">
        <f>('Data Analysis and Refinement'!AH55/'Current Quality Tot Norm by Siz'!B56)*1000</f>
        <v>0</v>
      </c>
      <c r="AE56" s="42">
        <f>('Data Analysis and Refinement'!AI55/'Current Quality Tot Norm by Siz'!B56)*1000</f>
        <v>0</v>
      </c>
      <c r="AF56" s="42">
        <f>('Data Analysis and Refinement'!AJ55/'Current Quality Tot Norm by Siz'!B56)*1000</f>
        <v>0</v>
      </c>
      <c r="AG56" s="42">
        <f>('Data Analysis and Refinement'!AK55/'Current Quality Tot Norm by Siz'!B56)*1000</f>
        <v>0</v>
      </c>
      <c r="AH56" s="42">
        <f>('Data Analysis and Refinement'!AL55/'Current Quality Tot Norm by Siz'!B56)*1000</f>
        <v>0.5357142857142857</v>
      </c>
      <c r="AI56" s="42">
        <f>('Data Analysis and Refinement'!AM55/'Current Quality Tot Norm by Siz'!B56)*1000</f>
        <v>1.0714285714285714</v>
      </c>
      <c r="AJ56" s="42">
        <f>('Data Analysis and Refinement'!AN55/'Current Quality Tot Norm by Siz'!B56)*1000</f>
        <v>0.7142857142857143</v>
      </c>
      <c r="AK56" s="42">
        <f>('Data Analysis and Refinement'!AO55/'Current Quality Tot Norm by Siz'!B56)*1000</f>
        <v>0.17857142857142858</v>
      </c>
      <c r="AL56" s="42">
        <f>('Data Analysis and Refinement'!AP55/'Current Quality Tot Norm by Siz'!B56)*1000</f>
        <v>0.5357142857142857</v>
      </c>
      <c r="AM56" s="42">
        <f>('Data Analysis and Refinement'!AQ55/'Current Quality Tot Norm by Siz'!B56)*1000</f>
        <v>0.35714285714285715</v>
      </c>
      <c r="AN56" s="42">
        <f>('Data Analysis and Refinement'!AR55/'Current Quality Tot Norm by Siz'!B56)*1000</f>
        <v>0.35714285714285715</v>
      </c>
      <c r="AO56" s="42">
        <f>('Data Analysis and Refinement'!AS55/'Current Quality Tot Norm by Siz'!B56)*1000</f>
        <v>0.5357142857142857</v>
      </c>
      <c r="AP56" s="42">
        <f>('Data Analysis and Refinement'!AT55/'Current Quality Tot Norm by Siz'!B56)*1000</f>
        <v>0.17857142857142858</v>
      </c>
      <c r="AQ56" s="42">
        <f>('Data Analysis and Refinement'!AU55/'Current Quality Tot Norm by Siz'!B56)*1000</f>
        <v>0</v>
      </c>
      <c r="AR56" s="42">
        <f>('Data Analysis and Refinement'!AV55/'Current Quality Tot Norm by Siz'!B56)*1000</f>
        <v>0.17857142857142858</v>
      </c>
      <c r="AS56" s="42">
        <f>('Data Analysis and Refinement'!AW55/'Current Quality Tot Norm by Siz'!B56)*1000</f>
        <v>0</v>
      </c>
      <c r="AT56" s="42">
        <f>('Data Analysis and Refinement'!AX55/'Current Quality Tot Norm by Siz'!B56)*1000</f>
        <v>0</v>
      </c>
      <c r="AU56" s="42">
        <f>('Data Analysis and Refinement'!AY55/'Current Quality Tot Norm by Siz'!B56)*1000</f>
        <v>0</v>
      </c>
      <c r="AV56" s="42">
        <f>('Data Analysis and Refinement'!AZ55/'Current Quality Tot Norm by Siz'!B56)*1000</f>
        <v>0</v>
      </c>
      <c r="AW56" s="42">
        <f>('Data Analysis and Refinement'!BA55/'Current Quality Tot Norm by Siz'!B56)*1000</f>
        <v>0</v>
      </c>
      <c r="AX56" s="42">
        <f>('Data Analysis and Refinement'!BB55/'Current Quality Tot Norm by Siz'!B56)*1000</f>
        <v>0</v>
      </c>
      <c r="AY56" s="42">
        <f>('Data Analysis and Refinement'!BC55/'Current Quality Tot Norm by Siz'!B56)*1000</f>
        <v>0</v>
      </c>
    </row>
    <row r="57" spans="2:51">
      <c r="B57" s="21">
        <v>5600</v>
      </c>
      <c r="C57" s="21" t="s">
        <v>7</v>
      </c>
      <c r="D57" s="42">
        <f>('Data Analysis and Refinement'!H56/'Current Quality Tot Norm by Siz'!B57)*1000</f>
        <v>0</v>
      </c>
      <c r="E57" s="42">
        <f>('Data Analysis and Refinement'!I56/'Current Quality Tot Norm by Siz'!B57)*1000</f>
        <v>0</v>
      </c>
      <c r="F57" s="42">
        <f>('Data Analysis and Refinement'!J56/'Current Quality Tot Norm by Siz'!B57)*1000</f>
        <v>0</v>
      </c>
      <c r="G57" s="42">
        <f>('Data Analysis and Refinement'!K56/'Current Quality Tot Norm by Siz'!B57)*1000</f>
        <v>0</v>
      </c>
      <c r="H57" s="42">
        <f>('Data Analysis and Refinement'!L56/'Current Quality Tot Norm by Siz'!B57)*1000</f>
        <v>0</v>
      </c>
      <c r="I57" s="42">
        <f>('Data Analysis and Refinement'!M56/'Current Quality Tot Norm by Siz'!B57)*1000</f>
        <v>0</v>
      </c>
      <c r="J57" s="42">
        <f>('Data Analysis and Refinement'!N56/'Current Quality Tot Norm by Siz'!B57)*1000</f>
        <v>0</v>
      </c>
      <c r="K57" s="42">
        <f>('Data Analysis and Refinement'!O56/'Current Quality Tot Norm by Siz'!B57)*1000</f>
        <v>0</v>
      </c>
      <c r="L57" s="42">
        <f>('Data Analysis and Refinement'!P56/'Current Quality Tot Norm by Siz'!B57)*1000</f>
        <v>0</v>
      </c>
      <c r="M57" s="42">
        <f>('Data Analysis and Refinement'!Q56/'Current Quality Tot Norm by Siz'!B57)*1000</f>
        <v>0</v>
      </c>
      <c r="N57" s="42">
        <f>('Data Analysis and Refinement'!R56/'Current Quality Tot Norm by Siz'!B57)*1000</f>
        <v>0</v>
      </c>
      <c r="O57" s="42">
        <f>('Data Analysis and Refinement'!S56/'Current Quality Tot Norm by Siz'!B57)*1000</f>
        <v>0</v>
      </c>
      <c r="P57" s="42">
        <f>('Data Analysis and Refinement'!T56/'Current Quality Tot Norm by Siz'!B57)*1000</f>
        <v>0</v>
      </c>
      <c r="Q57" s="42">
        <f>('Data Analysis and Refinement'!U56/'Current Quality Tot Norm by Siz'!B57)*1000</f>
        <v>0</v>
      </c>
      <c r="R57" s="42">
        <f>('Data Analysis and Refinement'!V56/'Current Quality Tot Norm by Siz'!B57)*1000</f>
        <v>0</v>
      </c>
      <c r="S57" s="42">
        <f>('Data Analysis and Refinement'!W56/'Current Quality Tot Norm by Siz'!B57)*1000</f>
        <v>0</v>
      </c>
      <c r="T57" s="42">
        <f>('Data Analysis and Refinement'!X56/'Current Quality Tot Norm by Siz'!B57)*1000</f>
        <v>0</v>
      </c>
      <c r="U57" s="42">
        <f>('Data Analysis and Refinement'!Y56/'Current Quality Tot Norm by Siz'!B57)*1000</f>
        <v>0</v>
      </c>
      <c r="V57" s="42">
        <f>('Data Analysis and Refinement'!Z56/'Current Quality Tot Norm by Siz'!B57)*1000</f>
        <v>0</v>
      </c>
      <c r="W57" s="42">
        <f>('Data Analysis and Refinement'!AA56/'Current Quality Tot Norm by Siz'!B57)*1000</f>
        <v>0</v>
      </c>
      <c r="X57" s="42">
        <f>('Data Analysis and Refinement'!AB56/'Current Quality Tot Norm by Siz'!B57)*1000</f>
        <v>0</v>
      </c>
      <c r="Y57" s="42">
        <f>('Data Analysis and Refinement'!AC56/'Current Quality Tot Norm by Siz'!B57)*1000</f>
        <v>0</v>
      </c>
      <c r="Z57" s="42">
        <f>('Data Analysis and Refinement'!AD56/'Current Quality Tot Norm by Siz'!B57)*1000</f>
        <v>0</v>
      </c>
      <c r="AA57" s="42">
        <f>('Data Analysis and Refinement'!AE56/'Current Quality Tot Norm by Siz'!B57)*1000</f>
        <v>0</v>
      </c>
      <c r="AB57" s="42">
        <f>('Data Analysis and Refinement'!AF56/'Current Quality Tot Norm by Siz'!B57)*1000</f>
        <v>0</v>
      </c>
      <c r="AC57" s="42">
        <f>('Data Analysis and Refinement'!AG56/'Current Quality Tot Norm by Siz'!B57)*1000</f>
        <v>0</v>
      </c>
      <c r="AD57" s="42">
        <f>('Data Analysis and Refinement'!AH56/'Current Quality Tot Norm by Siz'!B57)*1000</f>
        <v>0</v>
      </c>
      <c r="AE57" s="42">
        <f>('Data Analysis and Refinement'!AI56/'Current Quality Tot Norm by Siz'!B57)*1000</f>
        <v>0</v>
      </c>
      <c r="AF57" s="42">
        <f>('Data Analysis and Refinement'!AJ56/'Current Quality Tot Norm by Siz'!B57)*1000</f>
        <v>0</v>
      </c>
      <c r="AG57" s="42">
        <f>('Data Analysis and Refinement'!AK56/'Current Quality Tot Norm by Siz'!B57)*1000</f>
        <v>0</v>
      </c>
      <c r="AH57" s="42">
        <f>('Data Analysis and Refinement'!AL56/'Current Quality Tot Norm by Siz'!B57)*1000</f>
        <v>0</v>
      </c>
      <c r="AI57" s="42">
        <f>('Data Analysis and Refinement'!AM56/'Current Quality Tot Norm by Siz'!B57)*1000</f>
        <v>0.7142857142857143</v>
      </c>
      <c r="AJ57" s="42">
        <f>('Data Analysis and Refinement'!AN56/'Current Quality Tot Norm by Siz'!B57)*1000</f>
        <v>0.5357142857142857</v>
      </c>
      <c r="AK57" s="42">
        <f>('Data Analysis and Refinement'!AO56/'Current Quality Tot Norm by Siz'!B57)*1000</f>
        <v>0.5357142857142857</v>
      </c>
      <c r="AL57" s="42">
        <f>('Data Analysis and Refinement'!AP56/'Current Quality Tot Norm by Siz'!B57)*1000</f>
        <v>0.7142857142857143</v>
      </c>
      <c r="AM57" s="42">
        <f>('Data Analysis and Refinement'!AQ56/'Current Quality Tot Norm by Siz'!B57)*1000</f>
        <v>0.35714285714285715</v>
      </c>
      <c r="AN57" s="42">
        <f>('Data Analysis and Refinement'!AR56/'Current Quality Tot Norm by Siz'!B57)*1000</f>
        <v>0.5357142857142857</v>
      </c>
      <c r="AO57" s="42">
        <f>('Data Analysis and Refinement'!AS56/'Current Quality Tot Norm by Siz'!B57)*1000</f>
        <v>0.35714285714285715</v>
      </c>
      <c r="AP57" s="42">
        <f>('Data Analysis and Refinement'!AT56/'Current Quality Tot Norm by Siz'!B57)*1000</f>
        <v>0.35714285714285715</v>
      </c>
      <c r="AQ57" s="42">
        <f>('Data Analysis and Refinement'!AU56/'Current Quality Tot Norm by Siz'!B57)*1000</f>
        <v>0.17857142857142858</v>
      </c>
      <c r="AR57" s="42">
        <f>('Data Analysis and Refinement'!AV56/'Current Quality Tot Norm by Siz'!B57)*1000</f>
        <v>0</v>
      </c>
      <c r="AS57" s="42">
        <f>('Data Analysis and Refinement'!AW56/'Current Quality Tot Norm by Siz'!B57)*1000</f>
        <v>0.17857142857142858</v>
      </c>
      <c r="AT57" s="42">
        <f>('Data Analysis and Refinement'!AX56/'Current Quality Tot Norm by Siz'!B57)*1000</f>
        <v>0.17857142857142858</v>
      </c>
      <c r="AU57" s="42">
        <f>('Data Analysis and Refinement'!AY56/'Current Quality Tot Norm by Siz'!B57)*1000</f>
        <v>0</v>
      </c>
      <c r="AV57" s="42">
        <f>('Data Analysis and Refinement'!AZ56/'Current Quality Tot Norm by Siz'!B57)*1000</f>
        <v>0</v>
      </c>
      <c r="AW57" s="42">
        <f>('Data Analysis and Refinement'!BA56/'Current Quality Tot Norm by Siz'!B57)*1000</f>
        <v>0</v>
      </c>
      <c r="AX57" s="42">
        <f>('Data Analysis and Refinement'!BB56/'Current Quality Tot Norm by Siz'!B57)*1000</f>
        <v>0</v>
      </c>
      <c r="AY57" s="42">
        <f>('Data Analysis and Refinement'!BC56/'Current Quality Tot Norm by Siz'!B57)*1000</f>
        <v>0</v>
      </c>
    </row>
    <row r="58" spans="2:51">
      <c r="B58" s="21">
        <v>6100</v>
      </c>
      <c r="C58" s="21" t="s">
        <v>6</v>
      </c>
      <c r="D58" s="42">
        <f>('Data Analysis and Refinement'!H57/'Current Quality Tot Norm by Siz'!B58)*1000</f>
        <v>0</v>
      </c>
      <c r="E58" s="42">
        <f>('Data Analysis and Refinement'!I57/'Current Quality Tot Norm by Siz'!B58)*1000</f>
        <v>0</v>
      </c>
      <c r="F58" s="42">
        <f>('Data Analysis and Refinement'!J57/'Current Quality Tot Norm by Siz'!B58)*1000</f>
        <v>0</v>
      </c>
      <c r="G58" s="42">
        <f>('Data Analysis and Refinement'!K57/'Current Quality Tot Norm by Siz'!B58)*1000</f>
        <v>0</v>
      </c>
      <c r="H58" s="42">
        <f>('Data Analysis and Refinement'!L57/'Current Quality Tot Norm by Siz'!B58)*1000</f>
        <v>0</v>
      </c>
      <c r="I58" s="42">
        <f>('Data Analysis and Refinement'!M57/'Current Quality Tot Norm by Siz'!B58)*1000</f>
        <v>0</v>
      </c>
      <c r="J58" s="42">
        <f>('Data Analysis and Refinement'!N57/'Current Quality Tot Norm by Siz'!B58)*1000</f>
        <v>0</v>
      </c>
      <c r="K58" s="42">
        <f>('Data Analysis and Refinement'!O57/'Current Quality Tot Norm by Siz'!B58)*1000</f>
        <v>0</v>
      </c>
      <c r="L58" s="42">
        <f>('Data Analysis and Refinement'!P57/'Current Quality Tot Norm by Siz'!B58)*1000</f>
        <v>0</v>
      </c>
      <c r="M58" s="42">
        <f>('Data Analysis and Refinement'!Q57/'Current Quality Tot Norm by Siz'!B58)*1000</f>
        <v>0</v>
      </c>
      <c r="N58" s="42">
        <f>('Data Analysis and Refinement'!R57/'Current Quality Tot Norm by Siz'!B58)*1000</f>
        <v>0</v>
      </c>
      <c r="O58" s="42">
        <f>('Data Analysis and Refinement'!S57/'Current Quality Tot Norm by Siz'!B58)*1000</f>
        <v>0</v>
      </c>
      <c r="P58" s="42">
        <f>('Data Analysis and Refinement'!T57/'Current Quality Tot Norm by Siz'!B58)*1000</f>
        <v>0</v>
      </c>
      <c r="Q58" s="42">
        <f>('Data Analysis and Refinement'!U57/'Current Quality Tot Norm by Siz'!B58)*1000</f>
        <v>0</v>
      </c>
      <c r="R58" s="42">
        <f>('Data Analysis and Refinement'!V57/'Current Quality Tot Norm by Siz'!B58)*1000</f>
        <v>0</v>
      </c>
      <c r="S58" s="42">
        <f>('Data Analysis and Refinement'!W57/'Current Quality Tot Norm by Siz'!B58)*1000</f>
        <v>0</v>
      </c>
      <c r="T58" s="42">
        <f>('Data Analysis and Refinement'!X57/'Current Quality Tot Norm by Siz'!B58)*1000</f>
        <v>0</v>
      </c>
      <c r="U58" s="42">
        <f>('Data Analysis and Refinement'!Y57/'Current Quality Tot Norm by Siz'!B58)*1000</f>
        <v>0</v>
      </c>
      <c r="V58" s="42">
        <f>('Data Analysis and Refinement'!Z57/'Current Quality Tot Norm by Siz'!B58)*1000</f>
        <v>0</v>
      </c>
      <c r="W58" s="42">
        <f>('Data Analysis and Refinement'!AA57/'Current Quality Tot Norm by Siz'!B58)*1000</f>
        <v>0</v>
      </c>
      <c r="X58" s="42">
        <f>('Data Analysis and Refinement'!AB57/'Current Quality Tot Norm by Siz'!B58)*1000</f>
        <v>0</v>
      </c>
      <c r="Y58" s="42">
        <f>('Data Analysis and Refinement'!AC57/'Current Quality Tot Norm by Siz'!B58)*1000</f>
        <v>0</v>
      </c>
      <c r="Z58" s="42">
        <f>('Data Analysis and Refinement'!AD57/'Current Quality Tot Norm by Siz'!B58)*1000</f>
        <v>0</v>
      </c>
      <c r="AA58" s="42">
        <f>('Data Analysis and Refinement'!AE57/'Current Quality Tot Norm by Siz'!B58)*1000</f>
        <v>0</v>
      </c>
      <c r="AB58" s="42">
        <f>('Data Analysis and Refinement'!AF57/'Current Quality Tot Norm by Siz'!B58)*1000</f>
        <v>0</v>
      </c>
      <c r="AC58" s="42">
        <f>('Data Analysis and Refinement'!AG57/'Current Quality Tot Norm by Siz'!B58)*1000</f>
        <v>0</v>
      </c>
      <c r="AD58" s="42">
        <f>('Data Analysis and Refinement'!AH57/'Current Quality Tot Norm by Siz'!B58)*1000</f>
        <v>0</v>
      </c>
      <c r="AE58" s="42">
        <f>('Data Analysis and Refinement'!AI57/'Current Quality Tot Norm by Siz'!B58)*1000</f>
        <v>0</v>
      </c>
      <c r="AF58" s="42">
        <f>('Data Analysis and Refinement'!AJ57/'Current Quality Tot Norm by Siz'!B58)*1000</f>
        <v>0</v>
      </c>
      <c r="AG58" s="42">
        <f>('Data Analysis and Refinement'!AK57/'Current Quality Tot Norm by Siz'!B58)*1000</f>
        <v>0</v>
      </c>
      <c r="AH58" s="42">
        <f>('Data Analysis and Refinement'!AL57/'Current Quality Tot Norm by Siz'!B58)*1000</f>
        <v>0</v>
      </c>
      <c r="AI58" s="42">
        <f>('Data Analysis and Refinement'!AM57/'Current Quality Tot Norm by Siz'!B58)*1000</f>
        <v>0.65573770491803274</v>
      </c>
      <c r="AJ58" s="42">
        <f>('Data Analysis and Refinement'!AN57/'Current Quality Tot Norm by Siz'!B58)*1000</f>
        <v>0.49180327868852458</v>
      </c>
      <c r="AK58" s="42">
        <f>('Data Analysis and Refinement'!AO57/'Current Quality Tot Norm by Siz'!B58)*1000</f>
        <v>0.65573770491803274</v>
      </c>
      <c r="AL58" s="42">
        <f>('Data Analysis and Refinement'!AP57/'Current Quality Tot Norm by Siz'!B58)*1000</f>
        <v>0.81967213114754101</v>
      </c>
      <c r="AM58" s="42">
        <f>('Data Analysis and Refinement'!AQ57/'Current Quality Tot Norm by Siz'!B58)*1000</f>
        <v>0.16393442622950818</v>
      </c>
      <c r="AN58" s="42">
        <f>('Data Analysis and Refinement'!AR57/'Current Quality Tot Norm by Siz'!B58)*1000</f>
        <v>0.65573770491803274</v>
      </c>
      <c r="AO58" s="42">
        <f>('Data Analysis and Refinement'!AS57/'Current Quality Tot Norm by Siz'!B58)*1000</f>
        <v>0.16393442622950818</v>
      </c>
      <c r="AP58" s="42">
        <f>('Data Analysis and Refinement'!AT57/'Current Quality Tot Norm by Siz'!B58)*1000</f>
        <v>0.32786885245901637</v>
      </c>
      <c r="AQ58" s="42">
        <f>('Data Analysis and Refinement'!AU57/'Current Quality Tot Norm by Siz'!B58)*1000</f>
        <v>0.16393442622950818</v>
      </c>
      <c r="AR58" s="42">
        <f>('Data Analysis and Refinement'!AV57/'Current Quality Tot Norm by Siz'!B58)*1000</f>
        <v>0</v>
      </c>
      <c r="AS58" s="42">
        <f>('Data Analysis and Refinement'!AW57/'Current Quality Tot Norm by Siz'!B58)*1000</f>
        <v>0.16393442622950818</v>
      </c>
      <c r="AT58" s="42">
        <f>('Data Analysis and Refinement'!AX57/'Current Quality Tot Norm by Siz'!B58)*1000</f>
        <v>0</v>
      </c>
      <c r="AU58" s="42">
        <f>('Data Analysis and Refinement'!AY57/'Current Quality Tot Norm by Siz'!B58)*1000</f>
        <v>0</v>
      </c>
      <c r="AV58" s="42">
        <f>('Data Analysis and Refinement'!AZ57/'Current Quality Tot Norm by Siz'!B58)*1000</f>
        <v>0</v>
      </c>
      <c r="AW58" s="42">
        <f>('Data Analysis and Refinement'!BA57/'Current Quality Tot Norm by Siz'!B58)*1000</f>
        <v>0</v>
      </c>
      <c r="AX58" s="42">
        <f>('Data Analysis and Refinement'!BB57/'Current Quality Tot Norm by Siz'!B58)*1000</f>
        <v>0</v>
      </c>
      <c r="AY58" s="42">
        <f>('Data Analysis and Refinement'!BC57/'Current Quality Tot Norm by Siz'!B58)*1000</f>
        <v>0</v>
      </c>
    </row>
    <row r="59" spans="2:51">
      <c r="B59" s="21">
        <v>6100</v>
      </c>
      <c r="C59" s="21" t="s">
        <v>7</v>
      </c>
      <c r="D59" s="42">
        <f>('Data Analysis and Refinement'!H58/'Current Quality Tot Norm by Siz'!B59)*1000</f>
        <v>0</v>
      </c>
      <c r="E59" s="42">
        <f>('Data Analysis and Refinement'!I58/'Current Quality Tot Norm by Siz'!B59)*1000</f>
        <v>0</v>
      </c>
      <c r="F59" s="42">
        <f>('Data Analysis and Refinement'!J58/'Current Quality Tot Norm by Siz'!B59)*1000</f>
        <v>0</v>
      </c>
      <c r="G59" s="42">
        <f>('Data Analysis and Refinement'!K58/'Current Quality Tot Norm by Siz'!B59)*1000</f>
        <v>0</v>
      </c>
      <c r="H59" s="42">
        <f>('Data Analysis and Refinement'!L58/'Current Quality Tot Norm by Siz'!B59)*1000</f>
        <v>0</v>
      </c>
      <c r="I59" s="42">
        <f>('Data Analysis and Refinement'!M58/'Current Quality Tot Norm by Siz'!B59)*1000</f>
        <v>0</v>
      </c>
      <c r="J59" s="42">
        <f>('Data Analysis and Refinement'!N58/'Current Quality Tot Norm by Siz'!B59)*1000</f>
        <v>0</v>
      </c>
      <c r="K59" s="42">
        <f>('Data Analysis and Refinement'!O58/'Current Quality Tot Norm by Siz'!B59)*1000</f>
        <v>0</v>
      </c>
      <c r="L59" s="42">
        <f>('Data Analysis and Refinement'!P58/'Current Quality Tot Norm by Siz'!B59)*1000</f>
        <v>0</v>
      </c>
      <c r="M59" s="42">
        <f>('Data Analysis and Refinement'!Q58/'Current Quality Tot Norm by Siz'!B59)*1000</f>
        <v>0</v>
      </c>
      <c r="N59" s="42">
        <f>('Data Analysis and Refinement'!R58/'Current Quality Tot Norm by Siz'!B59)*1000</f>
        <v>0</v>
      </c>
      <c r="O59" s="42">
        <f>('Data Analysis and Refinement'!S58/'Current Quality Tot Norm by Siz'!B59)*1000</f>
        <v>0</v>
      </c>
      <c r="P59" s="42">
        <f>('Data Analysis and Refinement'!T58/'Current Quality Tot Norm by Siz'!B59)*1000</f>
        <v>0</v>
      </c>
      <c r="Q59" s="42">
        <f>('Data Analysis and Refinement'!U58/'Current Quality Tot Norm by Siz'!B59)*1000</f>
        <v>0</v>
      </c>
      <c r="R59" s="42">
        <f>('Data Analysis and Refinement'!V58/'Current Quality Tot Norm by Siz'!B59)*1000</f>
        <v>0</v>
      </c>
      <c r="S59" s="42">
        <f>('Data Analysis and Refinement'!W58/'Current Quality Tot Norm by Siz'!B59)*1000</f>
        <v>0</v>
      </c>
      <c r="T59" s="42">
        <f>('Data Analysis and Refinement'!X58/'Current Quality Tot Norm by Siz'!B59)*1000</f>
        <v>0</v>
      </c>
      <c r="U59" s="42">
        <f>('Data Analysis and Refinement'!Y58/'Current Quality Tot Norm by Siz'!B59)*1000</f>
        <v>0</v>
      </c>
      <c r="V59" s="42">
        <f>('Data Analysis and Refinement'!Z58/'Current Quality Tot Norm by Siz'!B59)*1000</f>
        <v>0</v>
      </c>
      <c r="W59" s="42">
        <f>('Data Analysis and Refinement'!AA58/'Current Quality Tot Norm by Siz'!B59)*1000</f>
        <v>0</v>
      </c>
      <c r="X59" s="42">
        <f>('Data Analysis and Refinement'!AB58/'Current Quality Tot Norm by Siz'!B59)*1000</f>
        <v>0</v>
      </c>
      <c r="Y59" s="42">
        <f>('Data Analysis and Refinement'!AC58/'Current Quality Tot Norm by Siz'!B59)*1000</f>
        <v>0</v>
      </c>
      <c r="Z59" s="42">
        <f>('Data Analysis and Refinement'!AD58/'Current Quality Tot Norm by Siz'!B59)*1000</f>
        <v>0</v>
      </c>
      <c r="AA59" s="42">
        <f>('Data Analysis and Refinement'!AE58/'Current Quality Tot Norm by Siz'!B59)*1000</f>
        <v>0</v>
      </c>
      <c r="AB59" s="42">
        <f>('Data Analysis and Refinement'!AF58/'Current Quality Tot Norm by Siz'!B59)*1000</f>
        <v>0</v>
      </c>
      <c r="AC59" s="42">
        <f>('Data Analysis and Refinement'!AG58/'Current Quality Tot Norm by Siz'!B59)*1000</f>
        <v>0</v>
      </c>
      <c r="AD59" s="42">
        <f>('Data Analysis and Refinement'!AH58/'Current Quality Tot Norm by Siz'!B59)*1000</f>
        <v>0</v>
      </c>
      <c r="AE59" s="42">
        <f>('Data Analysis and Refinement'!AI58/'Current Quality Tot Norm by Siz'!B59)*1000</f>
        <v>0</v>
      </c>
      <c r="AF59" s="42">
        <f>('Data Analysis and Refinement'!AJ58/'Current Quality Tot Norm by Siz'!B59)*1000</f>
        <v>0</v>
      </c>
      <c r="AG59" s="42">
        <f>('Data Analysis and Refinement'!AK58/'Current Quality Tot Norm by Siz'!B59)*1000</f>
        <v>0</v>
      </c>
      <c r="AH59" s="42">
        <f>('Data Analysis and Refinement'!AL58/'Current Quality Tot Norm by Siz'!B59)*1000</f>
        <v>0</v>
      </c>
      <c r="AI59" s="42">
        <f>('Data Analysis and Refinement'!AM58/'Current Quality Tot Norm by Siz'!B59)*1000</f>
        <v>0</v>
      </c>
      <c r="AJ59" s="42">
        <f>('Data Analysis and Refinement'!AN58/'Current Quality Tot Norm by Siz'!B59)*1000</f>
        <v>0.32786885245901637</v>
      </c>
      <c r="AK59" s="42">
        <f>('Data Analysis and Refinement'!AO58/'Current Quality Tot Norm by Siz'!B59)*1000</f>
        <v>0.49180327868852458</v>
      </c>
      <c r="AL59" s="42">
        <f>('Data Analysis and Refinement'!AP58/'Current Quality Tot Norm by Siz'!B59)*1000</f>
        <v>0.65573770491803274</v>
      </c>
      <c r="AM59" s="42">
        <f>('Data Analysis and Refinement'!AQ58/'Current Quality Tot Norm by Siz'!B59)*1000</f>
        <v>0.65573770491803274</v>
      </c>
      <c r="AN59" s="42">
        <f>('Data Analysis and Refinement'!AR58/'Current Quality Tot Norm by Siz'!B59)*1000</f>
        <v>0.81967213114754101</v>
      </c>
      <c r="AO59" s="42">
        <f>('Data Analysis and Refinement'!AS58/'Current Quality Tot Norm by Siz'!B59)*1000</f>
        <v>0.16393442622950818</v>
      </c>
      <c r="AP59" s="42">
        <f>('Data Analysis and Refinement'!AT58/'Current Quality Tot Norm by Siz'!B59)*1000</f>
        <v>0.49180327868852458</v>
      </c>
      <c r="AQ59" s="42">
        <f>('Data Analysis and Refinement'!AU58/'Current Quality Tot Norm by Siz'!B59)*1000</f>
        <v>0.32786885245901637</v>
      </c>
      <c r="AR59" s="42">
        <f>('Data Analysis and Refinement'!AV58/'Current Quality Tot Norm by Siz'!B59)*1000</f>
        <v>0.16393442622950818</v>
      </c>
      <c r="AS59" s="42">
        <f>('Data Analysis and Refinement'!AW58/'Current Quality Tot Norm by Siz'!B59)*1000</f>
        <v>0.16393442622950818</v>
      </c>
      <c r="AT59" s="42">
        <f>('Data Analysis and Refinement'!AX58/'Current Quality Tot Norm by Siz'!B59)*1000</f>
        <v>0</v>
      </c>
      <c r="AU59" s="42">
        <f>('Data Analysis and Refinement'!AY58/'Current Quality Tot Norm by Siz'!B59)*1000</f>
        <v>0</v>
      </c>
      <c r="AV59" s="42">
        <f>('Data Analysis and Refinement'!AZ58/'Current Quality Tot Norm by Siz'!B59)*1000</f>
        <v>0</v>
      </c>
      <c r="AW59" s="42">
        <f>('Data Analysis and Refinement'!BA58/'Current Quality Tot Norm by Siz'!B59)*1000</f>
        <v>0</v>
      </c>
      <c r="AX59" s="42">
        <f>('Data Analysis and Refinement'!BB58/'Current Quality Tot Norm by Siz'!B59)*1000</f>
        <v>0</v>
      </c>
      <c r="AY59" s="42">
        <f>('Data Analysis and Refinement'!BC58/'Current Quality Tot Norm by Siz'!B59)*1000</f>
        <v>0</v>
      </c>
    </row>
    <row r="60" spans="2:51">
      <c r="B60" s="21">
        <v>6750</v>
      </c>
      <c r="C60" s="21" t="s">
        <v>6</v>
      </c>
      <c r="D60" s="42">
        <f>('Data Analysis and Refinement'!H59/'Current Quality Tot Norm by Siz'!B60)*1000</f>
        <v>0</v>
      </c>
      <c r="E60" s="42">
        <f>('Data Analysis and Refinement'!I59/'Current Quality Tot Norm by Siz'!B60)*1000</f>
        <v>0</v>
      </c>
      <c r="F60" s="42">
        <f>('Data Analysis and Refinement'!J59/'Current Quality Tot Norm by Siz'!B60)*1000</f>
        <v>0</v>
      </c>
      <c r="G60" s="42">
        <f>('Data Analysis and Refinement'!K59/'Current Quality Tot Norm by Siz'!B60)*1000</f>
        <v>0</v>
      </c>
      <c r="H60" s="42">
        <f>('Data Analysis and Refinement'!L59/'Current Quality Tot Norm by Siz'!B60)*1000</f>
        <v>0</v>
      </c>
      <c r="I60" s="42">
        <f>('Data Analysis and Refinement'!M59/'Current Quality Tot Norm by Siz'!B60)*1000</f>
        <v>0</v>
      </c>
      <c r="J60" s="42">
        <f>('Data Analysis and Refinement'!N59/'Current Quality Tot Norm by Siz'!B60)*1000</f>
        <v>0</v>
      </c>
      <c r="K60" s="42">
        <f>('Data Analysis and Refinement'!O59/'Current Quality Tot Norm by Siz'!B60)*1000</f>
        <v>0</v>
      </c>
      <c r="L60" s="42">
        <f>('Data Analysis and Refinement'!P59/'Current Quality Tot Norm by Siz'!B60)*1000</f>
        <v>0</v>
      </c>
      <c r="M60" s="42">
        <f>('Data Analysis and Refinement'!Q59/'Current Quality Tot Norm by Siz'!B60)*1000</f>
        <v>0</v>
      </c>
      <c r="N60" s="42">
        <f>('Data Analysis and Refinement'!R59/'Current Quality Tot Norm by Siz'!B60)*1000</f>
        <v>0</v>
      </c>
      <c r="O60" s="42">
        <f>('Data Analysis and Refinement'!S59/'Current Quality Tot Norm by Siz'!B60)*1000</f>
        <v>0</v>
      </c>
      <c r="P60" s="42">
        <f>('Data Analysis and Refinement'!T59/'Current Quality Tot Norm by Siz'!B60)*1000</f>
        <v>0</v>
      </c>
      <c r="Q60" s="42">
        <f>('Data Analysis and Refinement'!U59/'Current Quality Tot Norm by Siz'!B60)*1000</f>
        <v>0</v>
      </c>
      <c r="R60" s="42">
        <f>('Data Analysis and Refinement'!V59/'Current Quality Tot Norm by Siz'!B60)*1000</f>
        <v>0</v>
      </c>
      <c r="S60" s="42">
        <f>('Data Analysis and Refinement'!W59/'Current Quality Tot Norm by Siz'!B60)*1000</f>
        <v>0</v>
      </c>
      <c r="T60" s="42">
        <f>('Data Analysis and Refinement'!X59/'Current Quality Tot Norm by Siz'!B60)*1000</f>
        <v>0</v>
      </c>
      <c r="U60" s="42">
        <f>('Data Analysis and Refinement'!Y59/'Current Quality Tot Norm by Siz'!B60)*1000</f>
        <v>0</v>
      </c>
      <c r="V60" s="42">
        <f>('Data Analysis and Refinement'!Z59/'Current Quality Tot Norm by Siz'!B60)*1000</f>
        <v>0</v>
      </c>
      <c r="W60" s="42">
        <f>('Data Analysis and Refinement'!AA59/'Current Quality Tot Norm by Siz'!B60)*1000</f>
        <v>0</v>
      </c>
      <c r="X60" s="42">
        <f>('Data Analysis and Refinement'!AB59/'Current Quality Tot Norm by Siz'!B60)*1000</f>
        <v>0</v>
      </c>
      <c r="Y60" s="42">
        <f>('Data Analysis and Refinement'!AC59/'Current Quality Tot Norm by Siz'!B60)*1000</f>
        <v>0</v>
      </c>
      <c r="Z60" s="42">
        <f>('Data Analysis and Refinement'!AD59/'Current Quality Tot Norm by Siz'!B60)*1000</f>
        <v>0</v>
      </c>
      <c r="AA60" s="42">
        <f>('Data Analysis and Refinement'!AE59/'Current Quality Tot Norm by Siz'!B60)*1000</f>
        <v>0</v>
      </c>
      <c r="AB60" s="42">
        <f>('Data Analysis and Refinement'!AF59/'Current Quality Tot Norm by Siz'!B60)*1000</f>
        <v>0</v>
      </c>
      <c r="AC60" s="42">
        <f>('Data Analysis and Refinement'!AG59/'Current Quality Tot Norm by Siz'!B60)*1000</f>
        <v>0</v>
      </c>
      <c r="AD60" s="42">
        <f>('Data Analysis and Refinement'!AH59/'Current Quality Tot Norm by Siz'!B60)*1000</f>
        <v>0</v>
      </c>
      <c r="AE60" s="42">
        <f>('Data Analysis and Refinement'!AI59/'Current Quality Tot Norm by Siz'!B60)*1000</f>
        <v>0</v>
      </c>
      <c r="AF60" s="42">
        <f>('Data Analysis and Refinement'!AJ59/'Current Quality Tot Norm by Siz'!B60)*1000</f>
        <v>0</v>
      </c>
      <c r="AG60" s="42">
        <f>('Data Analysis and Refinement'!AK59/'Current Quality Tot Norm by Siz'!B60)*1000</f>
        <v>0</v>
      </c>
      <c r="AH60" s="42">
        <f>('Data Analysis and Refinement'!AL59/'Current Quality Tot Norm by Siz'!B60)*1000</f>
        <v>0</v>
      </c>
      <c r="AI60" s="42">
        <f>('Data Analysis and Refinement'!AM59/'Current Quality Tot Norm by Siz'!B60)*1000</f>
        <v>0</v>
      </c>
      <c r="AJ60" s="42">
        <f>('Data Analysis and Refinement'!AN59/'Current Quality Tot Norm by Siz'!B60)*1000</f>
        <v>0</v>
      </c>
      <c r="AK60" s="42">
        <f>('Data Analysis and Refinement'!AO59/'Current Quality Tot Norm by Siz'!B60)*1000</f>
        <v>0.44444444444444448</v>
      </c>
      <c r="AL60" s="42">
        <f>('Data Analysis and Refinement'!AP59/'Current Quality Tot Norm by Siz'!B60)*1000</f>
        <v>0.29629629629629628</v>
      </c>
      <c r="AM60" s="42">
        <f>('Data Analysis and Refinement'!AQ59/'Current Quality Tot Norm by Siz'!B60)*1000</f>
        <v>0.44444444444444448</v>
      </c>
      <c r="AN60" s="42">
        <f>('Data Analysis and Refinement'!AR59/'Current Quality Tot Norm by Siz'!B60)*1000</f>
        <v>0.59259259259259256</v>
      </c>
      <c r="AO60" s="42">
        <f>('Data Analysis and Refinement'!AS59/'Current Quality Tot Norm by Siz'!B60)*1000</f>
        <v>0.44444444444444448</v>
      </c>
      <c r="AP60" s="42">
        <f>('Data Analysis and Refinement'!AT59/'Current Quality Tot Norm by Siz'!B60)*1000</f>
        <v>0.44444444444444448</v>
      </c>
      <c r="AQ60" s="42">
        <f>('Data Analysis and Refinement'!AU59/'Current Quality Tot Norm by Siz'!B60)*1000</f>
        <v>0.29629629629629628</v>
      </c>
      <c r="AR60" s="42">
        <f>('Data Analysis and Refinement'!AV59/'Current Quality Tot Norm by Siz'!B60)*1000</f>
        <v>0.29629629629629628</v>
      </c>
      <c r="AS60" s="42">
        <f>('Data Analysis and Refinement'!AW59/'Current Quality Tot Norm by Siz'!B60)*1000</f>
        <v>0.14814814814814814</v>
      </c>
      <c r="AT60" s="42">
        <f>('Data Analysis and Refinement'!AX59/'Current Quality Tot Norm by Siz'!B60)*1000</f>
        <v>0</v>
      </c>
      <c r="AU60" s="42">
        <f>('Data Analysis and Refinement'!AY59/'Current Quality Tot Norm by Siz'!B60)*1000</f>
        <v>0.14814814814814814</v>
      </c>
      <c r="AV60" s="42">
        <f>('Data Analysis and Refinement'!AZ59/'Current Quality Tot Norm by Siz'!B60)*1000</f>
        <v>0</v>
      </c>
      <c r="AW60" s="42">
        <f>('Data Analysis and Refinement'!BA59/'Current Quality Tot Norm by Siz'!B60)*1000</f>
        <v>0</v>
      </c>
      <c r="AX60" s="42">
        <f>('Data Analysis and Refinement'!BB59/'Current Quality Tot Norm by Siz'!B60)*1000</f>
        <v>0</v>
      </c>
      <c r="AY60" s="42">
        <f>('Data Analysis and Refinement'!BC59/'Current Quality Tot Norm by Siz'!B60)*1000</f>
        <v>0</v>
      </c>
    </row>
    <row r="61" spans="2:51">
      <c r="B61" s="21">
        <v>6750</v>
      </c>
      <c r="C61" s="21" t="s">
        <v>7</v>
      </c>
      <c r="D61" s="42">
        <f>('Data Analysis and Refinement'!H60/'Current Quality Tot Norm by Siz'!B61)*1000</f>
        <v>0</v>
      </c>
      <c r="E61" s="42">
        <f>('Data Analysis and Refinement'!I60/'Current Quality Tot Norm by Siz'!B61)*1000</f>
        <v>0</v>
      </c>
      <c r="F61" s="42">
        <f>('Data Analysis and Refinement'!J60/'Current Quality Tot Norm by Siz'!B61)*1000</f>
        <v>0</v>
      </c>
      <c r="G61" s="42">
        <f>('Data Analysis and Refinement'!K60/'Current Quality Tot Norm by Siz'!B61)*1000</f>
        <v>0</v>
      </c>
      <c r="H61" s="42">
        <f>('Data Analysis and Refinement'!L60/'Current Quality Tot Norm by Siz'!B61)*1000</f>
        <v>0</v>
      </c>
      <c r="I61" s="42">
        <f>('Data Analysis and Refinement'!M60/'Current Quality Tot Norm by Siz'!B61)*1000</f>
        <v>0</v>
      </c>
      <c r="J61" s="42">
        <f>('Data Analysis and Refinement'!N60/'Current Quality Tot Norm by Siz'!B61)*1000</f>
        <v>0</v>
      </c>
      <c r="K61" s="42">
        <f>('Data Analysis and Refinement'!O60/'Current Quality Tot Norm by Siz'!B61)*1000</f>
        <v>0</v>
      </c>
      <c r="L61" s="42">
        <f>('Data Analysis and Refinement'!P60/'Current Quality Tot Norm by Siz'!B61)*1000</f>
        <v>0</v>
      </c>
      <c r="M61" s="42">
        <f>('Data Analysis and Refinement'!Q60/'Current Quality Tot Norm by Siz'!B61)*1000</f>
        <v>0</v>
      </c>
      <c r="N61" s="42">
        <f>('Data Analysis and Refinement'!R60/'Current Quality Tot Norm by Siz'!B61)*1000</f>
        <v>0</v>
      </c>
      <c r="O61" s="42">
        <f>('Data Analysis and Refinement'!S60/'Current Quality Tot Norm by Siz'!B61)*1000</f>
        <v>0</v>
      </c>
      <c r="P61" s="42">
        <f>('Data Analysis and Refinement'!T60/'Current Quality Tot Norm by Siz'!B61)*1000</f>
        <v>0</v>
      </c>
      <c r="Q61" s="42">
        <f>('Data Analysis and Refinement'!U60/'Current Quality Tot Norm by Siz'!B61)*1000</f>
        <v>0</v>
      </c>
      <c r="R61" s="42">
        <f>('Data Analysis and Refinement'!V60/'Current Quality Tot Norm by Siz'!B61)*1000</f>
        <v>0</v>
      </c>
      <c r="S61" s="42">
        <f>('Data Analysis and Refinement'!W60/'Current Quality Tot Norm by Siz'!B61)*1000</f>
        <v>0</v>
      </c>
      <c r="T61" s="42">
        <f>('Data Analysis and Refinement'!X60/'Current Quality Tot Norm by Siz'!B61)*1000</f>
        <v>0</v>
      </c>
      <c r="U61" s="42">
        <f>('Data Analysis and Refinement'!Y60/'Current Quality Tot Norm by Siz'!B61)*1000</f>
        <v>0</v>
      </c>
      <c r="V61" s="42">
        <f>('Data Analysis and Refinement'!Z60/'Current Quality Tot Norm by Siz'!B61)*1000</f>
        <v>0</v>
      </c>
      <c r="W61" s="42">
        <f>('Data Analysis and Refinement'!AA60/'Current Quality Tot Norm by Siz'!B61)*1000</f>
        <v>0</v>
      </c>
      <c r="X61" s="42">
        <f>('Data Analysis and Refinement'!AB60/'Current Quality Tot Norm by Siz'!B61)*1000</f>
        <v>0</v>
      </c>
      <c r="Y61" s="42">
        <f>('Data Analysis and Refinement'!AC60/'Current Quality Tot Norm by Siz'!B61)*1000</f>
        <v>0</v>
      </c>
      <c r="Z61" s="42">
        <f>('Data Analysis and Refinement'!AD60/'Current Quality Tot Norm by Siz'!B61)*1000</f>
        <v>0</v>
      </c>
      <c r="AA61" s="42">
        <f>('Data Analysis and Refinement'!AE60/'Current Quality Tot Norm by Siz'!B61)*1000</f>
        <v>0</v>
      </c>
      <c r="AB61" s="42">
        <f>('Data Analysis and Refinement'!AF60/'Current Quality Tot Norm by Siz'!B61)*1000</f>
        <v>0</v>
      </c>
      <c r="AC61" s="42">
        <f>('Data Analysis and Refinement'!AG60/'Current Quality Tot Norm by Siz'!B61)*1000</f>
        <v>0</v>
      </c>
      <c r="AD61" s="42">
        <f>('Data Analysis and Refinement'!AH60/'Current Quality Tot Norm by Siz'!B61)*1000</f>
        <v>0</v>
      </c>
      <c r="AE61" s="42">
        <f>('Data Analysis and Refinement'!AI60/'Current Quality Tot Norm by Siz'!B61)*1000</f>
        <v>0</v>
      </c>
      <c r="AF61" s="42">
        <f>('Data Analysis and Refinement'!AJ60/'Current Quality Tot Norm by Siz'!B61)*1000</f>
        <v>0</v>
      </c>
      <c r="AG61" s="42">
        <f>('Data Analysis and Refinement'!AK60/'Current Quality Tot Norm by Siz'!B61)*1000</f>
        <v>0</v>
      </c>
      <c r="AH61" s="42">
        <f>('Data Analysis and Refinement'!AL60/'Current Quality Tot Norm by Siz'!B61)*1000</f>
        <v>0</v>
      </c>
      <c r="AI61" s="42">
        <f>('Data Analysis and Refinement'!AM60/'Current Quality Tot Norm by Siz'!B61)*1000</f>
        <v>0</v>
      </c>
      <c r="AJ61" s="42">
        <f>('Data Analysis and Refinement'!AN60/'Current Quality Tot Norm by Siz'!B61)*1000</f>
        <v>0</v>
      </c>
      <c r="AK61" s="42">
        <f>('Data Analysis and Refinement'!AO60/'Current Quality Tot Norm by Siz'!B61)*1000</f>
        <v>0</v>
      </c>
      <c r="AL61" s="42">
        <f>('Data Analysis and Refinement'!AP60/'Current Quality Tot Norm by Siz'!B61)*1000</f>
        <v>0.44444444444444448</v>
      </c>
      <c r="AM61" s="42">
        <f>('Data Analysis and Refinement'!AQ60/'Current Quality Tot Norm by Siz'!B61)*1000</f>
        <v>0.29629629629629628</v>
      </c>
      <c r="AN61" s="42">
        <f>('Data Analysis and Refinement'!AR60/'Current Quality Tot Norm by Siz'!B61)*1000</f>
        <v>0.59259259259259256</v>
      </c>
      <c r="AO61" s="42">
        <f>('Data Analysis and Refinement'!AS60/'Current Quality Tot Norm by Siz'!B61)*1000</f>
        <v>0.59259259259259256</v>
      </c>
      <c r="AP61" s="42">
        <f>('Data Analysis and Refinement'!AT60/'Current Quality Tot Norm by Siz'!B61)*1000</f>
        <v>0.44444444444444448</v>
      </c>
      <c r="AQ61" s="42">
        <f>('Data Analysis and Refinement'!AU60/'Current Quality Tot Norm by Siz'!B61)*1000</f>
        <v>0.44444444444444448</v>
      </c>
      <c r="AR61" s="42">
        <f>('Data Analysis and Refinement'!AV60/'Current Quality Tot Norm by Siz'!B61)*1000</f>
        <v>0.29629629629629628</v>
      </c>
      <c r="AS61" s="42">
        <f>('Data Analysis and Refinement'!AW60/'Current Quality Tot Norm by Siz'!B61)*1000</f>
        <v>0.29629629629629628</v>
      </c>
      <c r="AT61" s="42">
        <f>('Data Analysis and Refinement'!AX60/'Current Quality Tot Norm by Siz'!B61)*1000</f>
        <v>0</v>
      </c>
      <c r="AU61" s="42">
        <f>('Data Analysis and Refinement'!AY60/'Current Quality Tot Norm by Siz'!B61)*1000</f>
        <v>0.14814814814814814</v>
      </c>
      <c r="AV61" s="42">
        <f>('Data Analysis and Refinement'!AZ60/'Current Quality Tot Norm by Siz'!B61)*1000</f>
        <v>0</v>
      </c>
      <c r="AW61" s="42">
        <f>('Data Analysis and Refinement'!BA60/'Current Quality Tot Norm by Siz'!B61)*1000</f>
        <v>0</v>
      </c>
      <c r="AX61" s="42">
        <f>('Data Analysis and Refinement'!BB60/'Current Quality Tot Norm by Siz'!B61)*1000</f>
        <v>0</v>
      </c>
      <c r="AY61" s="42">
        <f>('Data Analysis and Refinement'!BC60/'Current Quality Tot Norm by Siz'!B61)*1000</f>
        <v>0</v>
      </c>
    </row>
    <row r="62" spans="2:51">
      <c r="B62" s="21">
        <v>7504</v>
      </c>
      <c r="C62" s="21" t="s">
        <v>6</v>
      </c>
      <c r="D62" s="42">
        <f>('Data Analysis and Refinement'!H61/'Current Quality Tot Norm by Siz'!B62)*1000</f>
        <v>0</v>
      </c>
      <c r="E62" s="42">
        <f>('Data Analysis and Refinement'!I61/'Current Quality Tot Norm by Siz'!B62)*1000</f>
        <v>0</v>
      </c>
      <c r="F62" s="42">
        <f>('Data Analysis and Refinement'!J61/'Current Quality Tot Norm by Siz'!B62)*1000</f>
        <v>0</v>
      </c>
      <c r="G62" s="42">
        <f>('Data Analysis and Refinement'!K61/'Current Quality Tot Norm by Siz'!B62)*1000</f>
        <v>0</v>
      </c>
      <c r="H62" s="42">
        <f>('Data Analysis and Refinement'!L61/'Current Quality Tot Norm by Siz'!B62)*1000</f>
        <v>0</v>
      </c>
      <c r="I62" s="42">
        <f>('Data Analysis and Refinement'!M61/'Current Quality Tot Norm by Siz'!B62)*1000</f>
        <v>0</v>
      </c>
      <c r="J62" s="42">
        <f>('Data Analysis and Refinement'!N61/'Current Quality Tot Norm by Siz'!B62)*1000</f>
        <v>0</v>
      </c>
      <c r="K62" s="42">
        <f>('Data Analysis and Refinement'!O61/'Current Quality Tot Norm by Siz'!B62)*1000</f>
        <v>0</v>
      </c>
      <c r="L62" s="42">
        <f>('Data Analysis and Refinement'!P61/'Current Quality Tot Norm by Siz'!B62)*1000</f>
        <v>0</v>
      </c>
      <c r="M62" s="42">
        <f>('Data Analysis and Refinement'!Q61/'Current Quality Tot Norm by Siz'!B62)*1000</f>
        <v>0</v>
      </c>
      <c r="N62" s="42">
        <f>('Data Analysis and Refinement'!R61/'Current Quality Tot Norm by Siz'!B62)*1000</f>
        <v>0</v>
      </c>
      <c r="O62" s="42">
        <f>('Data Analysis and Refinement'!S61/'Current Quality Tot Norm by Siz'!B62)*1000</f>
        <v>0</v>
      </c>
      <c r="P62" s="42">
        <f>('Data Analysis and Refinement'!T61/'Current Quality Tot Norm by Siz'!B62)*1000</f>
        <v>0</v>
      </c>
      <c r="Q62" s="42">
        <f>('Data Analysis and Refinement'!U61/'Current Quality Tot Norm by Siz'!B62)*1000</f>
        <v>0</v>
      </c>
      <c r="R62" s="42">
        <f>('Data Analysis and Refinement'!V61/'Current Quality Tot Norm by Siz'!B62)*1000</f>
        <v>0</v>
      </c>
      <c r="S62" s="42">
        <f>('Data Analysis and Refinement'!W61/'Current Quality Tot Norm by Siz'!B62)*1000</f>
        <v>0</v>
      </c>
      <c r="T62" s="42">
        <f>('Data Analysis and Refinement'!X61/'Current Quality Tot Norm by Siz'!B62)*1000</f>
        <v>0</v>
      </c>
      <c r="U62" s="42">
        <f>('Data Analysis and Refinement'!Y61/'Current Quality Tot Norm by Siz'!B62)*1000</f>
        <v>0</v>
      </c>
      <c r="V62" s="42">
        <f>('Data Analysis and Refinement'!Z61/'Current Quality Tot Norm by Siz'!B62)*1000</f>
        <v>0</v>
      </c>
      <c r="W62" s="42">
        <f>('Data Analysis and Refinement'!AA61/'Current Quality Tot Norm by Siz'!B62)*1000</f>
        <v>0</v>
      </c>
      <c r="X62" s="42">
        <f>('Data Analysis and Refinement'!AB61/'Current Quality Tot Norm by Siz'!B62)*1000</f>
        <v>0</v>
      </c>
      <c r="Y62" s="42">
        <f>('Data Analysis and Refinement'!AC61/'Current Quality Tot Norm by Siz'!B62)*1000</f>
        <v>0</v>
      </c>
      <c r="Z62" s="42">
        <f>('Data Analysis and Refinement'!AD61/'Current Quality Tot Norm by Siz'!B62)*1000</f>
        <v>0</v>
      </c>
      <c r="AA62" s="42">
        <f>('Data Analysis and Refinement'!AE61/'Current Quality Tot Norm by Siz'!B62)*1000</f>
        <v>0</v>
      </c>
      <c r="AB62" s="42">
        <f>('Data Analysis and Refinement'!AF61/'Current Quality Tot Norm by Siz'!B62)*1000</f>
        <v>0</v>
      </c>
      <c r="AC62" s="42">
        <f>('Data Analysis and Refinement'!AG61/'Current Quality Tot Norm by Siz'!B62)*1000</f>
        <v>0</v>
      </c>
      <c r="AD62" s="42">
        <f>('Data Analysis and Refinement'!AH61/'Current Quality Tot Norm by Siz'!B62)*1000</f>
        <v>0</v>
      </c>
      <c r="AE62" s="42">
        <f>('Data Analysis and Refinement'!AI61/'Current Quality Tot Norm by Siz'!B62)*1000</f>
        <v>0</v>
      </c>
      <c r="AF62" s="42">
        <f>('Data Analysis and Refinement'!AJ61/'Current Quality Tot Norm by Siz'!B62)*1000</f>
        <v>0</v>
      </c>
      <c r="AG62" s="42">
        <f>('Data Analysis and Refinement'!AK61/'Current Quality Tot Norm by Siz'!B62)*1000</f>
        <v>0</v>
      </c>
      <c r="AH62" s="42">
        <f>('Data Analysis and Refinement'!AL61/'Current Quality Tot Norm by Siz'!B62)*1000</f>
        <v>0</v>
      </c>
      <c r="AI62" s="42">
        <f>('Data Analysis and Refinement'!AM61/'Current Quality Tot Norm by Siz'!B62)*1000</f>
        <v>0</v>
      </c>
      <c r="AJ62" s="42">
        <f>('Data Analysis and Refinement'!AN61/'Current Quality Tot Norm by Siz'!B62)*1000</f>
        <v>0</v>
      </c>
      <c r="AK62" s="42">
        <f>('Data Analysis and Refinement'!AO61/'Current Quality Tot Norm by Siz'!B62)*1000</f>
        <v>0</v>
      </c>
      <c r="AL62" s="42">
        <f>('Data Analysis and Refinement'!AP61/'Current Quality Tot Norm by Siz'!B62)*1000</f>
        <v>0.53304904051172708</v>
      </c>
      <c r="AM62" s="42">
        <f>('Data Analysis and Refinement'!AQ61/'Current Quality Tot Norm by Siz'!B62)*1000</f>
        <v>0.39978678038379528</v>
      </c>
      <c r="AN62" s="42">
        <f>('Data Analysis and Refinement'!AR61/'Current Quality Tot Norm by Siz'!B62)*1000</f>
        <v>0.53304904051172708</v>
      </c>
      <c r="AO62" s="42">
        <f>('Data Analysis and Refinement'!AS61/'Current Quality Tot Norm by Siz'!B62)*1000</f>
        <v>0.66631130063965882</v>
      </c>
      <c r="AP62" s="42">
        <f>('Data Analysis and Refinement'!AT61/'Current Quality Tot Norm by Siz'!B62)*1000</f>
        <v>0.13326226012793177</v>
      </c>
      <c r="AQ62" s="42">
        <f>('Data Analysis and Refinement'!AU61/'Current Quality Tot Norm by Siz'!B62)*1000</f>
        <v>0.53304904051172708</v>
      </c>
      <c r="AR62" s="42">
        <f>('Data Analysis and Refinement'!AV61/'Current Quality Tot Norm by Siz'!B62)*1000</f>
        <v>0.13326226012793177</v>
      </c>
      <c r="AS62" s="42">
        <f>('Data Analysis and Refinement'!AW61/'Current Quality Tot Norm by Siz'!B62)*1000</f>
        <v>0.26652452025586354</v>
      </c>
      <c r="AT62" s="42">
        <f>('Data Analysis and Refinement'!AX61/'Current Quality Tot Norm by Siz'!B62)*1000</f>
        <v>0.13326226012793177</v>
      </c>
      <c r="AU62" s="42">
        <f>('Data Analysis and Refinement'!AY61/'Current Quality Tot Norm by Siz'!B62)*1000</f>
        <v>0</v>
      </c>
      <c r="AV62" s="42">
        <f>('Data Analysis and Refinement'!AZ61/'Current Quality Tot Norm by Siz'!B62)*1000</f>
        <v>0.13326226012793177</v>
      </c>
      <c r="AW62" s="42">
        <f>('Data Analysis and Refinement'!BA61/'Current Quality Tot Norm by Siz'!B62)*1000</f>
        <v>0</v>
      </c>
      <c r="AX62" s="42">
        <f>('Data Analysis and Refinement'!BB61/'Current Quality Tot Norm by Siz'!B62)*1000</f>
        <v>0</v>
      </c>
      <c r="AY62" s="42">
        <f>('Data Analysis and Refinement'!BC61/'Current Quality Tot Norm by Siz'!B62)*1000</f>
        <v>0</v>
      </c>
    </row>
    <row r="63" spans="2:51">
      <c r="B63" s="21">
        <v>7504</v>
      </c>
      <c r="C63" s="21" t="s">
        <v>7</v>
      </c>
      <c r="D63" s="42">
        <f>('Data Analysis and Refinement'!H62/'Current Quality Tot Norm by Siz'!B63)*1000</f>
        <v>0</v>
      </c>
      <c r="E63" s="42">
        <f>('Data Analysis and Refinement'!I62/'Current Quality Tot Norm by Siz'!B63)*1000</f>
        <v>0</v>
      </c>
      <c r="F63" s="42">
        <f>('Data Analysis and Refinement'!J62/'Current Quality Tot Norm by Siz'!B63)*1000</f>
        <v>0</v>
      </c>
      <c r="G63" s="42">
        <f>('Data Analysis and Refinement'!K62/'Current Quality Tot Norm by Siz'!B63)*1000</f>
        <v>0</v>
      </c>
      <c r="H63" s="42">
        <f>('Data Analysis and Refinement'!L62/'Current Quality Tot Norm by Siz'!B63)*1000</f>
        <v>0</v>
      </c>
      <c r="I63" s="42">
        <f>('Data Analysis and Refinement'!M62/'Current Quality Tot Norm by Siz'!B63)*1000</f>
        <v>0</v>
      </c>
      <c r="J63" s="42">
        <f>('Data Analysis and Refinement'!N62/'Current Quality Tot Norm by Siz'!B63)*1000</f>
        <v>0</v>
      </c>
      <c r="K63" s="42">
        <f>('Data Analysis and Refinement'!O62/'Current Quality Tot Norm by Siz'!B63)*1000</f>
        <v>0</v>
      </c>
      <c r="L63" s="42">
        <f>('Data Analysis and Refinement'!P62/'Current Quality Tot Norm by Siz'!B63)*1000</f>
        <v>0</v>
      </c>
      <c r="M63" s="42">
        <f>('Data Analysis and Refinement'!Q62/'Current Quality Tot Norm by Siz'!B63)*1000</f>
        <v>0</v>
      </c>
      <c r="N63" s="42">
        <f>('Data Analysis and Refinement'!R62/'Current Quality Tot Norm by Siz'!B63)*1000</f>
        <v>0</v>
      </c>
      <c r="O63" s="42">
        <f>('Data Analysis and Refinement'!S62/'Current Quality Tot Norm by Siz'!B63)*1000</f>
        <v>0</v>
      </c>
      <c r="P63" s="42">
        <f>('Data Analysis and Refinement'!T62/'Current Quality Tot Norm by Siz'!B63)*1000</f>
        <v>0</v>
      </c>
      <c r="Q63" s="42">
        <f>('Data Analysis and Refinement'!U62/'Current Quality Tot Norm by Siz'!B63)*1000</f>
        <v>0</v>
      </c>
      <c r="R63" s="42">
        <f>('Data Analysis and Refinement'!V62/'Current Quality Tot Norm by Siz'!B63)*1000</f>
        <v>0</v>
      </c>
      <c r="S63" s="42">
        <f>('Data Analysis and Refinement'!W62/'Current Quality Tot Norm by Siz'!B63)*1000</f>
        <v>0</v>
      </c>
      <c r="T63" s="42">
        <f>('Data Analysis and Refinement'!X62/'Current Quality Tot Norm by Siz'!B63)*1000</f>
        <v>0</v>
      </c>
      <c r="U63" s="42">
        <f>('Data Analysis and Refinement'!Y62/'Current Quality Tot Norm by Siz'!B63)*1000</f>
        <v>0</v>
      </c>
      <c r="V63" s="42">
        <f>('Data Analysis and Refinement'!Z62/'Current Quality Tot Norm by Siz'!B63)*1000</f>
        <v>0</v>
      </c>
      <c r="W63" s="42">
        <f>('Data Analysis and Refinement'!AA62/'Current Quality Tot Norm by Siz'!B63)*1000</f>
        <v>0</v>
      </c>
      <c r="X63" s="42">
        <f>('Data Analysis and Refinement'!AB62/'Current Quality Tot Norm by Siz'!B63)*1000</f>
        <v>0</v>
      </c>
      <c r="Y63" s="42">
        <f>('Data Analysis and Refinement'!AC62/'Current Quality Tot Norm by Siz'!B63)*1000</f>
        <v>0</v>
      </c>
      <c r="Z63" s="42">
        <f>('Data Analysis and Refinement'!AD62/'Current Quality Tot Norm by Siz'!B63)*1000</f>
        <v>0</v>
      </c>
      <c r="AA63" s="42">
        <f>('Data Analysis and Refinement'!AE62/'Current Quality Tot Norm by Siz'!B63)*1000</f>
        <v>0</v>
      </c>
      <c r="AB63" s="42">
        <f>('Data Analysis and Refinement'!AF62/'Current Quality Tot Norm by Siz'!B63)*1000</f>
        <v>0</v>
      </c>
      <c r="AC63" s="42">
        <f>('Data Analysis and Refinement'!AG62/'Current Quality Tot Norm by Siz'!B63)*1000</f>
        <v>0</v>
      </c>
      <c r="AD63" s="42">
        <f>('Data Analysis and Refinement'!AH62/'Current Quality Tot Norm by Siz'!B63)*1000</f>
        <v>0</v>
      </c>
      <c r="AE63" s="42">
        <f>('Data Analysis and Refinement'!AI62/'Current Quality Tot Norm by Siz'!B63)*1000</f>
        <v>0</v>
      </c>
      <c r="AF63" s="42">
        <f>('Data Analysis and Refinement'!AJ62/'Current Quality Tot Norm by Siz'!B63)*1000</f>
        <v>0</v>
      </c>
      <c r="AG63" s="42">
        <f>('Data Analysis and Refinement'!AK62/'Current Quality Tot Norm by Siz'!B63)*1000</f>
        <v>0</v>
      </c>
      <c r="AH63" s="42">
        <f>('Data Analysis and Refinement'!AL62/'Current Quality Tot Norm by Siz'!B63)*1000</f>
        <v>0</v>
      </c>
      <c r="AI63" s="42">
        <f>('Data Analysis and Refinement'!AM62/'Current Quality Tot Norm by Siz'!B63)*1000</f>
        <v>0</v>
      </c>
      <c r="AJ63" s="42">
        <f>('Data Analysis and Refinement'!AN62/'Current Quality Tot Norm by Siz'!B63)*1000</f>
        <v>0</v>
      </c>
      <c r="AK63" s="42">
        <f>('Data Analysis and Refinement'!AO62/'Current Quality Tot Norm by Siz'!B63)*1000</f>
        <v>0</v>
      </c>
      <c r="AL63" s="42">
        <f>('Data Analysis and Refinement'!AP62/'Current Quality Tot Norm by Siz'!B63)*1000</f>
        <v>0</v>
      </c>
      <c r="AM63" s="42">
        <f>('Data Analysis and Refinement'!AQ62/'Current Quality Tot Norm by Siz'!B63)*1000</f>
        <v>0.39978678038379528</v>
      </c>
      <c r="AN63" s="42">
        <f>('Data Analysis and Refinement'!AR62/'Current Quality Tot Norm by Siz'!B63)*1000</f>
        <v>0.53304904051172708</v>
      </c>
      <c r="AO63" s="42">
        <f>('Data Analysis and Refinement'!AS62/'Current Quality Tot Norm by Siz'!B63)*1000</f>
        <v>0.53304904051172708</v>
      </c>
      <c r="AP63" s="42">
        <f>('Data Analysis and Refinement'!AT62/'Current Quality Tot Norm by Siz'!B63)*1000</f>
        <v>0.39978678038379528</v>
      </c>
      <c r="AQ63" s="42">
        <f>('Data Analysis and Refinement'!AU62/'Current Quality Tot Norm by Siz'!B63)*1000</f>
        <v>0.39978678038379528</v>
      </c>
      <c r="AR63" s="42">
        <f>('Data Analysis and Refinement'!AV62/'Current Quality Tot Norm by Siz'!B63)*1000</f>
        <v>0.26652452025586354</v>
      </c>
      <c r="AS63" s="42">
        <f>('Data Analysis and Refinement'!AW62/'Current Quality Tot Norm by Siz'!B63)*1000</f>
        <v>0.39978678038379528</v>
      </c>
      <c r="AT63" s="42">
        <f>('Data Analysis and Refinement'!AX62/'Current Quality Tot Norm by Siz'!B63)*1000</f>
        <v>0.26652452025586354</v>
      </c>
      <c r="AU63" s="42">
        <f>('Data Analysis and Refinement'!AY62/'Current Quality Tot Norm by Siz'!B63)*1000</f>
        <v>0.13326226012793177</v>
      </c>
      <c r="AV63" s="42">
        <f>('Data Analysis and Refinement'!AZ62/'Current Quality Tot Norm by Siz'!B63)*1000</f>
        <v>0</v>
      </c>
      <c r="AW63" s="42">
        <f>('Data Analysis and Refinement'!BA62/'Current Quality Tot Norm by Siz'!B63)*1000</f>
        <v>0.13326226012793177</v>
      </c>
      <c r="AX63" s="42">
        <f>('Data Analysis and Refinement'!BB62/'Current Quality Tot Norm by Siz'!B63)*1000</f>
        <v>0</v>
      </c>
      <c r="AY63" s="42">
        <f>('Data Analysis and Refinement'!BC62/'Current Quality Tot Norm by Siz'!B63)*1000</f>
        <v>0</v>
      </c>
    </row>
    <row r="64" spans="2:51">
      <c r="B64" s="21">
        <v>4932</v>
      </c>
      <c r="C64" s="21" t="s">
        <v>6</v>
      </c>
      <c r="D64" s="42">
        <f>('Data Analysis and Refinement'!H63/'Current Quality Tot Norm by Siz'!B64)*1000</f>
        <v>0</v>
      </c>
      <c r="E64" s="42">
        <f>('Data Analysis and Refinement'!I63/'Current Quality Tot Norm by Siz'!B64)*1000</f>
        <v>0</v>
      </c>
      <c r="F64" s="42">
        <f>('Data Analysis and Refinement'!J63/'Current Quality Tot Norm by Siz'!B64)*1000</f>
        <v>0</v>
      </c>
      <c r="G64" s="42">
        <f>('Data Analysis and Refinement'!K63/'Current Quality Tot Norm by Siz'!B64)*1000</f>
        <v>0</v>
      </c>
      <c r="H64" s="42">
        <f>('Data Analysis and Refinement'!L63/'Current Quality Tot Norm by Siz'!B64)*1000</f>
        <v>0</v>
      </c>
      <c r="I64" s="42">
        <f>('Data Analysis and Refinement'!M63/'Current Quality Tot Norm by Siz'!B64)*1000</f>
        <v>0</v>
      </c>
      <c r="J64" s="42">
        <f>('Data Analysis and Refinement'!N63/'Current Quality Tot Norm by Siz'!B64)*1000</f>
        <v>0</v>
      </c>
      <c r="K64" s="42">
        <f>('Data Analysis and Refinement'!O63/'Current Quality Tot Norm by Siz'!B64)*1000</f>
        <v>0</v>
      </c>
      <c r="L64" s="42">
        <f>('Data Analysis and Refinement'!P63/'Current Quality Tot Norm by Siz'!B64)*1000</f>
        <v>0</v>
      </c>
      <c r="M64" s="42">
        <f>('Data Analysis and Refinement'!Q63/'Current Quality Tot Norm by Siz'!B64)*1000</f>
        <v>0</v>
      </c>
      <c r="N64" s="42">
        <f>('Data Analysis and Refinement'!R63/'Current Quality Tot Norm by Siz'!B64)*1000</f>
        <v>0</v>
      </c>
      <c r="O64" s="42">
        <f>('Data Analysis and Refinement'!S63/'Current Quality Tot Norm by Siz'!B64)*1000</f>
        <v>0</v>
      </c>
      <c r="P64" s="42">
        <f>('Data Analysis and Refinement'!T63/'Current Quality Tot Norm by Siz'!B64)*1000</f>
        <v>0</v>
      </c>
      <c r="Q64" s="42">
        <f>('Data Analysis and Refinement'!U63/'Current Quality Tot Norm by Siz'!B64)*1000</f>
        <v>0</v>
      </c>
      <c r="R64" s="42">
        <f>('Data Analysis and Refinement'!V63/'Current Quality Tot Norm by Siz'!B64)*1000</f>
        <v>0</v>
      </c>
      <c r="S64" s="42">
        <f>('Data Analysis and Refinement'!W63/'Current Quality Tot Norm by Siz'!B64)*1000</f>
        <v>0</v>
      </c>
      <c r="T64" s="42">
        <f>('Data Analysis and Refinement'!X63/'Current Quality Tot Norm by Siz'!B64)*1000</f>
        <v>0</v>
      </c>
      <c r="U64" s="42">
        <f>('Data Analysis and Refinement'!Y63/'Current Quality Tot Norm by Siz'!B64)*1000</f>
        <v>0</v>
      </c>
      <c r="V64" s="42">
        <f>('Data Analysis and Refinement'!Z63/'Current Quality Tot Norm by Siz'!B64)*1000</f>
        <v>0</v>
      </c>
      <c r="W64" s="42">
        <f>('Data Analysis and Refinement'!AA63/'Current Quality Tot Norm by Siz'!B64)*1000</f>
        <v>0</v>
      </c>
      <c r="X64" s="42">
        <f>('Data Analysis and Refinement'!AB63/'Current Quality Tot Norm by Siz'!B64)*1000</f>
        <v>0</v>
      </c>
      <c r="Y64" s="42">
        <f>('Data Analysis and Refinement'!AC63/'Current Quality Tot Norm by Siz'!B64)*1000</f>
        <v>0</v>
      </c>
      <c r="Z64" s="42">
        <f>('Data Analysis and Refinement'!AD63/'Current Quality Tot Norm by Siz'!B64)*1000</f>
        <v>0</v>
      </c>
      <c r="AA64" s="42">
        <f>('Data Analysis and Refinement'!AE63/'Current Quality Tot Norm by Siz'!B64)*1000</f>
        <v>0</v>
      </c>
      <c r="AB64" s="42">
        <f>('Data Analysis and Refinement'!AF63/'Current Quality Tot Norm by Siz'!B64)*1000</f>
        <v>0</v>
      </c>
      <c r="AC64" s="42">
        <f>('Data Analysis and Refinement'!AG63/'Current Quality Tot Norm by Siz'!B64)*1000</f>
        <v>0</v>
      </c>
      <c r="AD64" s="42">
        <f>('Data Analysis and Refinement'!AH63/'Current Quality Tot Norm by Siz'!B64)*1000</f>
        <v>0</v>
      </c>
      <c r="AE64" s="42">
        <f>('Data Analysis and Refinement'!AI63/'Current Quality Tot Norm by Siz'!B64)*1000</f>
        <v>0</v>
      </c>
      <c r="AF64" s="42">
        <f>('Data Analysis and Refinement'!AJ63/'Current Quality Tot Norm by Siz'!B64)*1000</f>
        <v>0</v>
      </c>
      <c r="AG64" s="42">
        <f>('Data Analysis and Refinement'!AK63/'Current Quality Tot Norm by Siz'!B64)*1000</f>
        <v>0</v>
      </c>
      <c r="AH64" s="42">
        <f>('Data Analysis and Refinement'!AL63/'Current Quality Tot Norm by Siz'!B64)*1000</f>
        <v>0</v>
      </c>
      <c r="AI64" s="42">
        <f>('Data Analysis and Refinement'!AM63/'Current Quality Tot Norm by Siz'!B64)*1000</f>
        <v>0</v>
      </c>
      <c r="AJ64" s="42">
        <f>('Data Analysis and Refinement'!AN63/'Current Quality Tot Norm by Siz'!B64)*1000</f>
        <v>0</v>
      </c>
      <c r="AK64" s="42">
        <f>('Data Analysis and Refinement'!AO63/'Current Quality Tot Norm by Siz'!B64)*1000</f>
        <v>0</v>
      </c>
      <c r="AL64" s="42">
        <f>('Data Analysis and Refinement'!AP63/'Current Quality Tot Norm by Siz'!B64)*1000</f>
        <v>0</v>
      </c>
      <c r="AM64" s="42">
        <f>('Data Analysis and Refinement'!AQ63/'Current Quality Tot Norm by Siz'!B64)*1000</f>
        <v>0.6082725060827251</v>
      </c>
      <c r="AN64" s="42">
        <f>('Data Analysis and Refinement'!AR63/'Current Quality Tot Norm by Siz'!B64)*1000</f>
        <v>0.40551500405515006</v>
      </c>
      <c r="AO64" s="42">
        <f>('Data Analysis and Refinement'!AS63/'Current Quality Tot Norm by Siz'!B64)*1000</f>
        <v>0.6082725060827251</v>
      </c>
      <c r="AP64" s="42">
        <f>('Data Analysis and Refinement'!AT63/'Current Quality Tot Norm by Siz'!B64)*1000</f>
        <v>0.81103000811030013</v>
      </c>
      <c r="AQ64" s="42">
        <f>('Data Analysis and Refinement'!AU63/'Current Quality Tot Norm by Siz'!B64)*1000</f>
        <v>0.6082725060827251</v>
      </c>
      <c r="AR64" s="42">
        <f>('Data Analysis and Refinement'!AV63/'Current Quality Tot Norm by Siz'!B64)*1000</f>
        <v>0.6082725060827251</v>
      </c>
      <c r="AS64" s="42">
        <f>('Data Analysis and Refinement'!AW63/'Current Quality Tot Norm by Siz'!B64)*1000</f>
        <v>0.40551500405515006</v>
      </c>
      <c r="AT64" s="42">
        <f>('Data Analysis and Refinement'!AX63/'Current Quality Tot Norm by Siz'!B64)*1000</f>
        <v>0.40551500405515006</v>
      </c>
      <c r="AU64" s="42">
        <f>('Data Analysis and Refinement'!AY63/'Current Quality Tot Norm by Siz'!B64)*1000</f>
        <v>0.20275750202757503</v>
      </c>
      <c r="AV64" s="42">
        <f>('Data Analysis and Refinement'!AZ63/'Current Quality Tot Norm by Siz'!B64)*1000</f>
        <v>0</v>
      </c>
      <c r="AW64" s="42">
        <f>('Data Analysis and Refinement'!BA63/'Current Quality Tot Norm by Siz'!B64)*1000</f>
        <v>0.20275750202757503</v>
      </c>
      <c r="AX64" s="42">
        <f>('Data Analysis and Refinement'!BB63/'Current Quality Tot Norm by Siz'!B64)*1000</f>
        <v>0</v>
      </c>
      <c r="AY64" s="42">
        <f>('Data Analysis and Refinement'!BC63/'Current Quality Tot Norm by Siz'!B64)*1000</f>
        <v>0</v>
      </c>
    </row>
    <row r="65" spans="1:51">
      <c r="B65" s="21">
        <v>4932</v>
      </c>
      <c r="C65" s="21" t="s">
        <v>7</v>
      </c>
      <c r="D65" s="42">
        <f>('Data Analysis and Refinement'!H64/'Current Quality Tot Norm by Siz'!B65)*1000</f>
        <v>0</v>
      </c>
      <c r="E65" s="42">
        <f>('Data Analysis and Refinement'!I64/'Current Quality Tot Norm by Siz'!B65)*1000</f>
        <v>0</v>
      </c>
      <c r="F65" s="42">
        <f>('Data Analysis and Refinement'!J64/'Current Quality Tot Norm by Siz'!B65)*1000</f>
        <v>0</v>
      </c>
      <c r="G65" s="42">
        <f>('Data Analysis and Refinement'!K64/'Current Quality Tot Norm by Siz'!B65)*1000</f>
        <v>0</v>
      </c>
      <c r="H65" s="42">
        <f>('Data Analysis and Refinement'!L64/'Current Quality Tot Norm by Siz'!B65)*1000</f>
        <v>0</v>
      </c>
      <c r="I65" s="42">
        <f>('Data Analysis and Refinement'!M64/'Current Quality Tot Norm by Siz'!B65)*1000</f>
        <v>0</v>
      </c>
      <c r="J65" s="42">
        <f>('Data Analysis and Refinement'!N64/'Current Quality Tot Norm by Siz'!B65)*1000</f>
        <v>0</v>
      </c>
      <c r="K65" s="42">
        <f>('Data Analysis and Refinement'!O64/'Current Quality Tot Norm by Siz'!B65)*1000</f>
        <v>0</v>
      </c>
      <c r="L65" s="42">
        <f>('Data Analysis and Refinement'!P64/'Current Quality Tot Norm by Siz'!B65)*1000</f>
        <v>0</v>
      </c>
      <c r="M65" s="42">
        <f>('Data Analysis and Refinement'!Q64/'Current Quality Tot Norm by Siz'!B65)*1000</f>
        <v>0</v>
      </c>
      <c r="N65" s="42">
        <f>('Data Analysis and Refinement'!R64/'Current Quality Tot Norm by Siz'!B65)*1000</f>
        <v>0</v>
      </c>
      <c r="O65" s="42">
        <f>('Data Analysis and Refinement'!S64/'Current Quality Tot Norm by Siz'!B65)*1000</f>
        <v>0</v>
      </c>
      <c r="P65" s="42">
        <f>('Data Analysis and Refinement'!T64/'Current Quality Tot Norm by Siz'!B65)*1000</f>
        <v>0</v>
      </c>
      <c r="Q65" s="42">
        <f>('Data Analysis and Refinement'!U64/'Current Quality Tot Norm by Siz'!B65)*1000</f>
        <v>0</v>
      </c>
      <c r="R65" s="42">
        <f>('Data Analysis and Refinement'!V64/'Current Quality Tot Norm by Siz'!B65)*1000</f>
        <v>0</v>
      </c>
      <c r="S65" s="42">
        <f>('Data Analysis and Refinement'!W64/'Current Quality Tot Norm by Siz'!B65)*1000</f>
        <v>0</v>
      </c>
      <c r="T65" s="42">
        <f>('Data Analysis and Refinement'!X64/'Current Quality Tot Norm by Siz'!B65)*1000</f>
        <v>0</v>
      </c>
      <c r="U65" s="42">
        <f>('Data Analysis and Refinement'!Y64/'Current Quality Tot Norm by Siz'!B65)*1000</f>
        <v>0</v>
      </c>
      <c r="V65" s="42">
        <f>('Data Analysis and Refinement'!Z64/'Current Quality Tot Norm by Siz'!B65)*1000</f>
        <v>0</v>
      </c>
      <c r="W65" s="42">
        <f>('Data Analysis and Refinement'!AA64/'Current Quality Tot Norm by Siz'!B65)*1000</f>
        <v>0</v>
      </c>
      <c r="X65" s="42">
        <f>('Data Analysis and Refinement'!AB64/'Current Quality Tot Norm by Siz'!B65)*1000</f>
        <v>0</v>
      </c>
      <c r="Y65" s="42">
        <f>('Data Analysis and Refinement'!AC64/'Current Quality Tot Norm by Siz'!B65)*1000</f>
        <v>0</v>
      </c>
      <c r="Z65" s="42">
        <f>('Data Analysis and Refinement'!AD64/'Current Quality Tot Norm by Siz'!B65)*1000</f>
        <v>0</v>
      </c>
      <c r="AA65" s="42">
        <f>('Data Analysis and Refinement'!AE64/'Current Quality Tot Norm by Siz'!B65)*1000</f>
        <v>0</v>
      </c>
      <c r="AB65" s="42">
        <f>('Data Analysis and Refinement'!AF64/'Current Quality Tot Norm by Siz'!B65)*1000</f>
        <v>0</v>
      </c>
      <c r="AC65" s="42">
        <f>('Data Analysis and Refinement'!AG64/'Current Quality Tot Norm by Siz'!B65)*1000</f>
        <v>0</v>
      </c>
      <c r="AD65" s="42">
        <f>('Data Analysis and Refinement'!AH64/'Current Quality Tot Norm by Siz'!B65)*1000</f>
        <v>0</v>
      </c>
      <c r="AE65" s="42">
        <f>('Data Analysis and Refinement'!AI64/'Current Quality Tot Norm by Siz'!B65)*1000</f>
        <v>0</v>
      </c>
      <c r="AF65" s="42">
        <f>('Data Analysis and Refinement'!AJ64/'Current Quality Tot Norm by Siz'!B65)*1000</f>
        <v>0</v>
      </c>
      <c r="AG65" s="42">
        <f>('Data Analysis and Refinement'!AK64/'Current Quality Tot Norm by Siz'!B65)*1000</f>
        <v>0</v>
      </c>
      <c r="AH65" s="42">
        <f>('Data Analysis and Refinement'!AL64/'Current Quality Tot Norm by Siz'!B65)*1000</f>
        <v>0</v>
      </c>
      <c r="AI65" s="42">
        <f>('Data Analysis and Refinement'!AM64/'Current Quality Tot Norm by Siz'!B65)*1000</f>
        <v>0</v>
      </c>
      <c r="AJ65" s="42">
        <f>('Data Analysis and Refinement'!AN64/'Current Quality Tot Norm by Siz'!B65)*1000</f>
        <v>0</v>
      </c>
      <c r="AK65" s="42">
        <f>('Data Analysis and Refinement'!AO64/'Current Quality Tot Norm by Siz'!B65)*1000</f>
        <v>0</v>
      </c>
      <c r="AL65" s="42">
        <f>('Data Analysis and Refinement'!AP64/'Current Quality Tot Norm by Siz'!B65)*1000</f>
        <v>0</v>
      </c>
      <c r="AM65" s="42">
        <f>('Data Analysis and Refinement'!AQ64/'Current Quality Tot Norm by Siz'!B65)*1000</f>
        <v>0</v>
      </c>
      <c r="AN65" s="42">
        <f>('Data Analysis and Refinement'!AR64/'Current Quality Tot Norm by Siz'!B65)*1000</f>
        <v>0.6082725060827251</v>
      </c>
      <c r="AO65" s="42">
        <f>('Data Analysis and Refinement'!AS64/'Current Quality Tot Norm by Siz'!B65)*1000</f>
        <v>0.40551500405515006</v>
      </c>
      <c r="AP65" s="42">
        <f>('Data Analysis and Refinement'!AT64/'Current Quality Tot Norm by Siz'!B65)*1000</f>
        <v>0.6082725060827251</v>
      </c>
      <c r="AQ65" s="42">
        <f>('Data Analysis and Refinement'!AU64/'Current Quality Tot Norm by Siz'!B65)*1000</f>
        <v>0.81103000811030013</v>
      </c>
      <c r="AR65" s="42">
        <f>('Data Analysis and Refinement'!AV64/'Current Quality Tot Norm by Siz'!B65)*1000</f>
        <v>0.81103000811030013</v>
      </c>
      <c r="AS65" s="42">
        <f>('Data Analysis and Refinement'!AW64/'Current Quality Tot Norm by Siz'!B65)*1000</f>
        <v>0.6082725060827251</v>
      </c>
      <c r="AT65" s="42">
        <f>('Data Analysis and Refinement'!AX64/'Current Quality Tot Norm by Siz'!B65)*1000</f>
        <v>0.40551500405515006</v>
      </c>
      <c r="AU65" s="42">
        <f>('Data Analysis and Refinement'!AY64/'Current Quality Tot Norm by Siz'!B65)*1000</f>
        <v>0.40551500405515006</v>
      </c>
      <c r="AV65" s="42">
        <f>('Data Analysis and Refinement'!AZ64/'Current Quality Tot Norm by Siz'!B65)*1000</f>
        <v>0</v>
      </c>
      <c r="AW65" s="42">
        <f>('Data Analysis and Refinement'!BA64/'Current Quality Tot Norm by Siz'!B65)*1000</f>
        <v>0.20275750202757503</v>
      </c>
      <c r="AX65" s="42">
        <f>('Data Analysis and Refinement'!BB64/'Current Quality Tot Norm by Siz'!B65)*1000</f>
        <v>0</v>
      </c>
      <c r="AY65" s="42">
        <f>('Data Analysis and Refinement'!BC64/'Current Quality Tot Norm by Siz'!B65)*1000</f>
        <v>0</v>
      </c>
    </row>
    <row r="66" spans="1:51" s="17" customFormat="1" ht="13">
      <c r="A66"/>
      <c r="B66"/>
      <c r="C66" s="43" t="s">
        <v>56</v>
      </c>
      <c r="D66" s="26">
        <f>SUM(D6:D65)</f>
        <v>2.5</v>
      </c>
      <c r="E66" s="26">
        <f>SUM(E6+E8+E10+E12+E14+E16+E18+E20+E22+E24+E26+E28+E30+E32+E34+E36+E38+E40+E42+E44+E46+E48+E50+E52+E54+E56+E58+E60+E62+E64)-SUM(E7+E9+E11+E13+E15+E17+E19+E21+E23+E25+E27+E29+E31+E33+E35+E37+E39+E41+E43+E45+E47+E49+E51+E53+E55+E57+E59+E61+E63+E65)+D66</f>
        <v>4.2394179894179889</v>
      </c>
      <c r="F66" s="26">
        <f t="shared" ref="F66:K66" si="0">SUM(F6+F8+F10+F12+F14+F16+F18+F20+F22+F24+F26+F28+F30+F32+F34+F36+F38+F40+F42+F44+F46+F48+F50+F52+F54+F56+F58+F60+F62+F64)-SUM(F7+F9+F11+F13+F15+F17+F19+F21+F23+F25+F27+F29+F31+F33+F35+F37+F39+F41+F43+F45+F47+F49+F51+F53+F55+F57+F59+F61+F63+F65)+E66</f>
        <v>5.3748587394896994</v>
      </c>
      <c r="G66" s="26">
        <f t="shared" si="0"/>
        <v>4.7404694514426717</v>
      </c>
      <c r="H66" s="26">
        <f t="shared" si="0"/>
        <v>4.2443238077368486</v>
      </c>
      <c r="I66" s="26">
        <f t="shared" si="0"/>
        <v>5.2245235989122492</v>
      </c>
      <c r="J66" s="26">
        <f t="shared" si="0"/>
        <v>4.9413540087407402</v>
      </c>
      <c r="K66" s="26">
        <f t="shared" si="0"/>
        <v>6.031194726026607</v>
      </c>
      <c r="L66" s="26">
        <f>SUM(L6+L8+L10+L12+L14+L16+L18+L20+L22+L24+L26+L28+L30+L32+L34+L36+L38+L40+L42+L44+L46+L48+L50+L52+L54+L56+L58+L60+L62+L64)-SUM(L7+L9+L11+L13+L15+L17+L19+L21+L23+L25+L27+L29+L31+L33+L35+L37+L39+L41+L43+L45+L47+L49+L51+L53+L55+L57+L59+L61+L63+L65)+K66</f>
        <v>5.9012957740210101</v>
      </c>
      <c r="M66" s="26">
        <f t="shared" ref="M66" si="1">SUM(M6+M8+M10+M12+M14+M16+M18+M20+M22+M24+M26+M28+M30+M32+M34+M36+M38+M40+M42+M44+M46+M48+M50+M52+M54+M56+M58+M60+M62+M64)-SUM(M7+M9+M11+M13+M15+M17+M19+M21+M23+M25+M27+M29+M31+M33+M35+M37+M39+M41+M43+M45+M47+M49+M51+M53+M55+M57+M59+M61+M63+M65)+L66</f>
        <v>3.9989982694363642</v>
      </c>
      <c r="N66" s="26">
        <f t="shared" ref="N66" si="2">SUM(N6+N8+N10+N12+N14+N16+N18+N20+N22+N24+N26+N28+N30+N32+N34+N36+N38+N40+N42+N44+N46+N48+N50+N52+N54+N56+N58+N60+N62+N64)-SUM(N7+N9+N11+N13+N15+N17+N19+N21+N23+N25+N27+N29+N31+N33+N35+N37+N39+N41+N43+N45+N47+N49+N51+N53+N55+N57+N59+N61+N63+N65)+M66</f>
        <v>4.304374228448129</v>
      </c>
      <c r="O66" s="26">
        <f t="shared" ref="O66" si="3">SUM(O6+O8+O10+O12+O14+O16+O18+O20+O22+O24+O26+O28+O30+O32+O34+O36+O38+O40+O42+O44+O46+O48+O50+O52+O54+O56+O58+O60+O62+O64)-SUM(O7+O9+O11+O13+O15+O17+O19+O21+O23+O25+O27+O29+O31+O33+O35+O37+O39+O41+O43+O45+O47+O49+O51+O53+O55+O57+O59+O61+O63+O65)+N66</f>
        <v>5.6585745196842367</v>
      </c>
      <c r="P66" s="26">
        <f t="shared" ref="P66" si="4">SUM(P6+P8+P10+P12+P14+P16+P18+P20+P22+P24+P26+P28+P30+P32+P34+P36+P38+P40+P42+P44+P46+P48+P50+P52+P54+P56+P58+P60+P62+P64)-SUM(P7+P9+P11+P13+P15+P17+P19+P21+P23+P25+P27+P29+P31+P33+P35+P37+P39+P41+P43+P45+P47+P49+P51+P53+P55+P57+P59+P61+P63+P65)+O66</f>
        <v>6.5695902019276495</v>
      </c>
      <c r="Q66" s="26">
        <f>SUM(Q6+Q8+Q10+Q12+Q14+Q16+Q18+Q20+Q22+Q24+Q26+Q28+Q30+Q32+Q34+Q36+Q38+Q40+Q42+Q44+Q46+Q48+Q50+Q52+Q54+Q56+Q58+Q60+Q62+Q64)-SUM(Q7+Q9+Q11+Q13+Q15+Q17+Q19+Q21+Q23+Q25+Q27+Q29+Q31+Q33+Q35+Q37+Q39+Q41+Q43+Q45+Q47+Q49+Q51+Q53+Q55+Q57+Q59+Q61+Q63+Q65)+P66</f>
        <v>8.0146117594568977</v>
      </c>
      <c r="R66" s="26">
        <f t="shared" ref="R66" si="5">SUM(R6+R8+R10+R12+R14+R16+R18+R20+R22+R24+R26+R28+R30+R32+R34+R36+R38+R40+R42+R44+R46+R48+R50+R52+R54+R56+R58+R60+R62+R64)-SUM(R7+R9+R11+R13+R15+R17+R19+R21+R23+R25+R27+R29+R31+R33+R35+R37+R39+R41+R43+R45+R47+R49+R51+R53+R55+R57+R59+R61+R63+R65)+Q66</f>
        <v>11.940269342399048</v>
      </c>
      <c r="S66" s="26">
        <f t="shared" ref="S66" si="6">SUM(S6+S8+S10+S12+S14+S16+S18+S20+S22+S24+S26+S28+S30+S32+S34+S36+S38+S40+S42+S44+S46+S48+S50+S52+S54+S56+S58+S60+S62+S64)-SUM(S7+S9+S11+S13+S15+S17+S19+S21+S23+S25+S27+S29+S31+S33+S35+S37+S39+S41+S43+S45+S47+S49+S51+S53+S55+S57+S59+S61+S63+S65)+R66</f>
        <v>14.835180133939298</v>
      </c>
      <c r="T66" s="26">
        <f t="shared" ref="T66:U66" si="7">SUM(T6+T8+T10+T12+T14+T16+T18+T20+T22+T24+T26+T28+T30+T32+T34+T36+T38+T40+T42+T44+T46+T48+T50+T52+T54+T56+T58+T60+T62+T64)-SUM(T7+T9+T11+T13+T15+T17+T19+T21+T23+T25+T27+T29+T31+T33+T35+T37+T39+T41+T43+T45+T47+T49+T51+T53+T55+T57+T59+T61+T63+T65)+S66</f>
        <v>16.821225603529431</v>
      </c>
      <c r="U66" s="26">
        <f t="shared" si="7"/>
        <v>16.664285277986281</v>
      </c>
      <c r="V66" s="26">
        <f t="shared" ref="V66" si="8">SUM(V6+V8+V10+V12+V14+V16+V18+V20+V22+V24+V26+V28+V30+V32+V34+V36+V38+V40+V42+V44+V46+V48+V50+V52+V54+V56+V58+V60+V62+V64)-SUM(V7+V9+V11+V13+V15+V17+V19+V21+V23+V25+V27+V29+V31+V33+V35+V37+V39+V41+V43+V45+V47+V49+V51+V53+V55+V57+V59+V61+V63+V65)+U66</f>
        <v>15.978477826598876</v>
      </c>
      <c r="W66" s="26">
        <f t="shared" ref="W66" si="9">SUM(W6+W8+W10+W12+W14+W16+W18+W20+W22+W24+W26+W28+W30+W32+W34+W36+W38+W40+W42+W44+W46+W48+W50+W52+W54+W56+W58+W60+W62+W64)-SUM(W7+W9+W11+W13+W15+W17+W19+W21+W23+W25+W27+W29+W31+W33+W35+W37+W39+W41+W43+W45+W47+W49+W51+W53+W55+W57+W59+W61+W63+W65)+V66</f>
        <v>18.986797911286729</v>
      </c>
      <c r="X66" s="26">
        <f t="shared" ref="X66" si="10">SUM(X6+X8+X10+X12+X14+X16+X18+X20+X22+X24+X26+X28+X30+X32+X34+X36+X38+X40+X42+X44+X46+X48+X50+X52+X54+X56+X58+X60+X62+X64)-SUM(X7+X9+X11+X13+X15+X17+X19+X21+X23+X25+X27+X29+X31+X33+X35+X37+X39+X41+X43+X45+X47+X49+X51+X53+X55+X57+X59+X61+X63+X65)+W66</f>
        <v>19.998208610046817</v>
      </c>
      <c r="Y66" s="26">
        <f t="shared" ref="Y66" si="11">SUM(Y6+Y8+Y10+Y12+Y14+Y16+Y18+Y20+Y22+Y24+Y26+Y28+Y30+Y32+Y34+Y36+Y38+Y40+Y42+Y44+Y46+Y48+Y50+Y52+Y54+Y56+Y58+Y60+Y62+Y64)-SUM(Y7+Y9+Y11+Y13+Y15+Y17+Y19+Y21+Y23+Y25+Y27+Y29+Y31+Y33+Y35+Y37+Y39+Y41+Y43+Y45+Y47+Y49+Y51+Y53+Y55+Y57+Y59+Y61+Y63+Y65)+X66</f>
        <v>18.675064868822577</v>
      </c>
      <c r="Z66" s="26">
        <f t="shared" ref="Z66" si="12">SUM(Z6+Z8+Z10+Z12+Z14+Z16+Z18+Z20+Z22+Z24+Z26+Z28+Z30+Z32+Z34+Z36+Z38+Z40+Z42+Z44+Z46+Z48+Z50+Z52+Z54+Z56+Z58+Z60+Z62+Z64)-SUM(Z7+Z9+Z11+Z13+Z15+Z17+Z19+Z21+Z23+Z25+Z27+Z29+Z31+Z33+Z35+Z37+Z39+Z41+Z43+Z45+Z47+Z49+Z51+Z53+Z55+Z57+Z59+Z61+Z63+Z65)+Y66</f>
        <v>18.036856243410398</v>
      </c>
      <c r="AA66" s="26">
        <f t="shared" ref="AA66:AB66" si="13">SUM(AA6+AA8+AA10+AA12+AA14+AA16+AA18+AA20+AA22+AA24+AA26+AA28+AA30+AA32+AA34+AA36+AA38+AA40+AA42+AA44+AA46+AA48+AA50+AA52+AA54+AA56+AA58+AA60+AA62+AA64)-SUM(AA7+AA9+AA11+AA13+AA15+AA17+AA19+AA21+AA23+AA25+AA27+AA29+AA31+AA33+AA35+AA37+AA39+AA41+AA43+AA45+AA47+AA49+AA51+AA53+AA55+AA57+AA59+AA61+AA63+AA65)+Z66</f>
        <v>18.570048966968475</v>
      </c>
      <c r="AB66" s="26">
        <f t="shared" si="13"/>
        <v>21.59895329877244</v>
      </c>
      <c r="AC66" s="26">
        <f t="shared" ref="AC66" si="14">SUM(AC6+AC8+AC10+AC12+AC14+AC16+AC18+AC20+AC22+AC24+AC26+AC28+AC30+AC32+AC34+AC36+AC38+AC40+AC42+AC44+AC46+AC48+AC50+AC52+AC54+AC56+AC58+AC60+AC62+AC64)-SUM(AC7+AC9+AC11+AC13+AC15+AC17+AC19+AC21+AC23+AC25+AC27+AC29+AC31+AC33+AC35+AC37+AC39+AC41+AC43+AC45+AC47+AC49+AC51+AC53+AC55+AC57+AC59+AC61+AC63+AC65)+AB66</f>
        <v>20.343997803961003</v>
      </c>
      <c r="AD66" s="26">
        <f t="shared" ref="AD66" si="15">SUM(AD6+AD8+AD10+AD12+AD14+AD16+AD18+AD20+AD22+AD24+AD26+AD28+AD30+AD32+AD34+AD36+AD38+AD40+AD42+AD44+AD46+AD48+AD50+AD52+AD54+AD56+AD58+AD60+AD62+AD64)-SUM(AD7+AD9+AD11+AD13+AD15+AD17+AD19+AD21+AD23+AD25+AD27+AD29+AD31+AD33+AD35+AD37+AD39+AD41+AD43+AD45+AD47+AD49+AD51+AD53+AD55+AD57+AD59+AD61+AD63+AD65)+AC66</f>
        <v>20.295335242961414</v>
      </c>
      <c r="AE66" s="26">
        <f t="shared" ref="AE66" si="16">SUM(AE6+AE8+AE10+AE12+AE14+AE16+AE18+AE20+AE22+AE24+AE26+AE28+AE30+AE32+AE34+AE36+AE38+AE40+AE42+AE44+AE46+AE48+AE50+AE52+AE54+AE56+AE58+AE60+AE62+AE64)-SUM(AE7+AE9+AE11+AE13+AE15+AE17+AE19+AE21+AE23+AE25+AE27+AE29+AE31+AE33+AE35+AE37+AE39+AE41+AE43+AE45+AE47+AE49+AE51+AE53+AE55+AE57+AE59+AE61+AE63+AE65)+AD66</f>
        <v>18.028963331122426</v>
      </c>
      <c r="AF66" s="26">
        <f t="shared" ref="AF66:AG66" si="17">SUM(AF6+AF8+AF10+AF12+AF14+AF16+AF18+AF20+AF22+AF24+AF26+AF28+AF30+AF32+AF34+AF36+AF38+AF40+AF42+AF44+AF46+AF48+AF50+AF52+AF54+AF56+AF58+AF60+AF62+AF64)-SUM(AF7+AF9+AF11+AF13+AF15+AF17+AF19+AF21+AF23+AF25+AF27+AF29+AF31+AF33+AF35+AF37+AF39+AF41+AF43+AF45+AF47+AF49+AF51+AF53+AF55+AF57+AF59+AF61+AF63+AF65)+AE66</f>
        <v>16.998063558263198</v>
      </c>
      <c r="AG66" s="26">
        <f t="shared" si="17"/>
        <v>15.492459758347655</v>
      </c>
      <c r="AH66" s="26">
        <f t="shared" ref="AH66" si="18">SUM(AH6+AH8+AH10+AH12+AH14+AH16+AH18+AH20+AH22+AH24+AH26+AH28+AH30+AH32+AH34+AH36+AH38+AH40+AH42+AH44+AH46+AH48+AH50+AH52+AH54+AH56+AH58+AH60+AH62+AH64)-SUM(AH7+AH9+AH11+AH13+AH15+AH17+AH19+AH21+AH23+AH25+AH27+AH29+AH31+AH33+AH35+AH37+AH39+AH41+AH43+AH45+AH47+AH49+AH51+AH53+AH55+AH57+AH59+AH61+AH63+AH65)+AG66</f>
        <v>11.585591594502533</v>
      </c>
      <c r="AI66" s="26">
        <f t="shared" ref="AI66" si="19">SUM(AI6+AI8+AI10+AI12+AI14+AI16+AI18+AI20+AI22+AI24+AI26+AI28+AI30+AI32+AI34+AI36+AI38+AI40+AI42+AI44+AI46+AI48+AI50+AI52+AI54+AI56+AI58+AI60+AI62+AI64)-SUM(AI7+AI9+AI11+AI13+AI15+AI17+AI19+AI21+AI23+AI25+AI27+AI29+AI31+AI33+AI35+AI37+AI39+AI41+AI43+AI45+AI47+AI49+AI51+AI53+AI55+AI57+AI59+AI61+AI63+AI65)+AH66</f>
        <v>11.093159520405809</v>
      </c>
      <c r="AJ66" s="26">
        <f t="shared" ref="AJ66:AK66" si="20">SUM(AJ6+AJ8+AJ10+AJ12+AJ14+AJ16+AJ18+AJ20+AJ22+AJ24+AJ26+AJ28+AJ30+AJ32+AJ34+AJ36+AJ38+AJ40+AJ42+AJ44+AJ46+AJ48+AJ50+AJ52+AJ54+AJ56+AJ58+AJ60+AJ62+AJ64)-SUM(AJ7+AJ9+AJ11+AJ13+AJ15+AJ17+AJ19+AJ21+AJ23+AJ25+AJ27+AJ29+AJ31+AJ33+AJ35+AJ37+AJ39+AJ41+AJ43+AJ45+AJ47+AJ49+AJ51+AJ53+AJ55+AJ57+AJ59+AJ61+AJ63+AJ65)+AI66</f>
        <v>9.9830598079184583</v>
      </c>
      <c r="AK66" s="26">
        <f t="shared" si="20"/>
        <v>8.4960365870530303</v>
      </c>
      <c r="AL66" s="26">
        <f t="shared" ref="AL66" si="21">SUM(AL6+AL8+AL10+AL12+AL14+AL16+AL18+AL20+AL22+AL24+AL26+AL28+AL30+AL32+AL34+AL36+AL38+AL40+AL42+AL44+AL46+AL48+AL50+AL52+AL54+AL56+AL58+AL60+AL62+AL64)-SUM(AL7+AL9+AL11+AL13+AL15+AL17+AL19+AL21+AL23+AL25+AL27+AL29+AL31+AL33+AL35+AL37+AL39+AL41+AL43+AL45+AL47+AL49+AL51+AL53+AL55+AL57+AL59+AL61+AL63+AL65)+AK66</f>
        <v>8.6980777996933565</v>
      </c>
      <c r="AM66" s="26">
        <f t="shared" ref="AM66" si="22">SUM(AM6+AM8+AM10+AM12+AM14+AM16+AM18+AM20+AM22+AM24+AM26+AM28+AM30+AM32+AM34+AM36+AM38+AM40+AM42+AM44+AM46+AM48+AM50+AM52+AM54+AM56+AM58+AM60+AM62+AM64)-SUM(AM7+AM9+AM11+AM13+AM15+AM17+AM19+AM21+AM23+AM25+AM27+AM29+AM31+AM33+AM35+AM37+AM39+AM41+AM43+AM45+AM47+AM49+AM51+AM53+AM55+AM57+AM59+AM61+AM63+AM65)+AL66</f>
        <v>8.1918427877094331</v>
      </c>
      <c r="AN66" s="26">
        <f t="shared" ref="AN66" si="23">SUM(AN6+AN8+AN10+AN12+AN14+AN16+AN18+AN20+AN22+AN24+AN26+AN28+AN30+AN32+AN34+AN36+AN38+AN40+AN42+AN44+AN46+AN48+AN50+AN52+AN54+AN56+AN58+AN60+AN62+AN64)-SUM(AN7+AN9+AN11+AN13+AN15+AN17+AN19+AN21+AN23+AN25+AN27+AN29+AN31+AN33+AN35+AN37+AN39+AN41+AN43+AN45+AN47+AN49+AN51+AN53+AN55+AN57+AN59+AN61+AN63+AN65)+AM66</f>
        <v>7.3590825928362742</v>
      </c>
      <c r="AO66" s="26">
        <f t="shared" ref="AO66" si="24">SUM(AO6+AO8+AO10+AO12+AO14+AO16+AO18+AO20+AO22+AO24+AO26+AO28+AO30+AO32+AO34+AO36+AO38+AO40+AO42+AO44+AO46+AO48+AO50+AO52+AO54+AO56+AO58+AO60+AO62+AO64)-SUM(AO7+AO9+AO11+AO13+AO15+AO17+AO19+AO21+AO23+AO25+AO27+AO29+AO31+AO33+AO35+AO37+AO39+AO41+AO43+AO45+AO47+AO49+AO51+AO53+AO55+AO57+AO59+AO61+AO63+AO65)+AN66</f>
        <v>7.3247319846214101</v>
      </c>
      <c r="AP66" s="26">
        <f t="shared" ref="AP66" si="25">SUM(AP6+AP8+AP10+AP12+AP14+AP16+AP18+AP20+AP22+AP24+AP26+AP28+AP30+AP32+AP34+AP36+AP38+AP40+AP42+AP44+AP46+AP48+AP50+AP52+AP54+AP56+AP58+AP60+AP62+AP64)-SUM(AP7+AP9+AP11+AP13+AP15+AP17+AP19+AP21+AP23+AP25+AP27+AP29+AP31+AP33+AP35+AP37+AP39+AP41+AP43+AP45+AP47+AP49+AP51+AP53+AP55+AP57+AP59+AP61+AP63+AP65)+AO66</f>
        <v>6.9184591115921847</v>
      </c>
      <c r="AQ66" s="26">
        <f t="shared" ref="AQ66:AR66" si="26">SUM(AQ6+AQ8+AQ10+AQ12+AQ14+AQ16+AQ18+AQ20+AQ22+AQ24+AQ26+AQ28+AQ30+AQ32+AQ34+AQ36+AQ38+AQ40+AQ42+AQ44+AQ46+AQ48+AQ50+AQ52+AQ54+AQ56+AQ58+AQ60+AQ62+AQ64)-SUM(AQ7+AQ9+AQ11+AQ13+AQ15+AQ17+AQ19+AQ21+AQ23+AQ25+AQ27+AQ29+AQ31+AQ33+AQ35+AQ37+AQ39+AQ41+AQ43+AQ45+AQ47+AQ49+AQ51+AQ53+AQ55+AQ57+AQ59+AQ61+AQ63+AQ65)+AP66</f>
        <v>6.5368812953148847</v>
      </c>
      <c r="AR66" s="26">
        <f t="shared" si="26"/>
        <v>6.0369271069298698</v>
      </c>
      <c r="AS66" s="26">
        <f t="shared" ref="AS66" si="27">SUM(AS6+AS8+AS10+AS12+AS14+AS16+AS18+AS20+AS22+AS24+AS26+AS28+AS30+AS32+AS34+AS36+AS38+AS40+AS42+AS44+AS46+AS48+AS50+AS52+AS54+AS56+AS58+AS60+AS62+AS64)-SUM(AS7+AS9+AS11+AS13+AS15+AS17+AS19+AS21+AS23+AS25+AS27+AS29+AS31+AS33+AS35+AS37+AS39+AS41+AS43+AS45+AS47+AS49+AS51+AS53+AS55+AS57+AS59+AS61+AS63+AS65)+AR66</f>
        <v>5.374187768054786</v>
      </c>
      <c r="AT66" s="26">
        <f t="shared" ref="AT66" si="28">SUM(AT6+AT8+AT10+AT12+AT14+AT16+AT18+AT20+AT22+AT24+AT26+AT28+AT30+AT32+AT34+AT36+AT38+AT40+AT42+AT44+AT46+AT48+AT50+AT52+AT54+AT56+AT58+AT60+AT62+AT64)-SUM(AT7+AT9+AT11+AT13+AT15+AT17+AT19+AT21+AT23+AT25+AT27+AT29+AT31+AT33+AT35+AT37+AT39+AT41+AT43+AT45+AT47+AT49+AT51+AT53+AT55+AT57+AT59+AT61+AT63+AT65)+AS66</f>
        <v>5.0623540793554254</v>
      </c>
      <c r="AU66" s="26">
        <f t="shared" ref="AU66" si="29">SUM(AU6+AU8+AU10+AU12+AU14+AU16+AU18+AU20+AU22+AU24+AU26+AU28+AU30+AU32+AU34+AU36+AU38+AU40+AU42+AU44+AU46+AU48+AU50+AU52+AU54+AU56+AU58+AU60+AU62+AU64)-SUM(AU7+AU9+AU11+AU13+AU15+AU17+AU19+AU21+AU23+AU25+AU27+AU29+AU31+AU33+AU35+AU37+AU39+AU41+AU43+AU45+AU47+AU49+AU51+AU53+AU55+AU57+AU59+AU61+AU63+AU65)+AT66</f>
        <v>4.7263343171999184</v>
      </c>
      <c r="AV66" s="26">
        <f t="shared" ref="AV66:AW66" si="30">SUM(AV6+AV8+AV10+AV12+AV14+AV16+AV18+AV20+AV22+AV24+AV26+AV28+AV30+AV32+AV34+AV36+AV38+AV40+AV42+AV44+AV46+AV48+AV50+AV52+AV54+AV56+AV58+AV60+AV62+AV64)-SUM(AV7+AV9+AV11+AV13+AV15+AV17+AV19+AV21+AV23+AV25+AV27+AV29+AV31+AV33+AV35+AV37+AV39+AV41+AV43+AV45+AV47+AV49+AV51+AV53+AV55+AV57+AV59+AV61+AV63+AV65)+AU66</f>
        <v>4.8595965773278502</v>
      </c>
      <c r="AW66" s="26">
        <f t="shared" si="30"/>
        <v>4.7263343171999184</v>
      </c>
      <c r="AX66" s="26">
        <f t="shared" ref="AX66" si="31">SUM(AX6+AX8+AX10+AX12+AX14+AX16+AX18+AX20+AX22+AX24+AX26+AX28+AX30+AX32+AX34+AX36+AX38+AX40+AX42+AX44+AX46+AX48+AX50+AX52+AX54+AX56+AX58+AX60+AX62+AX64)-SUM(AX7+AX9+AX11+AX13+AX15+AX17+AX19+AX21+AX23+AX25+AX27+AX29+AX31+AX33+AX35+AX37+AX39+AX41+AX43+AX45+AX47+AX49+AX51+AX53+AX55+AX57+AX59+AX61+AX63+AX65)+AW66</f>
        <v>4.7263343171999184</v>
      </c>
      <c r="AY66" s="26">
        <f t="shared" ref="AY66" si="32">SUM(AY6+AY8+AY10+AY12+AY14+AY16+AY18+AY20+AY22+AY24+AY26+AY28+AY30+AY32+AY34+AY36+AY38+AY40+AY42+AY44+AY46+AY48+AY50+AY52+AY54+AY56+AY58+AY60+AY62+AY64)-SUM(AY7+AY9+AY11+AY13+AY15+AY17+AY19+AY21+AY23+AY25+AY27+AY29+AY31+AY33+AY35+AY37+AY39+AY41+AY43+AY45+AY47+AY49+AY51+AY53+AY55+AY57+AY59+AY61+AY63+AY65)+AX66</f>
        <v>4.7263343171999184</v>
      </c>
    </row>
    <row r="69" spans="1:51">
      <c r="E69" s="86" t="s">
        <v>59</v>
      </c>
      <c r="F69" s="108" t="s">
        <v>146</v>
      </c>
    </row>
    <row r="70" spans="1:51">
      <c r="E70" s="86"/>
      <c r="F70" s="108"/>
    </row>
    <row r="71" spans="1:51">
      <c r="E71" s="86"/>
      <c r="F71" s="108"/>
    </row>
    <row r="72" spans="1:51">
      <c r="E72" s="70">
        <v>42005</v>
      </c>
      <c r="F72" s="22">
        <v>2.5</v>
      </c>
    </row>
    <row r="73" spans="1:51">
      <c r="E73" s="70">
        <v>42036</v>
      </c>
      <c r="F73" s="22">
        <v>4.2394179894179889</v>
      </c>
    </row>
    <row r="74" spans="1:51">
      <c r="E74" s="70">
        <v>42064</v>
      </c>
      <c r="F74" s="22">
        <v>5.3748587394896994</v>
      </c>
    </row>
    <row r="75" spans="1:51">
      <c r="E75" s="70">
        <v>42095</v>
      </c>
      <c r="F75" s="22">
        <v>4.7404694514426717</v>
      </c>
    </row>
    <row r="76" spans="1:51">
      <c r="E76" s="70">
        <v>42125</v>
      </c>
      <c r="F76" s="22">
        <v>4.2443238077368486</v>
      </c>
    </row>
    <row r="77" spans="1:51">
      <c r="E77" s="70">
        <v>42156</v>
      </c>
      <c r="F77" s="22">
        <v>5.2245235989122492</v>
      </c>
    </row>
    <row r="78" spans="1:51">
      <c r="E78" s="70">
        <v>42186</v>
      </c>
      <c r="F78" s="22">
        <v>4.9413540087407402</v>
      </c>
    </row>
    <row r="79" spans="1:51">
      <c r="E79" s="70">
        <v>42217</v>
      </c>
      <c r="F79" s="22">
        <v>6.031194726026607</v>
      </c>
    </row>
    <row r="80" spans="1:51">
      <c r="E80" s="70">
        <v>42248</v>
      </c>
      <c r="F80" s="22">
        <v>5.9012957740210101</v>
      </c>
    </row>
    <row r="81" spans="5:6">
      <c r="E81" s="70">
        <v>42278</v>
      </c>
      <c r="F81" s="22">
        <v>3.9989982694363642</v>
      </c>
    </row>
    <row r="82" spans="5:6">
      <c r="E82" s="70">
        <v>42309</v>
      </c>
      <c r="F82" s="22">
        <v>4.304374228448129</v>
      </c>
    </row>
    <row r="83" spans="5:6">
      <c r="E83" s="70">
        <v>42339</v>
      </c>
      <c r="F83" s="22">
        <v>5.6585745196842367</v>
      </c>
    </row>
    <row r="84" spans="5:6">
      <c r="E84" s="70">
        <v>42370</v>
      </c>
      <c r="F84" s="22">
        <v>6.5695902019276495</v>
      </c>
    </row>
    <row r="85" spans="5:6">
      <c r="E85" s="70">
        <v>42401</v>
      </c>
      <c r="F85" s="22">
        <v>8.0146117594568977</v>
      </c>
    </row>
    <row r="86" spans="5:6">
      <c r="E86" s="70">
        <v>42430</v>
      </c>
      <c r="F86" s="22">
        <v>11.940269342399048</v>
      </c>
    </row>
    <row r="87" spans="5:6">
      <c r="E87" s="70">
        <v>42461</v>
      </c>
      <c r="F87" s="22">
        <v>14.835180133939298</v>
      </c>
    </row>
    <row r="88" spans="5:6">
      <c r="E88" s="70">
        <v>42491</v>
      </c>
      <c r="F88" s="22">
        <v>16.821225603529431</v>
      </c>
    </row>
    <row r="89" spans="5:6">
      <c r="E89" s="70">
        <v>42522</v>
      </c>
      <c r="F89" s="22">
        <v>16.664285277986281</v>
      </c>
    </row>
    <row r="90" spans="5:6">
      <c r="E90" s="70">
        <v>42552</v>
      </c>
      <c r="F90" s="22">
        <v>15.978477826598876</v>
      </c>
    </row>
    <row r="91" spans="5:6">
      <c r="E91" s="70">
        <v>42583</v>
      </c>
      <c r="F91" s="22">
        <v>18.986797911286729</v>
      </c>
    </row>
    <row r="92" spans="5:6">
      <c r="E92" s="70">
        <v>42614</v>
      </c>
      <c r="F92" s="22">
        <v>19.998208610046817</v>
      </c>
    </row>
    <row r="93" spans="5:6">
      <c r="E93" s="70">
        <v>42644</v>
      </c>
      <c r="F93" s="22">
        <v>18.675064868822577</v>
      </c>
    </row>
    <row r="94" spans="5:6">
      <c r="E94" s="70">
        <v>42675</v>
      </c>
      <c r="F94" s="22">
        <v>18.036856243410398</v>
      </c>
    </row>
    <row r="95" spans="5:6">
      <c r="E95" s="70">
        <v>42705</v>
      </c>
      <c r="F95" s="22">
        <v>18.570048966968475</v>
      </c>
    </row>
    <row r="96" spans="5:6">
      <c r="E96" s="70">
        <v>42736</v>
      </c>
      <c r="F96" s="22">
        <v>21.59895329877244</v>
      </c>
    </row>
    <row r="97" spans="5:6">
      <c r="E97" s="70">
        <v>42767</v>
      </c>
      <c r="F97" s="22">
        <v>20.343997803961003</v>
      </c>
    </row>
    <row r="98" spans="5:6">
      <c r="E98" s="70">
        <v>42795</v>
      </c>
      <c r="F98" s="22">
        <v>20.295335242961414</v>
      </c>
    </row>
    <row r="99" spans="5:6">
      <c r="E99" s="70">
        <v>42826</v>
      </c>
      <c r="F99" s="22">
        <v>18.028963331122426</v>
      </c>
    </row>
    <row r="100" spans="5:6">
      <c r="E100" s="70">
        <v>42856</v>
      </c>
      <c r="F100" s="22">
        <v>16.998063558263198</v>
      </c>
    </row>
    <row r="101" spans="5:6">
      <c r="E101" s="70">
        <v>42887</v>
      </c>
      <c r="F101" s="22">
        <v>15.492459758347655</v>
      </c>
    </row>
    <row r="102" spans="5:6">
      <c r="E102" s="70">
        <v>42917</v>
      </c>
      <c r="F102" s="22">
        <v>11.585591594502533</v>
      </c>
    </row>
    <row r="103" spans="5:6">
      <c r="E103" s="70">
        <v>42948</v>
      </c>
      <c r="F103" s="22">
        <v>11.093159520405809</v>
      </c>
    </row>
    <row r="104" spans="5:6">
      <c r="E104" s="70">
        <v>42979</v>
      </c>
      <c r="F104" s="22">
        <v>9.9830598079184583</v>
      </c>
    </row>
    <row r="105" spans="5:6">
      <c r="E105" s="70">
        <v>43009</v>
      </c>
      <c r="F105" s="22">
        <v>8.4960365870530303</v>
      </c>
    </row>
    <row r="106" spans="5:6">
      <c r="E106" s="70">
        <v>43040</v>
      </c>
      <c r="F106" s="22">
        <v>8.6980777996933565</v>
      </c>
    </row>
    <row r="107" spans="5:6">
      <c r="E107" s="70">
        <v>43070</v>
      </c>
      <c r="F107" s="22">
        <v>8.1918427877094331</v>
      </c>
    </row>
    <row r="108" spans="5:6">
      <c r="E108" s="70">
        <v>43101</v>
      </c>
      <c r="F108" s="22">
        <v>7.3590825928362742</v>
      </c>
    </row>
    <row r="109" spans="5:6">
      <c r="E109" s="70">
        <v>43132</v>
      </c>
      <c r="F109" s="22">
        <v>7.3247319846214101</v>
      </c>
    </row>
    <row r="110" spans="5:6">
      <c r="E110" s="70">
        <v>43160</v>
      </c>
      <c r="F110" s="22">
        <v>6.9184591115921847</v>
      </c>
    </row>
    <row r="111" spans="5:6">
      <c r="E111" s="70">
        <v>43191</v>
      </c>
      <c r="F111" s="22">
        <v>6.5368812953148847</v>
      </c>
    </row>
    <row r="112" spans="5:6">
      <c r="E112" s="70">
        <v>43221</v>
      </c>
      <c r="F112" s="22">
        <v>6.0369271069298698</v>
      </c>
    </row>
    <row r="113" spans="5:6">
      <c r="E113" s="70">
        <v>43252</v>
      </c>
      <c r="F113" s="22">
        <v>5.374187768054786</v>
      </c>
    </row>
    <row r="114" spans="5:6">
      <c r="E114" s="70">
        <v>43282</v>
      </c>
      <c r="F114" s="22">
        <v>5.0623540793554254</v>
      </c>
    </row>
    <row r="115" spans="5:6">
      <c r="E115" s="70">
        <v>43313</v>
      </c>
      <c r="F115" s="22">
        <v>4.7263343171999184</v>
      </c>
    </row>
    <row r="116" spans="5:6">
      <c r="E116" s="70">
        <v>43344</v>
      </c>
      <c r="F116" s="22">
        <v>4.8595965773278502</v>
      </c>
    </row>
    <row r="117" spans="5:6">
      <c r="E117" s="70">
        <v>43374</v>
      </c>
      <c r="F117" s="22">
        <v>4.7263343171999184</v>
      </c>
    </row>
    <row r="118" spans="5:6">
      <c r="E118" s="70">
        <v>43405</v>
      </c>
      <c r="F118" s="22">
        <v>4.7263343171999184</v>
      </c>
    </row>
    <row r="119" spans="5:6">
      <c r="E119" s="70">
        <v>43435</v>
      </c>
      <c r="F119" s="22">
        <v>4.7263343171999184</v>
      </c>
    </row>
  </sheetData>
  <mergeCells count="2">
    <mergeCell ref="F69:F71"/>
    <mergeCell ref="E69:E7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A188-FC98-4766-A0C7-ECAC2AD4F980}">
  <dimension ref="A1:L53"/>
  <sheetViews>
    <sheetView zoomScale="70" zoomScaleNormal="70" workbookViewId="0">
      <selection activeCell="R22" sqref="R22"/>
    </sheetView>
  </sheetViews>
  <sheetFormatPr defaultRowHeight="12.5"/>
  <cols>
    <col min="3" max="3" width="7.81640625" bestFit="1" customWidth="1"/>
    <col min="4" max="4" width="16.453125" customWidth="1"/>
    <col min="5" max="5" width="9.26953125" bestFit="1" customWidth="1"/>
    <col min="6" max="6" width="25" customWidth="1"/>
    <col min="12" max="12" width="21.1796875" customWidth="1"/>
  </cols>
  <sheetData>
    <row r="1" spans="1:12" ht="12.75" customHeight="1">
      <c r="A1" s="47" t="s">
        <v>148</v>
      </c>
      <c r="B1" s="46"/>
      <c r="C1" s="46"/>
      <c r="D1" s="46"/>
      <c r="E1" s="46"/>
    </row>
    <row r="2" spans="1:12">
      <c r="A2" s="46"/>
      <c r="B2" s="46"/>
      <c r="C2" s="46"/>
      <c r="D2" s="46"/>
      <c r="E2" s="46"/>
    </row>
    <row r="3" spans="1:12">
      <c r="C3" s="109" t="s">
        <v>59</v>
      </c>
      <c r="D3" s="111" t="s">
        <v>146</v>
      </c>
      <c r="E3" s="111" t="s">
        <v>149</v>
      </c>
      <c r="F3" s="111" t="s">
        <v>150</v>
      </c>
      <c r="J3" s="88" t="s">
        <v>151</v>
      </c>
      <c r="K3" s="112" t="s">
        <v>152</v>
      </c>
      <c r="L3" s="114" t="s">
        <v>150</v>
      </c>
    </row>
    <row r="4" spans="1:12">
      <c r="C4" s="110"/>
      <c r="D4" s="110"/>
      <c r="E4" s="110"/>
      <c r="F4" s="110"/>
      <c r="J4" s="88"/>
      <c r="K4" s="113"/>
      <c r="L4" s="114"/>
    </row>
    <row r="5" spans="1:12" ht="38.25" customHeight="1">
      <c r="C5" s="110"/>
      <c r="D5" s="110"/>
      <c r="E5" s="110"/>
      <c r="F5" s="110"/>
      <c r="J5" s="88"/>
      <c r="K5" s="113"/>
      <c r="L5" s="114"/>
    </row>
    <row r="6" spans="1:12" ht="14">
      <c r="C6" s="76">
        <v>42005</v>
      </c>
      <c r="D6" s="74">
        <v>6</v>
      </c>
      <c r="E6" s="75">
        <v>1</v>
      </c>
      <c r="F6" s="74">
        <f>D6/E6</f>
        <v>6</v>
      </c>
      <c r="J6" s="86">
        <v>2015</v>
      </c>
      <c r="K6" s="70">
        <v>42005</v>
      </c>
      <c r="L6" s="48">
        <f>F6</f>
        <v>6</v>
      </c>
    </row>
    <row r="7" spans="1:12" ht="14">
      <c r="C7" s="76">
        <v>42036</v>
      </c>
      <c r="D7" s="74">
        <v>12</v>
      </c>
      <c r="E7" s="75">
        <v>2</v>
      </c>
      <c r="F7" s="74">
        <f t="shared" ref="F7:F53" si="0">D7/E7</f>
        <v>6</v>
      </c>
      <c r="J7" s="86"/>
      <c r="K7" s="70">
        <v>42036</v>
      </c>
      <c r="L7" s="48">
        <f t="shared" ref="L7:L41" si="1">F7</f>
        <v>6</v>
      </c>
    </row>
    <row r="8" spans="1:12" ht="14">
      <c r="C8" s="76">
        <v>42064</v>
      </c>
      <c r="D8" s="74">
        <v>17</v>
      </c>
      <c r="E8" s="75">
        <v>3</v>
      </c>
      <c r="F8" s="74">
        <f t="shared" si="0"/>
        <v>5.666666666666667</v>
      </c>
      <c r="J8" s="86"/>
      <c r="K8" s="70">
        <v>42064</v>
      </c>
      <c r="L8" s="48">
        <f t="shared" si="1"/>
        <v>5.666666666666667</v>
      </c>
    </row>
    <row r="9" spans="1:12" ht="14">
      <c r="C9" s="76">
        <v>42095</v>
      </c>
      <c r="D9" s="74">
        <v>15</v>
      </c>
      <c r="E9" s="75">
        <v>3</v>
      </c>
      <c r="F9" s="74">
        <f t="shared" si="0"/>
        <v>5</v>
      </c>
      <c r="J9" s="86"/>
      <c r="K9" s="70">
        <v>42095</v>
      </c>
      <c r="L9" s="48">
        <f t="shared" si="1"/>
        <v>5</v>
      </c>
    </row>
    <row r="10" spans="1:12" ht="14">
      <c r="C10" s="76">
        <v>42125</v>
      </c>
      <c r="D10" s="74">
        <v>14</v>
      </c>
      <c r="E10" s="75">
        <v>4</v>
      </c>
      <c r="F10" s="74">
        <f t="shared" si="0"/>
        <v>3.5</v>
      </c>
      <c r="J10" s="86"/>
      <c r="K10" s="70">
        <v>42125</v>
      </c>
      <c r="L10" s="48">
        <f t="shared" si="1"/>
        <v>3.5</v>
      </c>
    </row>
    <row r="11" spans="1:12" ht="14">
      <c r="C11" s="76">
        <v>42156</v>
      </c>
      <c r="D11" s="74">
        <v>18</v>
      </c>
      <c r="E11" s="75">
        <v>5</v>
      </c>
      <c r="F11" s="74">
        <f t="shared" si="0"/>
        <v>3.6</v>
      </c>
      <c r="J11" s="86"/>
      <c r="K11" s="70">
        <v>42156</v>
      </c>
      <c r="L11" s="48">
        <f t="shared" si="1"/>
        <v>3.6</v>
      </c>
    </row>
    <row r="12" spans="1:12" ht="14">
      <c r="C12" s="76">
        <v>42186</v>
      </c>
      <c r="D12" s="74">
        <v>18</v>
      </c>
      <c r="E12" s="75">
        <v>6</v>
      </c>
      <c r="F12" s="74">
        <f t="shared" si="0"/>
        <v>3</v>
      </c>
      <c r="J12" s="86"/>
      <c r="K12" s="70">
        <v>42186</v>
      </c>
      <c r="L12" s="48">
        <f t="shared" si="1"/>
        <v>3</v>
      </c>
    </row>
    <row r="13" spans="1:12" ht="14">
      <c r="C13" s="76">
        <v>42217</v>
      </c>
      <c r="D13" s="74">
        <v>24</v>
      </c>
      <c r="E13" s="75">
        <v>7</v>
      </c>
      <c r="F13" s="74">
        <f t="shared" si="0"/>
        <v>3.4285714285714284</v>
      </c>
      <c r="J13" s="86"/>
      <c r="K13" s="70">
        <v>42217</v>
      </c>
      <c r="L13" s="48">
        <f t="shared" si="1"/>
        <v>3.4285714285714284</v>
      </c>
    </row>
    <row r="14" spans="1:12" ht="14">
      <c r="C14" s="76">
        <v>42248</v>
      </c>
      <c r="D14" s="74">
        <v>24</v>
      </c>
      <c r="E14" s="75">
        <v>7</v>
      </c>
      <c r="F14" s="74">
        <f t="shared" si="0"/>
        <v>3.4285714285714284</v>
      </c>
      <c r="J14" s="86"/>
      <c r="K14" s="70">
        <v>42248</v>
      </c>
      <c r="L14" s="48">
        <f t="shared" si="1"/>
        <v>3.4285714285714284</v>
      </c>
    </row>
    <row r="15" spans="1:12" ht="14">
      <c r="C15" s="76">
        <v>42278</v>
      </c>
      <c r="D15" s="74">
        <v>19</v>
      </c>
      <c r="E15" s="75">
        <v>8</v>
      </c>
      <c r="F15" s="74">
        <f t="shared" si="0"/>
        <v>2.375</v>
      </c>
      <c r="J15" s="86"/>
      <c r="K15" s="70">
        <v>42278</v>
      </c>
      <c r="L15" s="48">
        <f t="shared" si="1"/>
        <v>2.375</v>
      </c>
    </row>
    <row r="16" spans="1:12" ht="14">
      <c r="C16" s="76">
        <v>42309</v>
      </c>
      <c r="D16" s="74">
        <v>21</v>
      </c>
      <c r="E16" s="75">
        <v>9</v>
      </c>
      <c r="F16" s="74">
        <f t="shared" si="0"/>
        <v>2.3333333333333335</v>
      </c>
      <c r="J16" s="86"/>
      <c r="K16" s="70">
        <v>42309</v>
      </c>
      <c r="L16" s="48">
        <f t="shared" si="1"/>
        <v>2.3333333333333335</v>
      </c>
    </row>
    <row r="17" spans="3:12" ht="14">
      <c r="C17" s="76">
        <v>42339</v>
      </c>
      <c r="D17" s="74">
        <v>26</v>
      </c>
      <c r="E17" s="75">
        <v>10</v>
      </c>
      <c r="F17" s="74">
        <f t="shared" si="0"/>
        <v>2.6</v>
      </c>
      <c r="J17" s="86"/>
      <c r="K17" s="70">
        <v>42339</v>
      </c>
      <c r="L17" s="48">
        <f t="shared" si="1"/>
        <v>2.6</v>
      </c>
    </row>
    <row r="18" spans="3:12" ht="14">
      <c r="C18" s="76">
        <v>42370</v>
      </c>
      <c r="D18" s="74">
        <v>27</v>
      </c>
      <c r="E18" s="75">
        <v>11</v>
      </c>
      <c r="F18" s="74">
        <f t="shared" si="0"/>
        <v>2.4545454545454546</v>
      </c>
      <c r="J18" s="86">
        <v>2016</v>
      </c>
      <c r="K18" s="70">
        <v>42370</v>
      </c>
      <c r="L18" s="48">
        <f t="shared" si="1"/>
        <v>2.4545454545454546</v>
      </c>
    </row>
    <row r="19" spans="3:12" ht="14">
      <c r="C19" s="76">
        <v>42401</v>
      </c>
      <c r="D19" s="74">
        <v>31</v>
      </c>
      <c r="E19" s="75">
        <v>11</v>
      </c>
      <c r="F19" s="74">
        <f t="shared" si="0"/>
        <v>2.8181818181818183</v>
      </c>
      <c r="J19" s="86"/>
      <c r="K19" s="70">
        <v>42401</v>
      </c>
      <c r="L19" s="48">
        <f t="shared" si="1"/>
        <v>2.8181818181818183</v>
      </c>
    </row>
    <row r="20" spans="3:12" ht="14">
      <c r="C20" s="76">
        <v>42430</v>
      </c>
      <c r="D20" s="74">
        <v>44</v>
      </c>
      <c r="E20" s="75">
        <v>11</v>
      </c>
      <c r="F20" s="74">
        <f t="shared" si="0"/>
        <v>4</v>
      </c>
      <c r="J20" s="86"/>
      <c r="K20" s="70">
        <v>42430</v>
      </c>
      <c r="L20" s="48">
        <f t="shared" si="1"/>
        <v>4</v>
      </c>
    </row>
    <row r="21" spans="3:12" ht="14">
      <c r="C21" s="76">
        <v>42461</v>
      </c>
      <c r="D21" s="74">
        <v>54</v>
      </c>
      <c r="E21" s="75">
        <v>10</v>
      </c>
      <c r="F21" s="74">
        <f t="shared" si="0"/>
        <v>5.4</v>
      </c>
      <c r="J21" s="86"/>
      <c r="K21" s="70">
        <v>42461</v>
      </c>
      <c r="L21" s="48">
        <f t="shared" si="1"/>
        <v>5.4</v>
      </c>
    </row>
    <row r="22" spans="3:12" ht="14">
      <c r="C22" s="76">
        <v>42491</v>
      </c>
      <c r="D22" s="74">
        <v>63</v>
      </c>
      <c r="E22" s="75">
        <v>11</v>
      </c>
      <c r="F22" s="74">
        <f t="shared" si="0"/>
        <v>5.7272727272727275</v>
      </c>
      <c r="J22" s="86"/>
      <c r="K22" s="70">
        <v>42491</v>
      </c>
      <c r="L22" s="48">
        <f t="shared" si="1"/>
        <v>5.7272727272727275</v>
      </c>
    </row>
    <row r="23" spans="3:12" ht="14">
      <c r="C23" s="76">
        <v>42522</v>
      </c>
      <c r="D23" s="74">
        <v>66</v>
      </c>
      <c r="E23" s="75">
        <v>11</v>
      </c>
      <c r="F23" s="74">
        <f t="shared" si="0"/>
        <v>6</v>
      </c>
      <c r="J23" s="86"/>
      <c r="K23" s="70">
        <v>42522</v>
      </c>
      <c r="L23" s="48">
        <f t="shared" si="1"/>
        <v>6</v>
      </c>
    </row>
    <row r="24" spans="3:12" ht="14">
      <c r="C24" s="76">
        <v>42552</v>
      </c>
      <c r="D24" s="74">
        <v>66</v>
      </c>
      <c r="E24" s="75">
        <v>11</v>
      </c>
      <c r="F24" s="74">
        <f t="shared" si="0"/>
        <v>6</v>
      </c>
      <c r="J24" s="86"/>
      <c r="K24" s="70">
        <v>42552</v>
      </c>
      <c r="L24" s="48">
        <f t="shared" si="1"/>
        <v>6</v>
      </c>
    </row>
    <row r="25" spans="3:12" ht="14">
      <c r="C25" s="76">
        <v>42583</v>
      </c>
      <c r="D25" s="74">
        <v>84</v>
      </c>
      <c r="E25" s="75">
        <v>11</v>
      </c>
      <c r="F25" s="74">
        <f t="shared" si="0"/>
        <v>7.6363636363636367</v>
      </c>
      <c r="J25" s="86"/>
      <c r="K25" s="70">
        <v>42583</v>
      </c>
      <c r="L25" s="48">
        <f t="shared" si="1"/>
        <v>7.6363636363636367</v>
      </c>
    </row>
    <row r="26" spans="3:12" ht="14">
      <c r="C26" s="76">
        <v>42614</v>
      </c>
      <c r="D26" s="74">
        <v>93</v>
      </c>
      <c r="E26" s="75">
        <v>10</v>
      </c>
      <c r="F26" s="74">
        <f t="shared" si="0"/>
        <v>9.3000000000000007</v>
      </c>
      <c r="J26" s="86"/>
      <c r="K26" s="70">
        <v>42614</v>
      </c>
      <c r="L26" s="48">
        <f t="shared" si="1"/>
        <v>9.3000000000000007</v>
      </c>
    </row>
    <row r="27" spans="3:12" ht="14">
      <c r="C27" s="76">
        <v>42644</v>
      </c>
      <c r="D27" s="74">
        <v>91</v>
      </c>
      <c r="E27" s="75">
        <v>11</v>
      </c>
      <c r="F27" s="74">
        <f t="shared" si="0"/>
        <v>8.2727272727272734</v>
      </c>
      <c r="J27" s="86"/>
      <c r="K27" s="70">
        <v>42644</v>
      </c>
      <c r="L27" s="48">
        <f t="shared" si="1"/>
        <v>8.2727272727272734</v>
      </c>
    </row>
    <row r="28" spans="3:12" ht="14">
      <c r="C28" s="76">
        <v>42675</v>
      </c>
      <c r="D28" s="74">
        <v>93</v>
      </c>
      <c r="E28" s="75">
        <v>11</v>
      </c>
      <c r="F28" s="74">
        <f t="shared" si="0"/>
        <v>8.454545454545455</v>
      </c>
      <c r="J28" s="86"/>
      <c r="K28" s="70">
        <v>42675</v>
      </c>
      <c r="L28" s="48">
        <f t="shared" si="1"/>
        <v>8.454545454545455</v>
      </c>
    </row>
    <row r="29" spans="3:12" ht="14">
      <c r="C29" s="76">
        <v>42705</v>
      </c>
      <c r="D29" s="74">
        <v>97</v>
      </c>
      <c r="E29" s="75">
        <v>11</v>
      </c>
      <c r="F29" s="74">
        <f t="shared" si="0"/>
        <v>8.8181818181818183</v>
      </c>
      <c r="J29" s="86"/>
      <c r="K29" s="70">
        <v>42705</v>
      </c>
      <c r="L29" s="48">
        <f t="shared" si="1"/>
        <v>8.8181818181818183</v>
      </c>
    </row>
    <row r="30" spans="3:12" ht="14">
      <c r="C30" s="76">
        <v>42736</v>
      </c>
      <c r="D30" s="74">
        <v>110</v>
      </c>
      <c r="E30" s="75">
        <v>11</v>
      </c>
      <c r="F30" s="74">
        <f t="shared" si="0"/>
        <v>10</v>
      </c>
      <c r="J30" s="86">
        <v>2017</v>
      </c>
      <c r="K30" s="70">
        <v>42736</v>
      </c>
      <c r="L30" s="48">
        <f t="shared" si="1"/>
        <v>10</v>
      </c>
    </row>
    <row r="31" spans="3:12" ht="14">
      <c r="C31" s="76">
        <v>42767</v>
      </c>
      <c r="D31" s="74">
        <v>104</v>
      </c>
      <c r="E31" s="75">
        <v>11</v>
      </c>
      <c r="F31" s="74">
        <f t="shared" si="0"/>
        <v>9.454545454545455</v>
      </c>
      <c r="J31" s="86"/>
      <c r="K31" s="70">
        <v>42767</v>
      </c>
      <c r="L31" s="48">
        <f t="shared" si="1"/>
        <v>9.454545454545455</v>
      </c>
    </row>
    <row r="32" spans="3:12" ht="14">
      <c r="C32" s="76">
        <v>42795</v>
      </c>
      <c r="D32" s="74">
        <v>99</v>
      </c>
      <c r="E32" s="75">
        <v>11</v>
      </c>
      <c r="F32" s="74">
        <f t="shared" si="0"/>
        <v>9</v>
      </c>
      <c r="J32" s="86"/>
      <c r="K32" s="70">
        <v>42795</v>
      </c>
      <c r="L32" s="48">
        <f t="shared" si="1"/>
        <v>9</v>
      </c>
    </row>
    <row r="33" spans="3:12" ht="14">
      <c r="C33" s="76">
        <v>42826</v>
      </c>
      <c r="D33" s="74">
        <v>85</v>
      </c>
      <c r="E33" s="75">
        <v>10</v>
      </c>
      <c r="F33" s="74">
        <f t="shared" si="0"/>
        <v>8.5</v>
      </c>
      <c r="J33" s="86"/>
      <c r="K33" s="70">
        <v>42826</v>
      </c>
      <c r="L33" s="48">
        <f t="shared" si="1"/>
        <v>8.5</v>
      </c>
    </row>
    <row r="34" spans="3:12" ht="14">
      <c r="C34" s="76">
        <v>42856</v>
      </c>
      <c r="D34" s="74">
        <v>81</v>
      </c>
      <c r="E34" s="75">
        <v>11</v>
      </c>
      <c r="F34" s="74">
        <f t="shared" si="0"/>
        <v>7.3636363636363633</v>
      </c>
      <c r="J34" s="86"/>
      <c r="K34" s="70">
        <v>42856</v>
      </c>
      <c r="L34" s="48">
        <f t="shared" si="1"/>
        <v>7.3636363636363633</v>
      </c>
    </row>
    <row r="35" spans="3:12" ht="14">
      <c r="C35" s="76">
        <v>42887</v>
      </c>
      <c r="D35" s="74">
        <v>73</v>
      </c>
      <c r="E35" s="75">
        <v>11</v>
      </c>
      <c r="F35" s="74">
        <f t="shared" si="0"/>
        <v>6.6363636363636367</v>
      </c>
      <c r="J35" s="86"/>
      <c r="K35" s="70">
        <v>42887</v>
      </c>
      <c r="L35" s="48">
        <f t="shared" si="1"/>
        <v>6.6363636363636367</v>
      </c>
    </row>
    <row r="36" spans="3:12" ht="14">
      <c r="C36" s="76">
        <v>42917</v>
      </c>
      <c r="D36" s="74">
        <v>53</v>
      </c>
      <c r="E36" s="75">
        <v>11</v>
      </c>
      <c r="F36" s="74">
        <f t="shared" si="0"/>
        <v>4.8181818181818183</v>
      </c>
      <c r="J36" s="86"/>
      <c r="K36" s="70">
        <v>42917</v>
      </c>
      <c r="L36" s="48">
        <f t="shared" si="1"/>
        <v>4.8181818181818183</v>
      </c>
    </row>
    <row r="37" spans="3:12" ht="14">
      <c r="C37" s="76">
        <v>42948</v>
      </c>
      <c r="D37" s="74">
        <v>52</v>
      </c>
      <c r="E37" s="75">
        <v>11</v>
      </c>
      <c r="F37" s="74">
        <f t="shared" si="0"/>
        <v>4.7272727272727275</v>
      </c>
      <c r="J37" s="86"/>
      <c r="K37" s="70">
        <v>42948</v>
      </c>
      <c r="L37" s="48">
        <f t="shared" si="1"/>
        <v>4.7272727272727275</v>
      </c>
    </row>
    <row r="38" spans="3:12" ht="14">
      <c r="C38" s="76">
        <v>42979</v>
      </c>
      <c r="D38" s="74">
        <v>47</v>
      </c>
      <c r="E38" s="75">
        <v>10</v>
      </c>
      <c r="F38" s="74">
        <f t="shared" si="0"/>
        <v>4.7</v>
      </c>
      <c r="J38" s="86"/>
      <c r="K38" s="70">
        <v>42979</v>
      </c>
      <c r="L38" s="48">
        <f t="shared" si="1"/>
        <v>4.7</v>
      </c>
    </row>
    <row r="39" spans="3:12" ht="14">
      <c r="C39" s="76">
        <v>43009</v>
      </c>
      <c r="D39" s="74">
        <v>40</v>
      </c>
      <c r="E39" s="75">
        <v>11</v>
      </c>
      <c r="F39" s="74">
        <f t="shared" si="0"/>
        <v>3.6363636363636362</v>
      </c>
      <c r="J39" s="86"/>
      <c r="K39" s="70">
        <v>43009</v>
      </c>
      <c r="L39" s="48">
        <f t="shared" si="1"/>
        <v>3.6363636363636362</v>
      </c>
    </row>
    <row r="40" spans="3:12" ht="14">
      <c r="C40" s="76">
        <v>43040</v>
      </c>
      <c r="D40" s="74">
        <v>42</v>
      </c>
      <c r="E40" s="75">
        <v>11</v>
      </c>
      <c r="F40" s="74">
        <f t="shared" si="0"/>
        <v>3.8181818181818183</v>
      </c>
      <c r="J40" s="86"/>
      <c r="K40" s="70">
        <v>43040</v>
      </c>
      <c r="L40" s="48">
        <f t="shared" si="1"/>
        <v>3.8181818181818183</v>
      </c>
    </row>
    <row r="41" spans="3:12" ht="14">
      <c r="C41" s="76">
        <v>43070</v>
      </c>
      <c r="D41" s="74">
        <v>40</v>
      </c>
      <c r="E41" s="75">
        <v>11</v>
      </c>
      <c r="F41" s="74">
        <f t="shared" si="0"/>
        <v>3.6363636363636362</v>
      </c>
      <c r="J41" s="86"/>
      <c r="K41" s="70">
        <v>43070</v>
      </c>
      <c r="L41" s="48">
        <f t="shared" si="1"/>
        <v>3.6363636363636362</v>
      </c>
    </row>
    <row r="42" spans="3:12" ht="14">
      <c r="C42" s="76">
        <v>43101</v>
      </c>
      <c r="D42" s="74">
        <v>35</v>
      </c>
      <c r="E42" s="75">
        <v>10</v>
      </c>
      <c r="F42" s="74">
        <f t="shared" si="0"/>
        <v>3.5</v>
      </c>
    </row>
    <row r="43" spans="3:12" ht="14">
      <c r="C43" s="76">
        <v>43132</v>
      </c>
      <c r="D43" s="74">
        <v>35</v>
      </c>
      <c r="E43" s="75">
        <v>9</v>
      </c>
      <c r="F43" s="74">
        <f t="shared" si="0"/>
        <v>3.8888888888888888</v>
      </c>
    </row>
    <row r="44" spans="3:12" ht="14">
      <c r="C44" s="76">
        <v>43160</v>
      </c>
      <c r="D44" s="74">
        <v>32</v>
      </c>
      <c r="E44" s="75">
        <v>8</v>
      </c>
      <c r="F44" s="74">
        <f t="shared" si="0"/>
        <v>4</v>
      </c>
    </row>
    <row r="45" spans="3:12" ht="14">
      <c r="C45" s="76">
        <v>43191</v>
      </c>
      <c r="D45" s="74">
        <v>30</v>
      </c>
      <c r="E45" s="75">
        <v>7</v>
      </c>
      <c r="F45" s="74">
        <f t="shared" si="0"/>
        <v>4.2857142857142856</v>
      </c>
    </row>
    <row r="46" spans="3:12" ht="14">
      <c r="C46" s="76">
        <v>43221</v>
      </c>
      <c r="D46" s="74">
        <v>27</v>
      </c>
      <c r="E46" s="75">
        <v>7</v>
      </c>
      <c r="F46" s="74">
        <f t="shared" si="0"/>
        <v>3.8571428571428572</v>
      </c>
    </row>
    <row r="47" spans="3:12" ht="14">
      <c r="C47" s="76">
        <v>43252</v>
      </c>
      <c r="D47" s="74">
        <v>23</v>
      </c>
      <c r="E47" s="75">
        <v>6</v>
      </c>
      <c r="F47" s="74">
        <f t="shared" si="0"/>
        <v>3.8333333333333335</v>
      </c>
    </row>
    <row r="48" spans="3:12" ht="14">
      <c r="C48" s="76">
        <v>43282</v>
      </c>
      <c r="D48" s="74">
        <v>21</v>
      </c>
      <c r="E48" s="75">
        <v>5</v>
      </c>
      <c r="F48" s="74">
        <f t="shared" si="0"/>
        <v>4.2</v>
      </c>
    </row>
    <row r="49" spans="3:6" ht="14">
      <c r="C49" s="76">
        <v>43313</v>
      </c>
      <c r="D49" s="74">
        <v>19</v>
      </c>
      <c r="E49" s="75">
        <v>4</v>
      </c>
      <c r="F49" s="74">
        <f t="shared" si="0"/>
        <v>4.75</v>
      </c>
    </row>
    <row r="50" spans="3:6" ht="14">
      <c r="C50" s="76">
        <v>43344</v>
      </c>
      <c r="D50" s="74">
        <v>20</v>
      </c>
      <c r="E50" s="75">
        <v>3</v>
      </c>
      <c r="F50" s="74">
        <f t="shared" si="0"/>
        <v>6.666666666666667</v>
      </c>
    </row>
    <row r="51" spans="3:6" ht="14">
      <c r="C51" s="76">
        <v>43374</v>
      </c>
      <c r="D51" s="74">
        <v>19</v>
      </c>
      <c r="E51" s="75">
        <v>3</v>
      </c>
      <c r="F51" s="74">
        <f t="shared" si="0"/>
        <v>6.333333333333333</v>
      </c>
    </row>
    <row r="52" spans="3:6" ht="14">
      <c r="C52" s="76">
        <v>43405</v>
      </c>
      <c r="D52" s="74">
        <v>19</v>
      </c>
      <c r="E52" s="75">
        <v>2</v>
      </c>
      <c r="F52" s="74">
        <f t="shared" si="0"/>
        <v>9.5</v>
      </c>
    </row>
    <row r="53" spans="3:6" ht="14">
      <c r="C53" s="76">
        <v>43435</v>
      </c>
      <c r="D53" s="74">
        <v>19</v>
      </c>
      <c r="E53" s="75">
        <v>1</v>
      </c>
      <c r="F53" s="74">
        <f t="shared" si="0"/>
        <v>19</v>
      </c>
    </row>
  </sheetData>
  <mergeCells count="10">
    <mergeCell ref="K3:K5"/>
    <mergeCell ref="L3:L5"/>
    <mergeCell ref="J6:J17"/>
    <mergeCell ref="J18:J29"/>
    <mergeCell ref="J30:J41"/>
    <mergeCell ref="C3:C5"/>
    <mergeCell ref="D3:D5"/>
    <mergeCell ref="E3:E5"/>
    <mergeCell ref="F3:F5"/>
    <mergeCell ref="J3:J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"/>
  <sheetViews>
    <sheetView workbookViewId="0">
      <selection activeCell="C26" sqref="C26"/>
    </sheetView>
  </sheetViews>
  <sheetFormatPr defaultColWidth="8.7265625" defaultRowHeight="13"/>
  <cols>
    <col min="1" max="1" width="8.7265625" style="10"/>
    <col min="2" max="2" width="3.7265625" style="9" customWidth="1"/>
    <col min="3" max="16384" width="8.7265625" style="9"/>
  </cols>
  <sheetData>
    <row r="2" spans="1:3">
      <c r="B2" s="9" t="s">
        <v>26</v>
      </c>
    </row>
    <row r="3" spans="1:3">
      <c r="C3" s="9" t="s">
        <v>17</v>
      </c>
    </row>
    <row r="4" spans="1:3">
      <c r="C4" s="9" t="s">
        <v>21</v>
      </c>
    </row>
    <row r="5" spans="1:3">
      <c r="C5" s="9" t="s">
        <v>22</v>
      </c>
    </row>
    <row r="6" spans="1:3">
      <c r="A6" s="10" t="s">
        <v>27</v>
      </c>
      <c r="C6" s="9" t="s">
        <v>18</v>
      </c>
    </row>
    <row r="7" spans="1:3">
      <c r="A7" s="10" t="s">
        <v>27</v>
      </c>
      <c r="C7" s="9" t="s">
        <v>19</v>
      </c>
    </row>
    <row r="8" spans="1:3">
      <c r="C8" s="9" t="s">
        <v>20</v>
      </c>
    </row>
    <row r="9" spans="1:3">
      <c r="C9" s="9" t="s">
        <v>23</v>
      </c>
    </row>
    <row r="10" spans="1:3">
      <c r="C10" s="9" t="s">
        <v>24</v>
      </c>
    </row>
    <row r="11" spans="1:3">
      <c r="C11" s="9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64"/>
  <sheetViews>
    <sheetView zoomScaleNormal="100" workbookViewId="0">
      <pane xSplit="7" topLeftCell="H1" activePane="topRight" state="frozen"/>
      <selection pane="topRight" activeCell="H5" sqref="H5"/>
    </sheetView>
  </sheetViews>
  <sheetFormatPr defaultRowHeight="12.5"/>
  <cols>
    <col min="1" max="1" width="10.54296875" customWidth="1"/>
    <col min="3" max="3" width="8.7265625" customWidth="1"/>
    <col min="56" max="56" width="11" bestFit="1" customWidth="1"/>
  </cols>
  <sheetData>
    <row r="1" spans="1:104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8">
        <v>2019</v>
      </c>
      <c r="L1" s="8" t="s">
        <v>53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1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104" ht="13">
      <c r="A3" s="12"/>
      <c r="B3" s="12"/>
      <c r="C3" s="12"/>
      <c r="D3" s="12"/>
      <c r="E3" s="12"/>
      <c r="F3" s="12"/>
      <c r="G3" s="12" t="s">
        <v>0</v>
      </c>
      <c r="H3" s="2">
        <f>H5+H7+H9+H11+H13+H15+H17+H19+H21+H23+H25+H27+H29+H31+H33+H35+H37+H39+H41+H43+H45+H47+H49+H51+H53+H55+H57+H59+H61+H63</f>
        <v>6</v>
      </c>
      <c r="I3" s="2">
        <f t="shared" ref="I3:BC3" si="0">I5+I7+I9+I11+I13+I15+I17+I19+I21+I23+I25+I27+I29+I31+I33+I35+I37+I39+I41+I43+I45+I47+I49+I51+I53+I55+I57+I59+I61+I63</f>
        <v>8</v>
      </c>
      <c r="J3" s="2">
        <f t="shared" si="0"/>
        <v>15</v>
      </c>
      <c r="K3" s="2">
        <f t="shared" si="0"/>
        <v>16</v>
      </c>
      <c r="L3" s="2">
        <f t="shared" si="0"/>
        <v>11</v>
      </c>
      <c r="M3" s="2">
        <f t="shared" si="0"/>
        <v>23</v>
      </c>
      <c r="N3" s="2">
        <f t="shared" si="0"/>
        <v>20</v>
      </c>
      <c r="O3" s="2">
        <f t="shared" si="0"/>
        <v>26</v>
      </c>
      <c r="P3" s="2">
        <f t="shared" si="0"/>
        <v>25</v>
      </c>
      <c r="Q3" s="2">
        <f t="shared" si="0"/>
        <v>16</v>
      </c>
      <c r="R3" s="2">
        <f t="shared" si="0"/>
        <v>22</v>
      </c>
      <c r="S3" s="2">
        <f t="shared" si="0"/>
        <v>25</v>
      </c>
      <c r="T3" s="2">
        <f t="shared" si="0"/>
        <v>21</v>
      </c>
      <c r="U3" s="2">
        <f t="shared" si="0"/>
        <v>31</v>
      </c>
      <c r="V3" s="2">
        <f t="shared" si="0"/>
        <v>36</v>
      </c>
      <c r="W3" s="2">
        <f t="shared" si="0"/>
        <v>41</v>
      </c>
      <c r="X3" s="2">
        <f t="shared" si="0"/>
        <v>37</v>
      </c>
      <c r="Y3" s="2">
        <f t="shared" si="0"/>
        <v>33</v>
      </c>
      <c r="Z3" s="2">
        <f t="shared" si="0"/>
        <v>38</v>
      </c>
      <c r="AA3" s="2">
        <f t="shared" si="0"/>
        <v>54</v>
      </c>
      <c r="AB3" s="2">
        <f t="shared" si="0"/>
        <v>51</v>
      </c>
      <c r="AC3" s="2">
        <f t="shared" si="0"/>
        <v>38</v>
      </c>
      <c r="AD3" s="2">
        <f t="shared" si="0"/>
        <v>44</v>
      </c>
      <c r="AE3" s="2">
        <f t="shared" si="0"/>
        <v>43</v>
      </c>
      <c r="AF3" s="2">
        <f t="shared" si="0"/>
        <v>60</v>
      </c>
      <c r="AG3" s="2">
        <f t="shared" si="0"/>
        <v>35</v>
      </c>
      <c r="AH3" s="2">
        <f t="shared" si="0"/>
        <v>40</v>
      </c>
      <c r="AI3" s="2">
        <f t="shared" si="0"/>
        <v>24</v>
      </c>
      <c r="AJ3" s="2">
        <f t="shared" si="0"/>
        <v>27</v>
      </c>
      <c r="AK3" s="2">
        <f t="shared" si="0"/>
        <v>21</v>
      </c>
      <c r="AL3" s="2">
        <f t="shared" si="0"/>
        <v>18</v>
      </c>
      <c r="AM3" s="2">
        <f t="shared" si="0"/>
        <v>30</v>
      </c>
      <c r="AN3" s="2">
        <f t="shared" si="0"/>
        <v>20</v>
      </c>
      <c r="AO3" s="2">
        <f t="shared" si="0"/>
        <v>16</v>
      </c>
      <c r="AP3" s="2">
        <f t="shared" si="0"/>
        <v>22</v>
      </c>
      <c r="AQ3" s="2">
        <f t="shared" si="0"/>
        <v>18</v>
      </c>
      <c r="AR3" s="2">
        <f t="shared" si="0"/>
        <v>21</v>
      </c>
      <c r="AS3" s="2">
        <f t="shared" si="0"/>
        <v>17</v>
      </c>
      <c r="AT3" s="2">
        <f t="shared" si="0"/>
        <v>13</v>
      </c>
      <c r="AU3" s="2">
        <f t="shared" si="0"/>
        <v>11</v>
      </c>
      <c r="AV3" s="2">
        <f t="shared" si="0"/>
        <v>7</v>
      </c>
      <c r="AW3" s="2">
        <f t="shared" si="0"/>
        <v>6</v>
      </c>
      <c r="AX3" s="2">
        <f t="shared" si="0"/>
        <v>3</v>
      </c>
      <c r="AY3" s="2">
        <f t="shared" si="0"/>
        <v>2</v>
      </c>
      <c r="AZ3" s="2">
        <f t="shared" si="0"/>
        <v>1</v>
      </c>
      <c r="BA3" s="2">
        <f t="shared" si="0"/>
        <v>1</v>
      </c>
      <c r="BB3" s="2">
        <f t="shared" si="0"/>
        <v>0</v>
      </c>
      <c r="BC3" s="2">
        <f t="shared" si="0"/>
        <v>0</v>
      </c>
      <c r="BD3" s="55" t="s">
        <v>153</v>
      </c>
    </row>
    <row r="4" spans="1:104" ht="13.5" thickBot="1">
      <c r="A4" s="13" t="s">
        <v>1</v>
      </c>
      <c r="B4" s="14" t="s">
        <v>2</v>
      </c>
      <c r="C4" s="15" t="s">
        <v>47</v>
      </c>
      <c r="D4" s="15" t="s">
        <v>48</v>
      </c>
      <c r="E4" s="15" t="s">
        <v>18</v>
      </c>
      <c r="F4" s="14" t="s">
        <v>3</v>
      </c>
      <c r="G4" s="16" t="s">
        <v>4</v>
      </c>
      <c r="H4" s="3">
        <f>DATE($K$1-4,1,1)</f>
        <v>42005</v>
      </c>
      <c r="I4" s="3">
        <f>DATE($K$1-4,2,1)</f>
        <v>42036</v>
      </c>
      <c r="J4" s="3">
        <f>DATE($K$1-4,3,1)</f>
        <v>42064</v>
      </c>
      <c r="K4" s="3">
        <f>DATE($K$1-4,4,1)</f>
        <v>42095</v>
      </c>
      <c r="L4" s="3">
        <f>DATE($K$1-4,5,1)</f>
        <v>42125</v>
      </c>
      <c r="M4" s="3">
        <f>DATE($K$1-4,6,1)</f>
        <v>42156</v>
      </c>
      <c r="N4" s="3">
        <f>DATE($K$1-4,7,1)</f>
        <v>42186</v>
      </c>
      <c r="O4" s="3">
        <f>DATE($K$1-4,8,1)</f>
        <v>42217</v>
      </c>
      <c r="P4" s="3">
        <f>DATE($K$1-4,9,1)</f>
        <v>42248</v>
      </c>
      <c r="Q4" s="3">
        <f>DATE($K$1-4,10,1)</f>
        <v>42278</v>
      </c>
      <c r="R4" s="3">
        <f>DATE($K$1-4,11,1)</f>
        <v>42309</v>
      </c>
      <c r="S4" s="3">
        <f>DATE($K$1-4,12,1)</f>
        <v>42339</v>
      </c>
      <c r="T4" s="3">
        <f>DATE($K$1-3,1,1)</f>
        <v>42370</v>
      </c>
      <c r="U4" s="3">
        <f>DATE($K$1-3,2,1)</f>
        <v>42401</v>
      </c>
      <c r="V4" s="3">
        <f>DATE($K$1-3,3,1)</f>
        <v>42430</v>
      </c>
      <c r="W4" s="3">
        <f>DATE($K$1-3,4,1)</f>
        <v>42461</v>
      </c>
      <c r="X4" s="3">
        <f>DATE($K$1-3,5,1)</f>
        <v>42491</v>
      </c>
      <c r="Y4" s="3">
        <f>DATE($K$1-3,6,1)</f>
        <v>42522</v>
      </c>
      <c r="Z4" s="3">
        <f>DATE($K$1-3,7,1)</f>
        <v>42552</v>
      </c>
      <c r="AA4" s="3">
        <f>DATE($K$1-3,8,1)</f>
        <v>42583</v>
      </c>
      <c r="AB4" s="3">
        <f>DATE($K$1-3,9,1)</f>
        <v>42614</v>
      </c>
      <c r="AC4" s="3">
        <f>DATE($K$1-3,10,1)</f>
        <v>42644</v>
      </c>
      <c r="AD4" s="3">
        <f>DATE($K$1-3,11,1)</f>
        <v>42675</v>
      </c>
      <c r="AE4" s="3">
        <f>DATE($K$1-3,12,1)</f>
        <v>42705</v>
      </c>
      <c r="AF4" s="3">
        <f>DATE($K$1-2,1,1)</f>
        <v>42736</v>
      </c>
      <c r="AG4" s="3">
        <f>DATE($K$1-2,2,1)</f>
        <v>42767</v>
      </c>
      <c r="AH4" s="3">
        <f>DATE($K$1-2,3,1)</f>
        <v>42795</v>
      </c>
      <c r="AI4" s="3">
        <f>DATE($K$1-2,4,1)</f>
        <v>42826</v>
      </c>
      <c r="AJ4" s="3">
        <f>DATE($K$1-2,5,1)</f>
        <v>42856</v>
      </c>
      <c r="AK4" s="3">
        <f>DATE($K$1-2,6,1)</f>
        <v>42887</v>
      </c>
      <c r="AL4" s="3">
        <f>DATE($K$1-2,7,1)</f>
        <v>42917</v>
      </c>
      <c r="AM4" s="3">
        <f>DATE($K$1-2,8,1)</f>
        <v>42948</v>
      </c>
      <c r="AN4" s="3">
        <f>DATE($K$1-2,9,1)</f>
        <v>42979</v>
      </c>
      <c r="AO4" s="3">
        <f>DATE($K$1-2,10,1)</f>
        <v>43009</v>
      </c>
      <c r="AP4" s="3">
        <f>DATE($K$1-2,11,1)</f>
        <v>43040</v>
      </c>
      <c r="AQ4" s="3">
        <f>DATE($K$1-2,12,1)</f>
        <v>43070</v>
      </c>
      <c r="AR4" s="3">
        <f>DATE($K$1-1,1,1)</f>
        <v>43101</v>
      </c>
      <c r="AS4" s="3">
        <f>DATE($K$1-1,2,1)</f>
        <v>43132</v>
      </c>
      <c r="AT4" s="3">
        <f>DATE($K$1-1,3,1)</f>
        <v>43160</v>
      </c>
      <c r="AU4" s="3">
        <f>DATE($K$1-1,4,1)</f>
        <v>43191</v>
      </c>
      <c r="AV4" s="3">
        <f>DATE($K$1-1,5,1)</f>
        <v>43221</v>
      </c>
      <c r="AW4" s="3">
        <f>DATE($K$1-1,6,1)</f>
        <v>43252</v>
      </c>
      <c r="AX4" s="3">
        <f>DATE($K$1-1,7,1)</f>
        <v>43282</v>
      </c>
      <c r="AY4" s="3">
        <f>DATE($K$1-1,8,1)</f>
        <v>43313</v>
      </c>
      <c r="AZ4" s="3">
        <f>DATE($K$1-1,9,1)</f>
        <v>43344</v>
      </c>
      <c r="BA4" s="3">
        <f>DATE($K$1-1,10,1)</f>
        <v>43374</v>
      </c>
      <c r="BB4" s="3">
        <f>DATE($K$1-1,11,1)</f>
        <v>43405</v>
      </c>
      <c r="BC4" s="3">
        <f>DATE($K$1-1,12,1)</f>
        <v>43435</v>
      </c>
      <c r="BD4" s="56" t="s">
        <v>61</v>
      </c>
      <c r="BE4" s="17">
        <f>BE5</f>
        <v>6</v>
      </c>
      <c r="BF4" s="17">
        <f t="shared" ref="BF4:BQ4" si="1">BE4+I5-I6</f>
        <v>7</v>
      </c>
      <c r="BG4" s="17">
        <f t="shared" si="1"/>
        <v>7</v>
      </c>
      <c r="BH4" s="17">
        <f t="shared" si="1"/>
        <v>6</v>
      </c>
      <c r="BI4" s="17">
        <f t="shared" si="1"/>
        <v>4</v>
      </c>
      <c r="BJ4" s="17">
        <f t="shared" si="1"/>
        <v>5</v>
      </c>
      <c r="BK4" s="17">
        <f t="shared" si="1"/>
        <v>4</v>
      </c>
      <c r="BL4" s="17">
        <f t="shared" si="1"/>
        <v>3</v>
      </c>
      <c r="BM4" s="17">
        <f t="shared" si="1"/>
        <v>2</v>
      </c>
      <c r="BN4" s="17">
        <f t="shared" si="1"/>
        <v>0</v>
      </c>
      <c r="BO4" s="17">
        <f t="shared" si="1"/>
        <v>0</v>
      </c>
      <c r="BP4" s="17">
        <f t="shared" si="1"/>
        <v>0</v>
      </c>
      <c r="BQ4" s="17">
        <f t="shared" si="1"/>
        <v>1</v>
      </c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</row>
    <row r="5" spans="1:104" ht="13.5" thickTop="1">
      <c r="A5" s="4">
        <f>DATE($K$1-4,1,1)</f>
        <v>42005</v>
      </c>
      <c r="B5" s="5" t="s">
        <v>5</v>
      </c>
      <c r="C5" s="5">
        <f t="shared" ref="C5:C36" si="2">SUM(H5:BC5)</f>
        <v>33</v>
      </c>
      <c r="D5" s="11" t="s">
        <v>52</v>
      </c>
      <c r="E5" s="11" t="s">
        <v>51</v>
      </c>
      <c r="F5" s="1">
        <v>2400</v>
      </c>
      <c r="G5" s="6" t="s">
        <v>6</v>
      </c>
      <c r="H5" s="1">
        <v>6</v>
      </c>
      <c r="I5" s="1">
        <v>3</v>
      </c>
      <c r="J5" s="1">
        <v>5</v>
      </c>
      <c r="K5" s="1">
        <v>3</v>
      </c>
      <c r="L5" s="1">
        <v>2</v>
      </c>
      <c r="M5" s="1">
        <v>6</v>
      </c>
      <c r="N5" s="1">
        <v>3</v>
      </c>
      <c r="O5" s="1">
        <v>2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57" t="s">
        <v>56</v>
      </c>
      <c r="BE5" s="17">
        <f>H5</f>
        <v>6</v>
      </c>
      <c r="BF5" s="17">
        <f>H5+I5</f>
        <v>9</v>
      </c>
      <c r="BG5" s="17">
        <f t="shared" ref="BG5:BQ5" si="3">BF5+J5</f>
        <v>14</v>
      </c>
      <c r="BH5" s="17">
        <f t="shared" si="3"/>
        <v>17</v>
      </c>
      <c r="BI5" s="17">
        <f t="shared" si="3"/>
        <v>19</v>
      </c>
      <c r="BJ5" s="17">
        <f t="shared" si="3"/>
        <v>25</v>
      </c>
      <c r="BK5" s="17">
        <f t="shared" si="3"/>
        <v>28</v>
      </c>
      <c r="BL5" s="17">
        <f t="shared" si="3"/>
        <v>30</v>
      </c>
      <c r="BM5" s="17">
        <f t="shared" si="3"/>
        <v>31</v>
      </c>
      <c r="BN5" s="17">
        <f t="shared" si="3"/>
        <v>31</v>
      </c>
      <c r="BO5" s="17">
        <f t="shared" si="3"/>
        <v>32</v>
      </c>
      <c r="BP5" s="17">
        <f t="shared" si="3"/>
        <v>32</v>
      </c>
      <c r="BQ5" s="17">
        <f t="shared" si="3"/>
        <v>33</v>
      </c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</row>
    <row r="6" spans="1:104">
      <c r="A6" s="4">
        <f>DATE(($K$1-4),1,1)</f>
        <v>42005</v>
      </c>
      <c r="B6" s="5" t="s">
        <v>5</v>
      </c>
      <c r="C6" s="5">
        <f t="shared" si="2"/>
        <v>32</v>
      </c>
      <c r="D6" s="11" t="s">
        <v>52</v>
      </c>
      <c r="E6" s="11" t="s">
        <v>51</v>
      </c>
      <c r="F6" s="1">
        <v>2400</v>
      </c>
      <c r="G6" s="7" t="s">
        <v>7</v>
      </c>
      <c r="H6" s="1">
        <v>0</v>
      </c>
      <c r="I6" s="1">
        <v>2</v>
      </c>
      <c r="J6" s="1">
        <v>5</v>
      </c>
      <c r="K6" s="1">
        <v>4</v>
      </c>
      <c r="L6" s="1">
        <v>4</v>
      </c>
      <c r="M6" s="1">
        <v>5</v>
      </c>
      <c r="N6" s="1">
        <v>4</v>
      </c>
      <c r="O6" s="1">
        <v>3</v>
      </c>
      <c r="P6" s="1">
        <v>2</v>
      </c>
      <c r="Q6" s="1">
        <v>2</v>
      </c>
      <c r="R6" s="1">
        <v>1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7"/>
      <c r="BF6" s="17">
        <f>BF7</f>
        <v>5</v>
      </c>
      <c r="BG6" s="17">
        <f t="shared" ref="BG6:BR6" si="4">BF6+J7-J8</f>
        <v>6</v>
      </c>
      <c r="BH6" s="17">
        <f t="shared" si="4"/>
        <v>6</v>
      </c>
      <c r="BI6" s="17">
        <f t="shared" si="4"/>
        <v>4</v>
      </c>
      <c r="BJ6" s="17">
        <f t="shared" si="4"/>
        <v>2</v>
      </c>
      <c r="BK6" s="17">
        <f t="shared" si="4"/>
        <v>1</v>
      </c>
      <c r="BL6" s="17">
        <f t="shared" si="4"/>
        <v>1</v>
      </c>
      <c r="BM6" s="17">
        <f t="shared" si="4"/>
        <v>3</v>
      </c>
      <c r="BN6" s="17">
        <f t="shared" si="4"/>
        <v>1</v>
      </c>
      <c r="BO6" s="17">
        <f t="shared" si="4"/>
        <v>1</v>
      </c>
      <c r="BP6" s="17">
        <f t="shared" si="4"/>
        <v>2</v>
      </c>
      <c r="BQ6" s="17">
        <f t="shared" si="4"/>
        <v>1</v>
      </c>
      <c r="BR6" s="17">
        <f t="shared" si="4"/>
        <v>1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</row>
    <row r="7" spans="1:104">
      <c r="A7" s="4">
        <f>DATE(($K$1-4),2,1)</f>
        <v>42036</v>
      </c>
      <c r="B7" s="5" t="s">
        <v>8</v>
      </c>
      <c r="C7" s="5">
        <f t="shared" si="2"/>
        <v>36</v>
      </c>
      <c r="D7" s="11" t="s">
        <v>49</v>
      </c>
      <c r="E7" s="11" t="s">
        <v>51</v>
      </c>
      <c r="F7" s="1">
        <v>3780</v>
      </c>
      <c r="G7" s="7" t="s">
        <v>6</v>
      </c>
      <c r="H7" s="2"/>
      <c r="I7" s="1">
        <v>5</v>
      </c>
      <c r="J7" s="1">
        <v>6</v>
      </c>
      <c r="K7" s="1">
        <v>8</v>
      </c>
      <c r="L7" s="1">
        <v>2</v>
      </c>
      <c r="M7" s="1">
        <v>3</v>
      </c>
      <c r="N7" s="1">
        <v>4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7"/>
      <c r="BF7" s="17">
        <f>I7</f>
        <v>5</v>
      </c>
      <c r="BG7" s="17">
        <f>I7+J7</f>
        <v>11</v>
      </c>
      <c r="BH7" s="17">
        <f t="shared" ref="BH7:BR7" si="5">BG7+K7</f>
        <v>19</v>
      </c>
      <c r="BI7" s="17">
        <f t="shared" si="5"/>
        <v>21</v>
      </c>
      <c r="BJ7" s="17">
        <f t="shared" si="5"/>
        <v>24</v>
      </c>
      <c r="BK7" s="17">
        <f t="shared" si="5"/>
        <v>28</v>
      </c>
      <c r="BL7" s="17">
        <f t="shared" si="5"/>
        <v>29</v>
      </c>
      <c r="BM7" s="17">
        <f t="shared" si="5"/>
        <v>34</v>
      </c>
      <c r="BN7" s="17">
        <f t="shared" si="5"/>
        <v>34</v>
      </c>
      <c r="BO7" s="17">
        <f t="shared" si="5"/>
        <v>34</v>
      </c>
      <c r="BP7" s="17">
        <f t="shared" si="5"/>
        <v>35</v>
      </c>
      <c r="BQ7" s="17">
        <f t="shared" si="5"/>
        <v>35</v>
      </c>
      <c r="BR7" s="17">
        <f t="shared" si="5"/>
        <v>36</v>
      </c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</row>
    <row r="8" spans="1:104">
      <c r="A8" s="4">
        <f>DATE(($K$1-4),2,1)</f>
        <v>42036</v>
      </c>
      <c r="B8" s="5" t="s">
        <v>8</v>
      </c>
      <c r="C8" s="5">
        <f t="shared" si="2"/>
        <v>35</v>
      </c>
      <c r="D8" s="11" t="s">
        <v>49</v>
      </c>
      <c r="E8" s="11" t="s">
        <v>51</v>
      </c>
      <c r="F8" s="1">
        <v>3780</v>
      </c>
      <c r="G8" s="7" t="s">
        <v>7</v>
      </c>
      <c r="H8" s="2"/>
      <c r="I8" s="1">
        <v>0</v>
      </c>
      <c r="J8" s="1">
        <v>5</v>
      </c>
      <c r="K8" s="1">
        <v>8</v>
      </c>
      <c r="L8" s="1">
        <v>4</v>
      </c>
      <c r="M8" s="1">
        <v>5</v>
      </c>
      <c r="N8" s="1">
        <v>5</v>
      </c>
      <c r="O8" s="1">
        <v>1</v>
      </c>
      <c r="P8" s="1">
        <v>3</v>
      </c>
      <c r="Q8" s="1">
        <v>2</v>
      </c>
      <c r="R8" s="1">
        <v>0</v>
      </c>
      <c r="S8" s="1">
        <v>0</v>
      </c>
      <c r="T8" s="1">
        <v>1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7"/>
      <c r="BF8" s="17"/>
      <c r="BG8" s="17">
        <f>BG9</f>
        <v>4</v>
      </c>
      <c r="BH8" s="17">
        <f t="shared" ref="BH8:BS8" si="6">BG8+K9-K10</f>
        <v>3</v>
      </c>
      <c r="BI8" s="17">
        <f t="shared" si="6"/>
        <v>2</v>
      </c>
      <c r="BJ8" s="17">
        <f t="shared" si="6"/>
        <v>2</v>
      </c>
      <c r="BK8" s="17">
        <f t="shared" si="6"/>
        <v>2</v>
      </c>
      <c r="BL8" s="17">
        <f t="shared" si="6"/>
        <v>3</v>
      </c>
      <c r="BM8" s="17">
        <f t="shared" si="6"/>
        <v>2</v>
      </c>
      <c r="BN8" s="17">
        <f t="shared" si="6"/>
        <v>2</v>
      </c>
      <c r="BO8" s="17">
        <f t="shared" si="6"/>
        <v>2</v>
      </c>
      <c r="BP8" s="17">
        <f t="shared" si="6"/>
        <v>2</v>
      </c>
      <c r="BQ8" s="17">
        <f t="shared" si="6"/>
        <v>3</v>
      </c>
      <c r="BR8" s="17">
        <f t="shared" si="6"/>
        <v>2</v>
      </c>
      <c r="BS8" s="17">
        <f t="shared" si="6"/>
        <v>2</v>
      </c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</row>
    <row r="9" spans="1:104">
      <c r="A9" s="4">
        <f>DATE(($K$1-4),3,1)</f>
        <v>42064</v>
      </c>
      <c r="B9" s="5" t="s">
        <v>7</v>
      </c>
      <c r="C9" s="5">
        <f t="shared" si="2"/>
        <v>26</v>
      </c>
      <c r="D9" s="11" t="s">
        <v>52</v>
      </c>
      <c r="E9" s="11" t="s">
        <v>50</v>
      </c>
      <c r="F9" s="1">
        <v>4593</v>
      </c>
      <c r="G9" s="7" t="s">
        <v>6</v>
      </c>
      <c r="H9" s="1"/>
      <c r="I9" s="1"/>
      <c r="J9" s="1">
        <v>4</v>
      </c>
      <c r="K9" s="1">
        <v>5</v>
      </c>
      <c r="L9" s="1">
        <v>3</v>
      </c>
      <c r="M9" s="1">
        <v>4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7"/>
      <c r="BF9" s="17"/>
      <c r="BG9" s="17">
        <f>J9</f>
        <v>4</v>
      </c>
      <c r="BH9" s="17">
        <f>J9+K9</f>
        <v>9</v>
      </c>
      <c r="BI9" s="17">
        <f t="shared" ref="BI9:BS9" si="7">BH9+L9</f>
        <v>12</v>
      </c>
      <c r="BJ9" s="17">
        <f t="shared" si="7"/>
        <v>16</v>
      </c>
      <c r="BK9" s="17">
        <f t="shared" si="7"/>
        <v>19</v>
      </c>
      <c r="BL9" s="17">
        <f t="shared" si="7"/>
        <v>21</v>
      </c>
      <c r="BM9" s="17">
        <f t="shared" si="7"/>
        <v>23</v>
      </c>
      <c r="BN9" s="17">
        <f t="shared" si="7"/>
        <v>24</v>
      </c>
      <c r="BO9" s="17">
        <f t="shared" si="7"/>
        <v>25</v>
      </c>
      <c r="BP9" s="17">
        <f t="shared" si="7"/>
        <v>25</v>
      </c>
      <c r="BQ9" s="17">
        <f t="shared" si="7"/>
        <v>26</v>
      </c>
      <c r="BR9" s="17">
        <f t="shared" si="7"/>
        <v>26</v>
      </c>
      <c r="BS9" s="17">
        <f t="shared" si="7"/>
        <v>26</v>
      </c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</row>
    <row r="10" spans="1:104">
      <c r="A10" s="4">
        <f>DATE(($K$1-4),3,1)</f>
        <v>42064</v>
      </c>
      <c r="B10" s="5" t="s">
        <v>7</v>
      </c>
      <c r="C10" s="5">
        <f t="shared" si="2"/>
        <v>24</v>
      </c>
      <c r="D10" s="11" t="s">
        <v>52</v>
      </c>
      <c r="E10" s="11" t="s">
        <v>50</v>
      </c>
      <c r="F10" s="1">
        <v>4593</v>
      </c>
      <c r="G10" s="7" t="s">
        <v>7</v>
      </c>
      <c r="H10" s="1"/>
      <c r="I10" s="1"/>
      <c r="J10" s="1">
        <v>0</v>
      </c>
      <c r="K10" s="1">
        <v>6</v>
      </c>
      <c r="L10" s="1">
        <v>4</v>
      </c>
      <c r="M10" s="1">
        <v>4</v>
      </c>
      <c r="N10" s="1">
        <v>3</v>
      </c>
      <c r="O10" s="1">
        <v>1</v>
      </c>
      <c r="P10" s="1">
        <v>3</v>
      </c>
      <c r="Q10" s="1">
        <v>1</v>
      </c>
      <c r="R10" s="1">
        <v>1</v>
      </c>
      <c r="S10" s="1">
        <v>0</v>
      </c>
      <c r="T10" s="1">
        <v>0</v>
      </c>
      <c r="U10" s="1">
        <v>1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7"/>
      <c r="BF10" s="17"/>
      <c r="BG10" s="17"/>
      <c r="BH10" s="17"/>
      <c r="BI10" s="17">
        <f>BI11</f>
        <v>4</v>
      </c>
      <c r="BJ10" s="17">
        <f t="shared" ref="BJ10:BU10" si="8">BI10+M11-M12</f>
        <v>3</v>
      </c>
      <c r="BK10" s="17">
        <f t="shared" si="8"/>
        <v>2</v>
      </c>
      <c r="BL10" s="17">
        <f t="shared" si="8"/>
        <v>3</v>
      </c>
      <c r="BM10" s="17">
        <f t="shared" si="8"/>
        <v>2</v>
      </c>
      <c r="BN10" s="17">
        <f t="shared" si="8"/>
        <v>1</v>
      </c>
      <c r="BO10" s="17">
        <f t="shared" si="8"/>
        <v>0</v>
      </c>
      <c r="BP10" s="17">
        <f t="shared" si="8"/>
        <v>1</v>
      </c>
      <c r="BQ10" s="17">
        <f t="shared" si="8"/>
        <v>1</v>
      </c>
      <c r="BR10" s="17">
        <f t="shared" si="8"/>
        <v>1</v>
      </c>
      <c r="BS10" s="17">
        <f t="shared" si="8"/>
        <v>2</v>
      </c>
      <c r="BT10" s="17">
        <f t="shared" si="8"/>
        <v>1</v>
      </c>
      <c r="BU10" s="17">
        <f t="shared" si="8"/>
        <v>1</v>
      </c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</row>
    <row r="11" spans="1:104">
      <c r="A11" s="4">
        <f>DATE(($K$1-4),5,1)</f>
        <v>42125</v>
      </c>
      <c r="B11" s="5" t="s">
        <v>9</v>
      </c>
      <c r="C11" s="5">
        <f t="shared" si="2"/>
        <v>24</v>
      </c>
      <c r="D11" s="11" t="s">
        <v>52</v>
      </c>
      <c r="E11" s="11" t="s">
        <v>51</v>
      </c>
      <c r="F11" s="1">
        <v>3690</v>
      </c>
      <c r="G11" s="7" t="s">
        <v>6</v>
      </c>
      <c r="H11" s="1"/>
      <c r="I11" s="1"/>
      <c r="J11" s="1"/>
      <c r="K11" s="1"/>
      <c r="L11" s="1">
        <v>4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1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7"/>
      <c r="BF11" s="17"/>
      <c r="BG11" s="17"/>
      <c r="BH11" s="17"/>
      <c r="BI11" s="17">
        <f>L11</f>
        <v>4</v>
      </c>
      <c r="BJ11" s="17">
        <f>L11+M11</f>
        <v>8</v>
      </c>
      <c r="BK11" s="17">
        <f t="shared" ref="BK11:BU11" si="9">BJ11+N11</f>
        <v>10</v>
      </c>
      <c r="BL11" s="17">
        <f t="shared" si="9"/>
        <v>15</v>
      </c>
      <c r="BM11" s="17">
        <f t="shared" si="9"/>
        <v>17</v>
      </c>
      <c r="BN11" s="17">
        <f t="shared" si="9"/>
        <v>19</v>
      </c>
      <c r="BO11" s="17">
        <f t="shared" si="9"/>
        <v>20</v>
      </c>
      <c r="BP11" s="17">
        <f t="shared" si="9"/>
        <v>23</v>
      </c>
      <c r="BQ11" s="17">
        <f t="shared" si="9"/>
        <v>23</v>
      </c>
      <c r="BR11" s="17">
        <f t="shared" si="9"/>
        <v>23</v>
      </c>
      <c r="BS11" s="17">
        <f t="shared" si="9"/>
        <v>24</v>
      </c>
      <c r="BT11" s="17">
        <f t="shared" si="9"/>
        <v>24</v>
      </c>
      <c r="BU11" s="17">
        <f t="shared" si="9"/>
        <v>24</v>
      </c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</row>
    <row r="12" spans="1:104">
      <c r="A12" s="4">
        <f>DATE(($K$1-4),5,1)</f>
        <v>42125</v>
      </c>
      <c r="B12" s="5" t="s">
        <v>9</v>
      </c>
      <c r="C12" s="5">
        <f t="shared" si="2"/>
        <v>23</v>
      </c>
      <c r="D12" s="11" t="s">
        <v>52</v>
      </c>
      <c r="E12" s="11" t="s">
        <v>51</v>
      </c>
      <c r="F12" s="1">
        <v>3690</v>
      </c>
      <c r="G12" s="7" t="s">
        <v>7</v>
      </c>
      <c r="H12" s="1"/>
      <c r="I12" s="1"/>
      <c r="J12" s="1"/>
      <c r="K12" s="1"/>
      <c r="L12" s="1">
        <v>0</v>
      </c>
      <c r="M12" s="1">
        <v>5</v>
      </c>
      <c r="N12" s="1">
        <v>3</v>
      </c>
      <c r="O12" s="1">
        <v>4</v>
      </c>
      <c r="P12" s="1">
        <v>3</v>
      </c>
      <c r="Q12" s="1">
        <v>3</v>
      </c>
      <c r="R12" s="1">
        <v>2</v>
      </c>
      <c r="S12" s="1">
        <v>2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7"/>
      <c r="BF12" s="17"/>
      <c r="BG12" s="17"/>
      <c r="BH12" s="17"/>
      <c r="BI12" s="17"/>
      <c r="BJ12" s="17">
        <f>BJ13</f>
        <v>6</v>
      </c>
      <c r="BK12" s="17">
        <f t="shared" ref="BK12:BV12" si="10">BJ12+N13-N14</f>
        <v>4</v>
      </c>
      <c r="BL12" s="17">
        <f t="shared" si="10"/>
        <v>5</v>
      </c>
      <c r="BM12" s="17">
        <f t="shared" si="10"/>
        <v>5</v>
      </c>
      <c r="BN12" s="17">
        <f t="shared" si="10"/>
        <v>3</v>
      </c>
      <c r="BO12" s="17">
        <f t="shared" si="10"/>
        <v>4</v>
      </c>
      <c r="BP12" s="17">
        <f t="shared" si="10"/>
        <v>3</v>
      </c>
      <c r="BQ12" s="17">
        <f t="shared" si="10"/>
        <v>2</v>
      </c>
      <c r="BR12" s="17">
        <f t="shared" si="10"/>
        <v>1</v>
      </c>
      <c r="BS12" s="17">
        <f t="shared" si="10"/>
        <v>0</v>
      </c>
      <c r="BT12" s="17">
        <f t="shared" si="10"/>
        <v>1</v>
      </c>
      <c r="BU12" s="17">
        <f t="shared" si="10"/>
        <v>0</v>
      </c>
      <c r="BV12" s="17">
        <f t="shared" si="10"/>
        <v>0</v>
      </c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</row>
    <row r="13" spans="1:104">
      <c r="A13" s="4">
        <f>DATE(($K$1-4),6,1)</f>
        <v>42156</v>
      </c>
      <c r="B13" s="5" t="s">
        <v>10</v>
      </c>
      <c r="C13" s="5">
        <f t="shared" si="2"/>
        <v>33</v>
      </c>
      <c r="D13" s="11" t="s">
        <v>52</v>
      </c>
      <c r="E13" s="11" t="s">
        <v>51</v>
      </c>
      <c r="F13" s="1">
        <v>4400</v>
      </c>
      <c r="G13" s="7" t="s">
        <v>6</v>
      </c>
      <c r="H13" s="1"/>
      <c r="I13" s="1"/>
      <c r="J13" s="1"/>
      <c r="K13" s="1"/>
      <c r="L13" s="1"/>
      <c r="M13" s="1">
        <v>6</v>
      </c>
      <c r="N13" s="1">
        <v>3</v>
      </c>
      <c r="O13" s="1">
        <v>5</v>
      </c>
      <c r="P13" s="1">
        <v>3</v>
      </c>
      <c r="Q13" s="1">
        <v>2</v>
      </c>
      <c r="R13" s="1">
        <v>6</v>
      </c>
      <c r="S13" s="1">
        <v>3</v>
      </c>
      <c r="T13" s="1">
        <v>2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7"/>
      <c r="BF13" s="17"/>
      <c r="BG13" s="17"/>
      <c r="BH13" s="17"/>
      <c r="BI13" s="17"/>
      <c r="BJ13" s="17">
        <f>M13</f>
        <v>6</v>
      </c>
      <c r="BK13" s="17">
        <f>M13+N13</f>
        <v>9</v>
      </c>
      <c r="BL13" s="17">
        <f t="shared" ref="BL13:BV13" si="11">BK13+O13</f>
        <v>14</v>
      </c>
      <c r="BM13" s="17">
        <f t="shared" si="11"/>
        <v>17</v>
      </c>
      <c r="BN13" s="17">
        <f t="shared" si="11"/>
        <v>19</v>
      </c>
      <c r="BO13" s="17">
        <f t="shared" si="11"/>
        <v>25</v>
      </c>
      <c r="BP13" s="17">
        <f t="shared" si="11"/>
        <v>28</v>
      </c>
      <c r="BQ13" s="17">
        <f t="shared" si="11"/>
        <v>30</v>
      </c>
      <c r="BR13" s="17">
        <f t="shared" si="11"/>
        <v>31</v>
      </c>
      <c r="BS13" s="17">
        <f t="shared" si="11"/>
        <v>31</v>
      </c>
      <c r="BT13" s="17">
        <f t="shared" si="11"/>
        <v>32</v>
      </c>
      <c r="BU13" s="17">
        <f t="shared" si="11"/>
        <v>32</v>
      </c>
      <c r="BV13" s="17">
        <f t="shared" si="11"/>
        <v>33</v>
      </c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</row>
    <row r="14" spans="1:104">
      <c r="A14" s="4">
        <f>DATE(($K$1-4),6,1)</f>
        <v>42156</v>
      </c>
      <c r="B14" s="5" t="s">
        <v>10</v>
      </c>
      <c r="C14" s="5">
        <f t="shared" si="2"/>
        <v>33</v>
      </c>
      <c r="D14" s="11" t="s">
        <v>52</v>
      </c>
      <c r="E14" s="11" t="s">
        <v>51</v>
      </c>
      <c r="F14" s="1">
        <v>4400</v>
      </c>
      <c r="G14" s="7" t="s">
        <v>7</v>
      </c>
      <c r="H14" s="1"/>
      <c r="I14" s="1"/>
      <c r="J14" s="1"/>
      <c r="K14" s="1"/>
      <c r="L14" s="1"/>
      <c r="M14" s="1">
        <v>0</v>
      </c>
      <c r="N14" s="1">
        <v>5</v>
      </c>
      <c r="O14" s="1">
        <v>4</v>
      </c>
      <c r="P14" s="1">
        <v>3</v>
      </c>
      <c r="Q14" s="1">
        <v>4</v>
      </c>
      <c r="R14" s="1">
        <v>5</v>
      </c>
      <c r="S14" s="1">
        <v>4</v>
      </c>
      <c r="T14" s="1">
        <v>3</v>
      </c>
      <c r="U14" s="1">
        <v>2</v>
      </c>
      <c r="V14" s="1">
        <v>1</v>
      </c>
      <c r="W14" s="1">
        <v>0</v>
      </c>
      <c r="X14" s="1">
        <v>1</v>
      </c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7"/>
      <c r="BF14" s="17"/>
      <c r="BG14" s="17"/>
      <c r="BH14" s="17"/>
      <c r="BI14" s="17"/>
      <c r="BJ14" s="17"/>
      <c r="BK14" s="17">
        <f>BK15</f>
        <v>5</v>
      </c>
      <c r="BL14" s="17">
        <f t="shared" ref="BL14:BW14" si="12">BK14+O15-O16</f>
        <v>4</v>
      </c>
      <c r="BM14" s="17">
        <f t="shared" si="12"/>
        <v>6</v>
      </c>
      <c r="BN14" s="17">
        <f t="shared" si="12"/>
        <v>3</v>
      </c>
      <c r="BO14" s="17">
        <f t="shared" si="12"/>
        <v>3</v>
      </c>
      <c r="BP14" s="17">
        <f t="shared" si="12"/>
        <v>4</v>
      </c>
      <c r="BQ14" s="17">
        <f t="shared" si="12"/>
        <v>1</v>
      </c>
      <c r="BR14" s="17">
        <f t="shared" si="12"/>
        <v>3</v>
      </c>
      <c r="BS14" s="17">
        <f t="shared" si="12"/>
        <v>1</v>
      </c>
      <c r="BT14" s="17">
        <f t="shared" si="12"/>
        <v>1</v>
      </c>
      <c r="BU14" s="17">
        <f t="shared" si="12"/>
        <v>2</v>
      </c>
      <c r="BV14" s="17">
        <f t="shared" si="12"/>
        <v>1</v>
      </c>
      <c r="BW14" s="17">
        <f t="shared" si="12"/>
        <v>1</v>
      </c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</row>
    <row r="15" spans="1:104">
      <c r="A15" s="4">
        <f>DATE(($K$1-4),7,1)</f>
        <v>42186</v>
      </c>
      <c r="B15" s="5" t="s">
        <v>11</v>
      </c>
      <c r="C15" s="5">
        <f t="shared" si="2"/>
        <v>35</v>
      </c>
      <c r="D15" s="11" t="s">
        <v>52</v>
      </c>
      <c r="E15" s="11" t="s">
        <v>51</v>
      </c>
      <c r="F15" s="1">
        <v>4450</v>
      </c>
      <c r="G15" s="7" t="s">
        <v>6</v>
      </c>
      <c r="H15" s="1"/>
      <c r="I15" s="1"/>
      <c r="J15" s="1"/>
      <c r="K15" s="1"/>
      <c r="L15" s="1"/>
      <c r="M15" s="1"/>
      <c r="N15" s="1">
        <v>5</v>
      </c>
      <c r="O15" s="1">
        <v>6</v>
      </c>
      <c r="P15" s="1">
        <v>8</v>
      </c>
      <c r="Q15" s="1">
        <v>2</v>
      </c>
      <c r="R15" s="1">
        <v>3</v>
      </c>
      <c r="S15" s="1">
        <v>4</v>
      </c>
      <c r="T15" s="1">
        <v>1</v>
      </c>
      <c r="U15" s="1">
        <v>5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7"/>
      <c r="BF15" s="17"/>
      <c r="BG15" s="17"/>
      <c r="BH15" s="17"/>
      <c r="BI15" s="17"/>
      <c r="BJ15" s="17"/>
      <c r="BK15" s="17">
        <f>N15</f>
        <v>5</v>
      </c>
      <c r="BL15" s="17">
        <f>N15+O15</f>
        <v>11</v>
      </c>
      <c r="BM15" s="17">
        <f t="shared" ref="BM15:BW15" si="13">BL15+P15</f>
        <v>19</v>
      </c>
      <c r="BN15" s="17">
        <f t="shared" si="13"/>
        <v>21</v>
      </c>
      <c r="BO15" s="17">
        <f t="shared" si="13"/>
        <v>24</v>
      </c>
      <c r="BP15" s="17">
        <f t="shared" si="13"/>
        <v>28</v>
      </c>
      <c r="BQ15" s="17">
        <f t="shared" si="13"/>
        <v>29</v>
      </c>
      <c r="BR15" s="17">
        <f t="shared" si="13"/>
        <v>34</v>
      </c>
      <c r="BS15" s="17">
        <f t="shared" si="13"/>
        <v>34</v>
      </c>
      <c r="BT15" s="17">
        <f t="shared" si="13"/>
        <v>34</v>
      </c>
      <c r="BU15" s="17">
        <f t="shared" si="13"/>
        <v>35</v>
      </c>
      <c r="BV15" s="17">
        <f t="shared" si="13"/>
        <v>35</v>
      </c>
      <c r="BW15" s="17">
        <f t="shared" si="13"/>
        <v>35</v>
      </c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</row>
    <row r="16" spans="1:104">
      <c r="A16" s="4">
        <f>DATE(($K$1-4),7,1)</f>
        <v>42186</v>
      </c>
      <c r="B16" s="5" t="s">
        <v>11</v>
      </c>
      <c r="C16" s="5">
        <f t="shared" si="2"/>
        <v>34</v>
      </c>
      <c r="D16" s="11" t="s">
        <v>52</v>
      </c>
      <c r="E16" s="11" t="s">
        <v>51</v>
      </c>
      <c r="F16" s="1">
        <v>4450</v>
      </c>
      <c r="G16" s="7" t="s">
        <v>7</v>
      </c>
      <c r="H16" s="1"/>
      <c r="I16" s="1"/>
      <c r="J16" s="1"/>
      <c r="K16" s="1"/>
      <c r="L16" s="1"/>
      <c r="M16" s="1"/>
      <c r="N16" s="1">
        <v>0</v>
      </c>
      <c r="O16" s="1">
        <v>7</v>
      </c>
      <c r="P16" s="1">
        <v>6</v>
      </c>
      <c r="Q16" s="1">
        <v>5</v>
      </c>
      <c r="R16" s="1">
        <v>3</v>
      </c>
      <c r="S16" s="1">
        <v>3</v>
      </c>
      <c r="T16" s="1">
        <v>4</v>
      </c>
      <c r="U16" s="1">
        <v>3</v>
      </c>
      <c r="V16" s="1">
        <v>2</v>
      </c>
      <c r="W16" s="1">
        <v>0</v>
      </c>
      <c r="X16" s="1">
        <v>0</v>
      </c>
      <c r="Y16" s="1">
        <v>1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7"/>
      <c r="BF16" s="17"/>
      <c r="BG16" s="17"/>
      <c r="BH16" s="17"/>
      <c r="BI16" s="17"/>
      <c r="BJ16" s="17"/>
      <c r="BK16" s="17"/>
      <c r="BL16" s="17">
        <f>BL17</f>
        <v>5</v>
      </c>
      <c r="BM16" s="17">
        <f t="shared" ref="BM16:BX16" si="14">BL16+P17-P18</f>
        <v>4</v>
      </c>
      <c r="BN16" s="17">
        <f t="shared" si="14"/>
        <v>3</v>
      </c>
      <c r="BO16" s="17">
        <f t="shared" si="14"/>
        <v>5</v>
      </c>
      <c r="BP16" s="17">
        <f t="shared" si="14"/>
        <v>3</v>
      </c>
      <c r="BQ16" s="17">
        <f t="shared" si="14"/>
        <v>3</v>
      </c>
      <c r="BR16" s="17">
        <f t="shared" si="14"/>
        <v>1</v>
      </c>
      <c r="BS16" s="17">
        <f t="shared" si="14"/>
        <v>2</v>
      </c>
      <c r="BT16" s="17">
        <f t="shared" si="14"/>
        <v>2</v>
      </c>
      <c r="BU16" s="17">
        <f t="shared" si="14"/>
        <v>1</v>
      </c>
      <c r="BV16" s="17">
        <f t="shared" si="14"/>
        <v>1</v>
      </c>
      <c r="BW16" s="17">
        <f t="shared" si="14"/>
        <v>0</v>
      </c>
      <c r="BX16" s="17">
        <f t="shared" si="14"/>
        <v>0</v>
      </c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</row>
    <row r="17" spans="1:104">
      <c r="A17" s="4">
        <f>DATE(($K$1-4),8,1)</f>
        <v>42217</v>
      </c>
      <c r="B17" s="5" t="s">
        <v>12</v>
      </c>
      <c r="C17" s="5">
        <f t="shared" si="2"/>
        <v>27</v>
      </c>
      <c r="D17" s="11" t="s">
        <v>49</v>
      </c>
      <c r="E17" s="11" t="s">
        <v>51</v>
      </c>
      <c r="F17" s="1">
        <v>4925</v>
      </c>
      <c r="G17" s="7" t="s">
        <v>6</v>
      </c>
      <c r="H17" s="1"/>
      <c r="I17" s="1"/>
      <c r="J17" s="1"/>
      <c r="K17" s="1"/>
      <c r="L17" s="1"/>
      <c r="M17" s="1"/>
      <c r="N17" s="1"/>
      <c r="O17" s="1">
        <v>5</v>
      </c>
      <c r="P17" s="1">
        <v>4</v>
      </c>
      <c r="Q17" s="1">
        <v>3</v>
      </c>
      <c r="R17" s="1">
        <v>5</v>
      </c>
      <c r="S17" s="1">
        <v>2</v>
      </c>
      <c r="T17" s="1">
        <v>3</v>
      </c>
      <c r="U17" s="1">
        <v>2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7"/>
      <c r="BF17" s="17"/>
      <c r="BG17" s="17"/>
      <c r="BH17" s="17"/>
      <c r="BI17" s="17"/>
      <c r="BJ17" s="17"/>
      <c r="BK17" s="17"/>
      <c r="BL17" s="17">
        <f>O17</f>
        <v>5</v>
      </c>
      <c r="BM17" s="17">
        <f>O17+P17</f>
        <v>9</v>
      </c>
      <c r="BN17" s="17">
        <f t="shared" ref="BN17:BX17" si="15">BM17+Q17</f>
        <v>12</v>
      </c>
      <c r="BO17" s="17">
        <f t="shared" si="15"/>
        <v>17</v>
      </c>
      <c r="BP17" s="17">
        <f t="shared" si="15"/>
        <v>19</v>
      </c>
      <c r="BQ17" s="17">
        <f t="shared" si="15"/>
        <v>22</v>
      </c>
      <c r="BR17" s="17">
        <f t="shared" si="15"/>
        <v>24</v>
      </c>
      <c r="BS17" s="17">
        <f t="shared" si="15"/>
        <v>25</v>
      </c>
      <c r="BT17" s="17">
        <f t="shared" si="15"/>
        <v>26</v>
      </c>
      <c r="BU17" s="17">
        <f t="shared" si="15"/>
        <v>26</v>
      </c>
      <c r="BV17" s="17">
        <f t="shared" si="15"/>
        <v>27</v>
      </c>
      <c r="BW17" s="17">
        <f t="shared" si="15"/>
        <v>27</v>
      </c>
      <c r="BX17" s="17">
        <f t="shared" si="15"/>
        <v>27</v>
      </c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</row>
    <row r="18" spans="1:104">
      <c r="A18" s="4">
        <f>DATE(($K$1-4),8,1)</f>
        <v>42217</v>
      </c>
      <c r="B18" s="5" t="s">
        <v>12</v>
      </c>
      <c r="C18" s="5">
        <f t="shared" si="2"/>
        <v>27</v>
      </c>
      <c r="D18" s="11" t="s">
        <v>49</v>
      </c>
      <c r="E18" s="11" t="s">
        <v>51</v>
      </c>
      <c r="F18" s="1">
        <v>4925</v>
      </c>
      <c r="G18" s="7" t="s">
        <v>7</v>
      </c>
      <c r="H18" s="1"/>
      <c r="I18" s="1"/>
      <c r="J18" s="1"/>
      <c r="K18" s="1"/>
      <c r="L18" s="1"/>
      <c r="M18" s="1"/>
      <c r="N18" s="1"/>
      <c r="O18" s="1">
        <v>0</v>
      </c>
      <c r="P18" s="1">
        <v>5</v>
      </c>
      <c r="Q18" s="1">
        <v>4</v>
      </c>
      <c r="R18" s="1">
        <v>3</v>
      </c>
      <c r="S18" s="1">
        <v>4</v>
      </c>
      <c r="T18" s="1">
        <v>3</v>
      </c>
      <c r="U18" s="1">
        <v>4</v>
      </c>
      <c r="V18" s="1">
        <v>0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7"/>
      <c r="BF18" s="17"/>
      <c r="BG18" s="17"/>
      <c r="BH18" s="17"/>
      <c r="BI18" s="17"/>
      <c r="BJ18" s="17"/>
      <c r="BK18" s="17"/>
      <c r="BL18" s="17"/>
      <c r="BM18" s="17"/>
      <c r="BN18" s="17">
        <f>BN19</f>
        <v>6</v>
      </c>
      <c r="BO18" s="17">
        <f t="shared" ref="BO18:BZ18" si="16">BN18+R19-R20</f>
        <v>3</v>
      </c>
      <c r="BP18" s="17">
        <f t="shared" si="16"/>
        <v>4</v>
      </c>
      <c r="BQ18" s="17">
        <f t="shared" si="16"/>
        <v>3</v>
      </c>
      <c r="BR18" s="17">
        <f t="shared" si="16"/>
        <v>3</v>
      </c>
      <c r="BS18" s="17">
        <f t="shared" si="16"/>
        <v>2</v>
      </c>
      <c r="BT18" s="17">
        <f t="shared" si="16"/>
        <v>1</v>
      </c>
      <c r="BU18" s="17">
        <f t="shared" si="16"/>
        <v>2</v>
      </c>
      <c r="BV18" s="17">
        <f t="shared" si="16"/>
        <v>1</v>
      </c>
      <c r="BW18" s="17">
        <f t="shared" si="16"/>
        <v>0</v>
      </c>
      <c r="BX18" s="17">
        <f t="shared" si="16"/>
        <v>1</v>
      </c>
      <c r="BY18" s="17">
        <f t="shared" si="16"/>
        <v>0</v>
      </c>
      <c r="BZ18" s="17">
        <f t="shared" si="16"/>
        <v>0</v>
      </c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</row>
    <row r="19" spans="1:104">
      <c r="A19" s="4">
        <f>DATE(($K$1-4),10,1)</f>
        <v>42278</v>
      </c>
      <c r="B19" s="5" t="s">
        <v>13</v>
      </c>
      <c r="C19" s="5">
        <f t="shared" si="2"/>
        <v>27</v>
      </c>
      <c r="D19" s="11" t="s">
        <v>49</v>
      </c>
      <c r="E19" s="11" t="s">
        <v>51</v>
      </c>
      <c r="F19" s="1">
        <v>5645</v>
      </c>
      <c r="G19" s="7" t="s">
        <v>6</v>
      </c>
      <c r="H19" s="1"/>
      <c r="I19" s="1"/>
      <c r="J19" s="1"/>
      <c r="K19" s="1"/>
      <c r="L19" s="1"/>
      <c r="M19" s="1"/>
      <c r="N19" s="1"/>
      <c r="O19" s="1"/>
      <c r="P19" s="1"/>
      <c r="Q19" s="1">
        <v>6</v>
      </c>
      <c r="R19" s="1">
        <v>2</v>
      </c>
      <c r="S19" s="1">
        <v>4</v>
      </c>
      <c r="T19" s="1">
        <v>3</v>
      </c>
      <c r="U19" s="1">
        <v>4</v>
      </c>
      <c r="V19" s="1">
        <v>2</v>
      </c>
      <c r="W19" s="1">
        <v>1</v>
      </c>
      <c r="X19" s="1">
        <v>3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7"/>
      <c r="BF19" s="17"/>
      <c r="BG19" s="17"/>
      <c r="BH19" s="17"/>
      <c r="BI19" s="17"/>
      <c r="BJ19" s="17"/>
      <c r="BK19" s="17"/>
      <c r="BL19" s="17"/>
      <c r="BM19" s="17"/>
      <c r="BN19" s="17">
        <f>Q19</f>
        <v>6</v>
      </c>
      <c r="BO19" s="17">
        <f>Q19+R19</f>
        <v>8</v>
      </c>
      <c r="BP19" s="17">
        <f t="shared" ref="BP19:BZ19" si="17">BO19+S19</f>
        <v>12</v>
      </c>
      <c r="BQ19" s="17">
        <f t="shared" si="17"/>
        <v>15</v>
      </c>
      <c r="BR19" s="17">
        <f t="shared" si="17"/>
        <v>19</v>
      </c>
      <c r="BS19" s="17">
        <f t="shared" si="17"/>
        <v>21</v>
      </c>
      <c r="BT19" s="17">
        <f t="shared" si="17"/>
        <v>22</v>
      </c>
      <c r="BU19" s="17">
        <f t="shared" si="17"/>
        <v>25</v>
      </c>
      <c r="BV19" s="17">
        <f t="shared" si="17"/>
        <v>25</v>
      </c>
      <c r="BW19" s="17">
        <f t="shared" si="17"/>
        <v>25</v>
      </c>
      <c r="BX19" s="17">
        <f t="shared" si="17"/>
        <v>26</v>
      </c>
      <c r="BY19" s="17">
        <f t="shared" si="17"/>
        <v>26</v>
      </c>
      <c r="BZ19" s="17">
        <f t="shared" si="17"/>
        <v>27</v>
      </c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</row>
    <row r="20" spans="1:104">
      <c r="A20" s="4">
        <f>DATE(($K$1-4),10,1)</f>
        <v>42278</v>
      </c>
      <c r="B20" s="5" t="s">
        <v>13</v>
      </c>
      <c r="C20" s="5">
        <f t="shared" si="2"/>
        <v>27</v>
      </c>
      <c r="D20" s="11" t="s">
        <v>49</v>
      </c>
      <c r="E20" s="11" t="s">
        <v>51</v>
      </c>
      <c r="F20" s="1">
        <v>5645</v>
      </c>
      <c r="G20" s="7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>
        <v>0</v>
      </c>
      <c r="R20" s="1">
        <v>5</v>
      </c>
      <c r="S20" s="1">
        <v>3</v>
      </c>
      <c r="T20" s="1">
        <v>4</v>
      </c>
      <c r="U20" s="1">
        <v>4</v>
      </c>
      <c r="V20" s="1">
        <v>3</v>
      </c>
      <c r="W20" s="1">
        <v>2</v>
      </c>
      <c r="X20" s="1">
        <v>2</v>
      </c>
      <c r="Y20" s="1">
        <v>1</v>
      </c>
      <c r="Z20" s="1">
        <v>1</v>
      </c>
      <c r="AA20" s="1">
        <v>0</v>
      </c>
      <c r="AB20" s="1">
        <v>1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>
        <f>BO21</f>
        <v>3</v>
      </c>
      <c r="BP20" s="17">
        <f t="shared" ref="BP20:CA20" si="18">BO20+S21-S22</f>
        <v>3</v>
      </c>
      <c r="BQ20" s="17">
        <f t="shared" si="18"/>
        <v>4</v>
      </c>
      <c r="BR20" s="17">
        <f t="shared" si="18"/>
        <v>3</v>
      </c>
      <c r="BS20" s="17">
        <f t="shared" si="18"/>
        <v>3</v>
      </c>
      <c r="BT20" s="17">
        <f t="shared" si="18"/>
        <v>4</v>
      </c>
      <c r="BU20" s="17">
        <f t="shared" si="18"/>
        <v>3</v>
      </c>
      <c r="BV20" s="17">
        <f t="shared" si="18"/>
        <v>2</v>
      </c>
      <c r="BW20" s="17">
        <f t="shared" si="18"/>
        <v>1</v>
      </c>
      <c r="BX20" s="17">
        <f t="shared" si="18"/>
        <v>0</v>
      </c>
      <c r="BY20" s="17">
        <f t="shared" si="18"/>
        <v>0</v>
      </c>
      <c r="BZ20" s="17">
        <f t="shared" si="18"/>
        <v>0</v>
      </c>
      <c r="CA20" s="17">
        <f t="shared" si="18"/>
        <v>0</v>
      </c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</row>
    <row r="21" spans="1:104">
      <c r="A21" s="4">
        <f>DATE(($K$1-4),11,1)</f>
        <v>42309</v>
      </c>
      <c r="B21" s="5" t="s">
        <v>15</v>
      </c>
      <c r="C21" s="5">
        <f t="shared" si="2"/>
        <v>23</v>
      </c>
      <c r="D21" s="11" t="s">
        <v>49</v>
      </c>
      <c r="E21" s="11" t="s">
        <v>50</v>
      </c>
      <c r="F21" s="1">
        <v>6323</v>
      </c>
      <c r="G21" s="7" t="s">
        <v>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3</v>
      </c>
      <c r="S21" s="1">
        <v>4</v>
      </c>
      <c r="T21" s="1">
        <v>3</v>
      </c>
      <c r="U21" s="1">
        <v>3</v>
      </c>
      <c r="V21" s="1">
        <v>2</v>
      </c>
      <c r="W21" s="1">
        <v>3</v>
      </c>
      <c r="X21" s="1">
        <v>2</v>
      </c>
      <c r="Y21" s="1">
        <v>1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>
        <f>R21</f>
        <v>3</v>
      </c>
      <c r="BP21" s="17">
        <f>R21+S21</f>
        <v>7</v>
      </c>
      <c r="BQ21" s="17">
        <f t="shared" ref="BQ21:CA21" si="19">BP21+T21</f>
        <v>10</v>
      </c>
      <c r="BR21" s="17">
        <f t="shared" si="19"/>
        <v>13</v>
      </c>
      <c r="BS21" s="17">
        <f t="shared" si="19"/>
        <v>15</v>
      </c>
      <c r="BT21" s="17">
        <f t="shared" si="19"/>
        <v>18</v>
      </c>
      <c r="BU21" s="17">
        <f t="shared" si="19"/>
        <v>20</v>
      </c>
      <c r="BV21" s="17">
        <f t="shared" si="19"/>
        <v>21</v>
      </c>
      <c r="BW21" s="17">
        <f t="shared" si="19"/>
        <v>22</v>
      </c>
      <c r="BX21" s="17">
        <f t="shared" si="19"/>
        <v>22</v>
      </c>
      <c r="BY21" s="17">
        <f t="shared" si="19"/>
        <v>23</v>
      </c>
      <c r="BZ21" s="17">
        <f t="shared" si="19"/>
        <v>23</v>
      </c>
      <c r="CA21" s="17">
        <f t="shared" si="19"/>
        <v>23</v>
      </c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</row>
    <row r="22" spans="1:104">
      <c r="A22" s="4">
        <f>DATE(($K$1-4),11,1)</f>
        <v>42309</v>
      </c>
      <c r="B22" s="5" t="s">
        <v>15</v>
      </c>
      <c r="C22" s="5">
        <f t="shared" si="2"/>
        <v>23</v>
      </c>
      <c r="D22" s="11" t="s">
        <v>49</v>
      </c>
      <c r="E22" s="11" t="s">
        <v>50</v>
      </c>
      <c r="F22" s="1">
        <v>6323</v>
      </c>
      <c r="G22" s="7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4</v>
      </c>
      <c r="T22" s="1">
        <v>2</v>
      </c>
      <c r="U22" s="1">
        <v>4</v>
      </c>
      <c r="V22" s="1">
        <v>2</v>
      </c>
      <c r="W22" s="1">
        <v>2</v>
      </c>
      <c r="X22" s="1">
        <v>3</v>
      </c>
      <c r="Y22" s="1">
        <v>2</v>
      </c>
      <c r="Z22" s="1">
        <v>2</v>
      </c>
      <c r="AA22" s="1">
        <v>1</v>
      </c>
      <c r="AB22" s="1">
        <v>1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>
        <f>BP23</f>
        <v>4</v>
      </c>
      <c r="BQ22" s="17">
        <f t="shared" ref="BQ22:CB22" si="20">BP22+T23-T24</f>
        <v>3</v>
      </c>
      <c r="BR22" s="17">
        <f t="shared" si="20"/>
        <v>4</v>
      </c>
      <c r="BS22" s="17">
        <f t="shared" si="20"/>
        <v>3</v>
      </c>
      <c r="BT22" s="17">
        <f t="shared" si="20"/>
        <v>4</v>
      </c>
      <c r="BU22" s="17">
        <f t="shared" si="20"/>
        <v>4</v>
      </c>
      <c r="BV22" s="17">
        <f t="shared" si="20"/>
        <v>3</v>
      </c>
      <c r="BW22" s="17">
        <f t="shared" si="20"/>
        <v>3</v>
      </c>
      <c r="BX22" s="17">
        <f t="shared" si="20"/>
        <v>1</v>
      </c>
      <c r="BY22" s="17">
        <f t="shared" si="20"/>
        <v>1</v>
      </c>
      <c r="BZ22" s="17">
        <f t="shared" si="20"/>
        <v>2</v>
      </c>
      <c r="CA22" s="17">
        <f t="shared" si="20"/>
        <v>1</v>
      </c>
      <c r="CB22" s="17">
        <f t="shared" si="20"/>
        <v>1</v>
      </c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</row>
    <row r="23" spans="1:104">
      <c r="A23" s="4">
        <f>DATE(($K$1-4),12,1)</f>
        <v>42339</v>
      </c>
      <c r="B23" s="5" t="s">
        <v>16</v>
      </c>
      <c r="C23" s="5">
        <f t="shared" si="2"/>
        <v>25</v>
      </c>
      <c r="D23" s="11" t="s">
        <v>49</v>
      </c>
      <c r="E23" s="11" t="s">
        <v>50</v>
      </c>
      <c r="F23" s="1">
        <v>3809</v>
      </c>
      <c r="G23" s="7" t="s">
        <v>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</v>
      </c>
      <c r="T23" s="1">
        <v>2</v>
      </c>
      <c r="U23" s="1">
        <v>4</v>
      </c>
      <c r="V23" s="1">
        <v>3</v>
      </c>
      <c r="W23" s="1">
        <v>4</v>
      </c>
      <c r="X23" s="1">
        <v>2</v>
      </c>
      <c r="Y23" s="1">
        <v>1</v>
      </c>
      <c r="Z23" s="1">
        <v>3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>
        <f>S23</f>
        <v>4</v>
      </c>
      <c r="BQ23" s="17">
        <f>S23+T23</f>
        <v>6</v>
      </c>
      <c r="BR23" s="17">
        <f t="shared" ref="BR23:CB23" si="21">BQ23+U23</f>
        <v>10</v>
      </c>
      <c r="BS23" s="17">
        <f t="shared" si="21"/>
        <v>13</v>
      </c>
      <c r="BT23" s="17">
        <f t="shared" si="21"/>
        <v>17</v>
      </c>
      <c r="BU23" s="17">
        <f t="shared" si="21"/>
        <v>19</v>
      </c>
      <c r="BV23" s="17">
        <f t="shared" si="21"/>
        <v>20</v>
      </c>
      <c r="BW23" s="17">
        <f t="shared" si="21"/>
        <v>23</v>
      </c>
      <c r="BX23" s="17">
        <f t="shared" si="21"/>
        <v>23</v>
      </c>
      <c r="BY23" s="17">
        <f t="shared" si="21"/>
        <v>23</v>
      </c>
      <c r="BZ23" s="17">
        <f t="shared" si="21"/>
        <v>24</v>
      </c>
      <c r="CA23" s="17">
        <f t="shared" si="21"/>
        <v>24</v>
      </c>
      <c r="CB23" s="17">
        <f t="shared" si="21"/>
        <v>25</v>
      </c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</row>
    <row r="24" spans="1:104">
      <c r="A24" s="4">
        <f>DATE(($K$1-4),12,1)</f>
        <v>42339</v>
      </c>
      <c r="B24" s="5" t="s">
        <v>16</v>
      </c>
      <c r="C24" s="5">
        <f t="shared" si="2"/>
        <v>24</v>
      </c>
      <c r="D24" s="11" t="s">
        <v>49</v>
      </c>
      <c r="E24" s="11" t="s">
        <v>50</v>
      </c>
      <c r="F24" s="1">
        <v>3809</v>
      </c>
      <c r="G24" s="7" t="s"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3</v>
      </c>
      <c r="U24" s="1">
        <v>3</v>
      </c>
      <c r="V24" s="1">
        <v>4</v>
      </c>
      <c r="W24" s="1">
        <v>3</v>
      </c>
      <c r="X24" s="1">
        <v>2</v>
      </c>
      <c r="Y24" s="1">
        <v>2</v>
      </c>
      <c r="Z24" s="1">
        <v>3</v>
      </c>
      <c r="AA24" s="1">
        <v>2</v>
      </c>
      <c r="AB24" s="1">
        <v>0</v>
      </c>
      <c r="AC24" s="1">
        <v>0</v>
      </c>
      <c r="AD24" s="1">
        <v>1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>
        <f>BQ25</f>
        <v>5</v>
      </c>
      <c r="BR24" s="17">
        <f t="shared" ref="BR24:CC24" si="22">BQ24+U25-U26</f>
        <v>7</v>
      </c>
      <c r="BS24" s="17">
        <f t="shared" si="22"/>
        <v>14</v>
      </c>
      <c r="BT24" s="17">
        <f t="shared" si="22"/>
        <v>18</v>
      </c>
      <c r="BU24" s="17">
        <f t="shared" si="22"/>
        <v>17</v>
      </c>
      <c r="BV24" s="17">
        <f t="shared" si="22"/>
        <v>12</v>
      </c>
      <c r="BW24" s="17">
        <f t="shared" si="22"/>
        <v>8</v>
      </c>
      <c r="BX24" s="17">
        <f t="shared" si="22"/>
        <v>4</v>
      </c>
      <c r="BY24" s="17">
        <f t="shared" si="22"/>
        <v>2</v>
      </c>
      <c r="BZ24" s="17">
        <f t="shared" si="22"/>
        <v>1</v>
      </c>
      <c r="CA24" s="17">
        <f t="shared" si="22"/>
        <v>1</v>
      </c>
      <c r="CB24" s="17">
        <f t="shared" si="22"/>
        <v>1</v>
      </c>
      <c r="CC24" s="17">
        <f t="shared" si="22"/>
        <v>1</v>
      </c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</row>
    <row r="25" spans="1:104">
      <c r="A25" s="4">
        <f>DATE(($K$1-3),1,1)</f>
        <v>42370</v>
      </c>
      <c r="B25" s="11" t="s">
        <v>28</v>
      </c>
      <c r="C25" s="5">
        <f t="shared" si="2"/>
        <v>47</v>
      </c>
      <c r="D25" s="11" t="s">
        <v>52</v>
      </c>
      <c r="E25" s="11" t="s">
        <v>51</v>
      </c>
      <c r="F25" s="1">
        <v>2900</v>
      </c>
      <c r="G25" s="7" t="s">
        <v>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5</v>
      </c>
      <c r="U25" s="1">
        <v>7</v>
      </c>
      <c r="V25" s="1">
        <v>14</v>
      </c>
      <c r="W25" s="1">
        <v>10</v>
      </c>
      <c r="X25" s="1">
        <v>5</v>
      </c>
      <c r="Y25" s="1">
        <v>2</v>
      </c>
      <c r="Z25" s="1">
        <v>1</v>
      </c>
      <c r="AA25" s="1">
        <v>2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>
        <f>T25</f>
        <v>5</v>
      </c>
      <c r="BR25" s="17">
        <f>T25+U25</f>
        <v>12</v>
      </c>
      <c r="BS25" s="17">
        <f t="shared" ref="BS25:CC25" si="23">BR25+V25</f>
        <v>26</v>
      </c>
      <c r="BT25" s="17">
        <f t="shared" si="23"/>
        <v>36</v>
      </c>
      <c r="BU25" s="17">
        <f t="shared" si="23"/>
        <v>41</v>
      </c>
      <c r="BV25" s="17">
        <f t="shared" si="23"/>
        <v>43</v>
      </c>
      <c r="BW25" s="17">
        <f t="shared" si="23"/>
        <v>44</v>
      </c>
      <c r="BX25" s="17">
        <f t="shared" si="23"/>
        <v>46</v>
      </c>
      <c r="BY25" s="17">
        <f t="shared" si="23"/>
        <v>47</v>
      </c>
      <c r="BZ25" s="17">
        <f t="shared" si="23"/>
        <v>47</v>
      </c>
      <c r="CA25" s="17">
        <f t="shared" si="23"/>
        <v>47</v>
      </c>
      <c r="CB25" s="17">
        <f t="shared" si="23"/>
        <v>47</v>
      </c>
      <c r="CC25" s="17">
        <f t="shared" si="23"/>
        <v>47</v>
      </c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</row>
    <row r="26" spans="1:104">
      <c r="A26" s="4">
        <f>DATE(($K$1-3),1,1)</f>
        <v>42370</v>
      </c>
      <c r="B26" s="11" t="s">
        <v>28</v>
      </c>
      <c r="C26" s="5">
        <f t="shared" si="2"/>
        <v>46</v>
      </c>
      <c r="D26" s="11" t="s">
        <v>52</v>
      </c>
      <c r="E26" s="11" t="s">
        <v>51</v>
      </c>
      <c r="F26" s="1">
        <v>2900</v>
      </c>
      <c r="G26" s="7" t="s">
        <v>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0</v>
      </c>
      <c r="U26" s="1">
        <v>5</v>
      </c>
      <c r="V26" s="1">
        <v>7</v>
      </c>
      <c r="W26" s="1">
        <v>6</v>
      </c>
      <c r="X26" s="1">
        <v>6</v>
      </c>
      <c r="Y26" s="1">
        <v>7</v>
      </c>
      <c r="Z26" s="1">
        <v>5</v>
      </c>
      <c r="AA26" s="1">
        <v>6</v>
      </c>
      <c r="AB26" s="1">
        <v>3</v>
      </c>
      <c r="AC26" s="1">
        <v>1</v>
      </c>
      <c r="AD26" s="1">
        <v>0</v>
      </c>
      <c r="AE26" s="1">
        <v>0</v>
      </c>
      <c r="AF26" s="1"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>
        <f>BR27</f>
        <v>4</v>
      </c>
      <c r="BS26" s="17">
        <f t="shared" ref="BS26:CD26" si="24">BR26+V27-V28</f>
        <v>10</v>
      </c>
      <c r="BT26" s="17">
        <f t="shared" si="24"/>
        <v>15</v>
      </c>
      <c r="BU26" s="17">
        <f t="shared" si="24"/>
        <v>18</v>
      </c>
      <c r="BV26" s="17">
        <f t="shared" si="24"/>
        <v>19</v>
      </c>
      <c r="BW26" s="17">
        <f t="shared" si="24"/>
        <v>14</v>
      </c>
      <c r="BX26" s="17">
        <f t="shared" si="24"/>
        <v>16</v>
      </c>
      <c r="BY26" s="17">
        <f t="shared" si="24"/>
        <v>13</v>
      </c>
      <c r="BZ26" s="17">
        <f t="shared" si="24"/>
        <v>8</v>
      </c>
      <c r="CA26" s="17">
        <f t="shared" si="24"/>
        <v>5</v>
      </c>
      <c r="CB26" s="17">
        <f t="shared" si="24"/>
        <v>3</v>
      </c>
      <c r="CC26" s="17">
        <f t="shared" si="24"/>
        <v>1</v>
      </c>
      <c r="CD26" s="17">
        <f t="shared" si="24"/>
        <v>0</v>
      </c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</row>
    <row r="27" spans="1:104">
      <c r="A27" s="4">
        <f>DATE(($K$1-3),2,1)</f>
        <v>42401</v>
      </c>
      <c r="B27" s="11" t="s">
        <v>29</v>
      </c>
      <c r="C27" s="5">
        <f t="shared" si="2"/>
        <v>55</v>
      </c>
      <c r="D27" s="11" t="s">
        <v>52</v>
      </c>
      <c r="E27" s="11" t="s">
        <v>50</v>
      </c>
      <c r="F27" s="1">
        <v>3800</v>
      </c>
      <c r="G27" s="7" t="s">
        <v>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4</v>
      </c>
      <c r="V27" s="1">
        <v>10</v>
      </c>
      <c r="W27" s="1">
        <v>16</v>
      </c>
      <c r="X27" s="1">
        <v>8</v>
      </c>
      <c r="Y27" s="1">
        <v>5</v>
      </c>
      <c r="Z27" s="1">
        <v>1</v>
      </c>
      <c r="AA27" s="1">
        <v>6</v>
      </c>
      <c r="AB27" s="1">
        <v>3</v>
      </c>
      <c r="AC27" s="1">
        <v>1</v>
      </c>
      <c r="AD27" s="1">
        <v>0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>
        <f>U27</f>
        <v>4</v>
      </c>
      <c r="BS27" s="17">
        <f>U27+V27</f>
        <v>14</v>
      </c>
      <c r="BT27" s="17">
        <f t="shared" ref="BT27:CD27" si="25">BS27+W27</f>
        <v>30</v>
      </c>
      <c r="BU27" s="17">
        <f t="shared" si="25"/>
        <v>38</v>
      </c>
      <c r="BV27" s="17">
        <f t="shared" si="25"/>
        <v>43</v>
      </c>
      <c r="BW27" s="17">
        <f t="shared" si="25"/>
        <v>44</v>
      </c>
      <c r="BX27" s="17">
        <f t="shared" si="25"/>
        <v>50</v>
      </c>
      <c r="BY27" s="17">
        <f t="shared" si="25"/>
        <v>53</v>
      </c>
      <c r="BZ27" s="17">
        <f t="shared" si="25"/>
        <v>54</v>
      </c>
      <c r="CA27" s="17">
        <f t="shared" si="25"/>
        <v>54</v>
      </c>
      <c r="CB27" s="17">
        <f t="shared" si="25"/>
        <v>55</v>
      </c>
      <c r="CC27" s="17">
        <f t="shared" si="25"/>
        <v>55</v>
      </c>
      <c r="CD27" s="17">
        <f t="shared" si="25"/>
        <v>55</v>
      </c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</row>
    <row r="28" spans="1:104">
      <c r="A28" s="4">
        <f>DATE(($K$1-3),2,1)</f>
        <v>42401</v>
      </c>
      <c r="B28" s="11" t="s">
        <v>29</v>
      </c>
      <c r="C28" s="5">
        <f t="shared" si="2"/>
        <v>55</v>
      </c>
      <c r="D28" s="11" t="s">
        <v>52</v>
      </c>
      <c r="E28" s="11" t="s">
        <v>50</v>
      </c>
      <c r="F28" s="1">
        <v>3800</v>
      </c>
      <c r="G28" s="7" t="s">
        <v>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4</v>
      </c>
      <c r="W28" s="1">
        <v>11</v>
      </c>
      <c r="X28" s="1">
        <v>5</v>
      </c>
      <c r="Y28" s="1">
        <v>4</v>
      </c>
      <c r="Z28" s="1">
        <v>6</v>
      </c>
      <c r="AA28" s="1">
        <v>4</v>
      </c>
      <c r="AB28" s="1">
        <v>6</v>
      </c>
      <c r="AC28" s="1">
        <v>6</v>
      </c>
      <c r="AD28" s="1">
        <v>3</v>
      </c>
      <c r="AE28" s="1">
        <v>3</v>
      </c>
      <c r="AF28" s="1">
        <v>2</v>
      </c>
      <c r="AG28" s="1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>
        <f>BS29</f>
        <v>3</v>
      </c>
      <c r="BT28" s="17">
        <f t="shared" ref="BT28:CE28" si="26">BS28+W29-W30</f>
        <v>3</v>
      </c>
      <c r="BU28" s="17">
        <f t="shared" si="26"/>
        <v>8</v>
      </c>
      <c r="BV28" s="17">
        <f t="shared" si="26"/>
        <v>15</v>
      </c>
      <c r="BW28" s="17">
        <f t="shared" si="26"/>
        <v>16</v>
      </c>
      <c r="BX28" s="17">
        <f t="shared" si="26"/>
        <v>16</v>
      </c>
      <c r="BY28" s="17">
        <f t="shared" si="26"/>
        <v>15</v>
      </c>
      <c r="BZ28" s="17">
        <f t="shared" si="26"/>
        <v>9</v>
      </c>
      <c r="CA28" s="17">
        <f t="shared" si="26"/>
        <v>5</v>
      </c>
      <c r="CB28" s="17">
        <f t="shared" si="26"/>
        <v>2</v>
      </c>
      <c r="CC28" s="17">
        <f t="shared" si="26"/>
        <v>2</v>
      </c>
      <c r="CD28" s="17">
        <f t="shared" si="26"/>
        <v>2</v>
      </c>
      <c r="CE28" s="17">
        <f t="shared" si="26"/>
        <v>2</v>
      </c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</row>
    <row r="29" spans="1:104">
      <c r="A29" s="4">
        <f>DATE(($K$1-3),3,1)</f>
        <v>42430</v>
      </c>
      <c r="B29" s="11" t="s">
        <v>30</v>
      </c>
      <c r="C29" s="5">
        <f t="shared" si="2"/>
        <v>55</v>
      </c>
      <c r="D29" s="11" t="s">
        <v>49</v>
      </c>
      <c r="E29" s="11" t="s">
        <v>51</v>
      </c>
      <c r="F29" s="1">
        <v>5215</v>
      </c>
      <c r="G29" s="7" t="s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</v>
      </c>
      <c r="W29" s="1">
        <v>5</v>
      </c>
      <c r="X29" s="1">
        <v>13</v>
      </c>
      <c r="Y29" s="1">
        <v>14</v>
      </c>
      <c r="Z29" s="1">
        <v>8</v>
      </c>
      <c r="AA29" s="1">
        <v>6</v>
      </c>
      <c r="AB29" s="1">
        <v>2</v>
      </c>
      <c r="AC29" s="1">
        <v>1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>
        <f>V29</f>
        <v>3</v>
      </c>
      <c r="BT29" s="17">
        <f>V29+W29</f>
        <v>8</v>
      </c>
      <c r="BU29" s="17">
        <f t="shared" ref="BU29:CE29" si="27">BT29+X29</f>
        <v>21</v>
      </c>
      <c r="BV29" s="17">
        <f t="shared" si="27"/>
        <v>35</v>
      </c>
      <c r="BW29" s="17">
        <f t="shared" si="27"/>
        <v>43</v>
      </c>
      <c r="BX29" s="17">
        <f t="shared" si="27"/>
        <v>49</v>
      </c>
      <c r="BY29" s="17">
        <f t="shared" si="27"/>
        <v>51</v>
      </c>
      <c r="BZ29" s="17">
        <f t="shared" si="27"/>
        <v>52</v>
      </c>
      <c r="CA29" s="17">
        <f t="shared" si="27"/>
        <v>53</v>
      </c>
      <c r="CB29" s="17">
        <f t="shared" si="27"/>
        <v>53</v>
      </c>
      <c r="CC29" s="17">
        <f t="shared" si="27"/>
        <v>54</v>
      </c>
      <c r="CD29" s="17">
        <f t="shared" si="27"/>
        <v>54</v>
      </c>
      <c r="CE29" s="17">
        <f t="shared" si="27"/>
        <v>55</v>
      </c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</row>
    <row r="30" spans="1:104">
      <c r="A30" s="4">
        <f>DATE(($K$1-3),3,1)</f>
        <v>42430</v>
      </c>
      <c r="B30" s="11" t="s">
        <v>30</v>
      </c>
      <c r="C30" s="5">
        <f t="shared" si="2"/>
        <v>53</v>
      </c>
      <c r="D30" s="11" t="s">
        <v>49</v>
      </c>
      <c r="E30" s="11" t="s">
        <v>51</v>
      </c>
      <c r="F30" s="1">
        <v>5215</v>
      </c>
      <c r="G30" s="7" t="s">
        <v>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0</v>
      </c>
      <c r="W30" s="1">
        <v>5</v>
      </c>
      <c r="X30" s="1">
        <v>8</v>
      </c>
      <c r="Y30" s="1">
        <v>7</v>
      </c>
      <c r="Z30" s="1">
        <v>7</v>
      </c>
      <c r="AA30" s="1">
        <v>6</v>
      </c>
      <c r="AB30" s="1">
        <v>3</v>
      </c>
      <c r="AC30" s="1">
        <v>7</v>
      </c>
      <c r="AD30" s="1">
        <v>5</v>
      </c>
      <c r="AE30" s="1">
        <v>3</v>
      </c>
      <c r="AF30" s="1">
        <v>1</v>
      </c>
      <c r="AG30" s="1">
        <v>0</v>
      </c>
      <c r="AH30" s="1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>
        <f>BU31</f>
        <v>3</v>
      </c>
      <c r="BV30" s="17">
        <f t="shared" ref="BV30:CG30" si="28">BU30+Y31-Y32</f>
        <v>3</v>
      </c>
      <c r="BW30" s="17">
        <f t="shared" si="28"/>
        <v>7</v>
      </c>
      <c r="BX30" s="17">
        <f t="shared" si="28"/>
        <v>10</v>
      </c>
      <c r="BY30" s="17">
        <f t="shared" si="28"/>
        <v>8</v>
      </c>
      <c r="BZ30" s="17">
        <f t="shared" si="28"/>
        <v>4</v>
      </c>
      <c r="CA30" s="17">
        <f t="shared" si="28"/>
        <v>2</v>
      </c>
      <c r="CB30" s="17">
        <f t="shared" si="28"/>
        <v>3</v>
      </c>
      <c r="CC30" s="17">
        <f t="shared" si="28"/>
        <v>1</v>
      </c>
      <c r="CD30" s="17">
        <f t="shared" si="28"/>
        <v>0</v>
      </c>
      <c r="CE30" s="17">
        <f t="shared" si="28"/>
        <v>0</v>
      </c>
      <c r="CF30" s="17">
        <f t="shared" si="28"/>
        <v>1</v>
      </c>
      <c r="CG30" s="17">
        <f t="shared" si="28"/>
        <v>1</v>
      </c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</row>
    <row r="31" spans="1:104">
      <c r="A31" s="4">
        <f>DATE(($K$1-3),5,1)</f>
        <v>42491</v>
      </c>
      <c r="B31" s="11" t="s">
        <v>6</v>
      </c>
      <c r="C31" s="5">
        <f t="shared" si="2"/>
        <v>41</v>
      </c>
      <c r="D31" s="11" t="s">
        <v>49</v>
      </c>
      <c r="E31" s="11" t="s">
        <v>51</v>
      </c>
      <c r="F31" s="1">
        <v>3900</v>
      </c>
      <c r="G31" s="7" t="s">
        <v>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3</v>
      </c>
      <c r="Y31" s="1">
        <v>4</v>
      </c>
      <c r="Z31" s="1">
        <v>12</v>
      </c>
      <c r="AA31" s="1">
        <v>9</v>
      </c>
      <c r="AB31" s="1">
        <v>3</v>
      </c>
      <c r="AC31" s="1">
        <v>2</v>
      </c>
      <c r="AD31" s="1">
        <v>1</v>
      </c>
      <c r="AE31" s="1">
        <v>3</v>
      </c>
      <c r="AF31" s="1">
        <v>0</v>
      </c>
      <c r="AG31" s="1">
        <v>0</v>
      </c>
      <c r="AH31" s="1">
        <v>1</v>
      </c>
      <c r="AI31" s="1">
        <v>2</v>
      </c>
      <c r="AJ31" s="1">
        <v>1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>
        <f>X31</f>
        <v>3</v>
      </c>
      <c r="BV31" s="17">
        <f>X31+Y31</f>
        <v>7</v>
      </c>
      <c r="BW31" s="17">
        <f t="shared" ref="BW31:CG31" si="29">BV31+Z31</f>
        <v>19</v>
      </c>
      <c r="BX31" s="17">
        <f t="shared" si="29"/>
        <v>28</v>
      </c>
      <c r="BY31" s="17">
        <f t="shared" si="29"/>
        <v>31</v>
      </c>
      <c r="BZ31" s="17">
        <f t="shared" si="29"/>
        <v>33</v>
      </c>
      <c r="CA31" s="17">
        <f t="shared" si="29"/>
        <v>34</v>
      </c>
      <c r="CB31" s="17">
        <f t="shared" si="29"/>
        <v>37</v>
      </c>
      <c r="CC31" s="17">
        <f t="shared" si="29"/>
        <v>37</v>
      </c>
      <c r="CD31" s="17">
        <f t="shared" si="29"/>
        <v>37</v>
      </c>
      <c r="CE31" s="17">
        <f t="shared" si="29"/>
        <v>38</v>
      </c>
      <c r="CF31" s="17">
        <f t="shared" si="29"/>
        <v>40</v>
      </c>
      <c r="CG31" s="17">
        <f t="shared" si="29"/>
        <v>41</v>
      </c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</row>
    <row r="32" spans="1:104">
      <c r="A32" s="4">
        <f>DATE(($K$1-3),5,1)</f>
        <v>42491</v>
      </c>
      <c r="B32" s="11" t="s">
        <v>6</v>
      </c>
      <c r="C32" s="5">
        <f t="shared" si="2"/>
        <v>40</v>
      </c>
      <c r="D32" s="11" t="s">
        <v>49</v>
      </c>
      <c r="E32" s="11" t="s">
        <v>51</v>
      </c>
      <c r="F32" s="1">
        <v>3900</v>
      </c>
      <c r="G32" s="7" t="s">
        <v>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>
        <v>4</v>
      </c>
      <c r="Z32" s="1">
        <v>8</v>
      </c>
      <c r="AA32" s="1">
        <v>6</v>
      </c>
      <c r="AB32" s="1">
        <v>5</v>
      </c>
      <c r="AC32" s="1">
        <v>6</v>
      </c>
      <c r="AD32" s="1">
        <v>3</v>
      </c>
      <c r="AE32" s="1">
        <v>2</v>
      </c>
      <c r="AF32" s="1">
        <v>2</v>
      </c>
      <c r="AG32" s="1">
        <v>1</v>
      </c>
      <c r="AH32" s="1">
        <v>1</v>
      </c>
      <c r="AI32" s="1">
        <v>1</v>
      </c>
      <c r="AJ32" s="1">
        <v>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>
        <f>BV33</f>
        <v>4</v>
      </c>
      <c r="BW32" s="17">
        <f t="shared" ref="BW32:CH32" si="30">BV32+Z33-Z34</f>
        <v>6</v>
      </c>
      <c r="BX32" s="17">
        <f t="shared" si="30"/>
        <v>13</v>
      </c>
      <c r="BY32" s="17">
        <f t="shared" si="30"/>
        <v>17</v>
      </c>
      <c r="BZ32" s="17">
        <f t="shared" si="30"/>
        <v>16</v>
      </c>
      <c r="CA32" s="17">
        <f t="shared" si="30"/>
        <v>11</v>
      </c>
      <c r="CB32" s="17">
        <f t="shared" si="30"/>
        <v>7</v>
      </c>
      <c r="CC32" s="17">
        <f t="shared" si="30"/>
        <v>5</v>
      </c>
      <c r="CD32" s="17">
        <f t="shared" si="30"/>
        <v>2</v>
      </c>
      <c r="CE32" s="17">
        <f t="shared" si="30"/>
        <v>0</v>
      </c>
      <c r="CF32" s="17">
        <f t="shared" si="30"/>
        <v>0</v>
      </c>
      <c r="CG32" s="17">
        <f t="shared" si="30"/>
        <v>0</v>
      </c>
      <c r="CH32" s="17">
        <f t="shared" si="30"/>
        <v>0</v>
      </c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</row>
    <row r="33" spans="1:104">
      <c r="A33" s="4">
        <f>DATE(($K$1-3),6,1)</f>
        <v>42522</v>
      </c>
      <c r="B33" s="11" t="s">
        <v>31</v>
      </c>
      <c r="C33" s="5">
        <f t="shared" si="2"/>
        <v>46</v>
      </c>
      <c r="D33" s="11" t="s">
        <v>52</v>
      </c>
      <c r="E33" s="11" t="s">
        <v>50</v>
      </c>
      <c r="F33" s="1">
        <v>5100</v>
      </c>
      <c r="G33" s="7" t="s">
        <v>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4</v>
      </c>
      <c r="Z33" s="1">
        <v>7</v>
      </c>
      <c r="AA33" s="1">
        <v>14</v>
      </c>
      <c r="AB33" s="1">
        <v>10</v>
      </c>
      <c r="AC33" s="1">
        <v>5</v>
      </c>
      <c r="AD33" s="1">
        <v>2</v>
      </c>
      <c r="AE33" s="1">
        <v>1</v>
      </c>
      <c r="AF33" s="1">
        <v>2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>
        <f>Y33</f>
        <v>4</v>
      </c>
      <c r="BW33" s="17">
        <f>Y33+Z33</f>
        <v>11</v>
      </c>
      <c r="BX33" s="17">
        <f t="shared" ref="BX33:CH33" si="31">BW33+AA33</f>
        <v>25</v>
      </c>
      <c r="BY33" s="17">
        <f t="shared" si="31"/>
        <v>35</v>
      </c>
      <c r="BZ33" s="17">
        <f t="shared" si="31"/>
        <v>40</v>
      </c>
      <c r="CA33" s="17">
        <f t="shared" si="31"/>
        <v>42</v>
      </c>
      <c r="CB33" s="17">
        <f t="shared" si="31"/>
        <v>43</v>
      </c>
      <c r="CC33" s="17">
        <f t="shared" si="31"/>
        <v>45</v>
      </c>
      <c r="CD33" s="17">
        <f t="shared" si="31"/>
        <v>46</v>
      </c>
      <c r="CE33" s="17">
        <f t="shared" si="31"/>
        <v>46</v>
      </c>
      <c r="CF33" s="17">
        <f t="shared" si="31"/>
        <v>46</v>
      </c>
      <c r="CG33" s="17">
        <f t="shared" si="31"/>
        <v>46</v>
      </c>
      <c r="CH33" s="17">
        <f t="shared" si="31"/>
        <v>46</v>
      </c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</row>
    <row r="34" spans="1:104">
      <c r="A34" s="4">
        <f>DATE(($K$1-3),6,1)</f>
        <v>42522</v>
      </c>
      <c r="B34" s="11" t="s">
        <v>31</v>
      </c>
      <c r="C34" s="5">
        <f t="shared" si="2"/>
        <v>46</v>
      </c>
      <c r="D34" s="11" t="s">
        <v>52</v>
      </c>
      <c r="E34" s="11" t="s">
        <v>50</v>
      </c>
      <c r="F34" s="1">
        <v>5100</v>
      </c>
      <c r="G34" s="7" t="s">
        <v>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>
        <v>5</v>
      </c>
      <c r="AA34" s="1">
        <v>7</v>
      </c>
      <c r="AB34" s="1">
        <v>6</v>
      </c>
      <c r="AC34" s="1">
        <v>6</v>
      </c>
      <c r="AD34" s="1">
        <v>7</v>
      </c>
      <c r="AE34" s="1">
        <v>5</v>
      </c>
      <c r="AF34" s="1">
        <v>4</v>
      </c>
      <c r="AG34" s="1">
        <v>4</v>
      </c>
      <c r="AH34" s="1">
        <v>2</v>
      </c>
      <c r="AI34" s="1">
        <v>0</v>
      </c>
      <c r="AJ34" s="1">
        <v>0</v>
      </c>
      <c r="AK34" s="1"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>
        <f>BW35</f>
        <v>5</v>
      </c>
      <c r="BX34" s="17">
        <f t="shared" ref="BX34:CI34" si="32">BW34+AA35-AA36</f>
        <v>11</v>
      </c>
      <c r="BY34" s="17">
        <f t="shared" si="32"/>
        <v>16</v>
      </c>
      <c r="BZ34" s="17">
        <f t="shared" si="32"/>
        <v>19</v>
      </c>
      <c r="CA34" s="17">
        <f t="shared" si="32"/>
        <v>16</v>
      </c>
      <c r="CB34" s="17">
        <f t="shared" si="32"/>
        <v>11</v>
      </c>
      <c r="CC34" s="17">
        <f t="shared" si="32"/>
        <v>13</v>
      </c>
      <c r="CD34" s="17">
        <f t="shared" si="32"/>
        <v>11</v>
      </c>
      <c r="CE34" s="17">
        <f t="shared" si="32"/>
        <v>9</v>
      </c>
      <c r="CF34" s="17">
        <f t="shared" si="32"/>
        <v>7</v>
      </c>
      <c r="CG34" s="17">
        <f t="shared" si="32"/>
        <v>5</v>
      </c>
      <c r="CH34" s="17">
        <f t="shared" si="32"/>
        <v>2</v>
      </c>
      <c r="CI34" s="17">
        <f t="shared" si="32"/>
        <v>0</v>
      </c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</row>
    <row r="35" spans="1:104">
      <c r="A35" s="4">
        <f>DATE(($K$1-3),7,1)</f>
        <v>42552</v>
      </c>
      <c r="B35" s="11" t="s">
        <v>32</v>
      </c>
      <c r="C35" s="5">
        <f t="shared" si="2"/>
        <v>56</v>
      </c>
      <c r="D35" s="11" t="s">
        <v>49</v>
      </c>
      <c r="E35" s="11" t="s">
        <v>51</v>
      </c>
      <c r="F35" s="1">
        <v>5330</v>
      </c>
      <c r="G35" s="7" t="s"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5</v>
      </c>
      <c r="AA35" s="1">
        <v>10</v>
      </c>
      <c r="AB35" s="1">
        <v>16</v>
      </c>
      <c r="AC35" s="1">
        <v>8</v>
      </c>
      <c r="AD35" s="1">
        <v>5</v>
      </c>
      <c r="AE35" s="1">
        <v>1</v>
      </c>
      <c r="AF35" s="1">
        <v>6</v>
      </c>
      <c r="AG35" s="1">
        <v>3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>
        <f>Z35</f>
        <v>5</v>
      </c>
      <c r="BX35" s="17">
        <f>Z35+AA35</f>
        <v>15</v>
      </c>
      <c r="BY35" s="17">
        <f t="shared" ref="BY35:CI35" si="33">BX35+AB35</f>
        <v>31</v>
      </c>
      <c r="BZ35" s="17">
        <f t="shared" si="33"/>
        <v>39</v>
      </c>
      <c r="CA35" s="17">
        <f t="shared" si="33"/>
        <v>44</v>
      </c>
      <c r="CB35" s="17">
        <f t="shared" si="33"/>
        <v>45</v>
      </c>
      <c r="CC35" s="17">
        <f t="shared" si="33"/>
        <v>51</v>
      </c>
      <c r="CD35" s="17">
        <f t="shared" si="33"/>
        <v>54</v>
      </c>
      <c r="CE35" s="17">
        <f t="shared" si="33"/>
        <v>55</v>
      </c>
      <c r="CF35" s="17">
        <f t="shared" si="33"/>
        <v>55</v>
      </c>
      <c r="CG35" s="17">
        <f t="shared" si="33"/>
        <v>56</v>
      </c>
      <c r="CH35" s="17">
        <f t="shared" si="33"/>
        <v>56</v>
      </c>
      <c r="CI35" s="17">
        <f t="shared" si="33"/>
        <v>56</v>
      </c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</row>
    <row r="36" spans="1:104">
      <c r="A36" s="4">
        <f>DATE(($K$1-3),7,1)</f>
        <v>42552</v>
      </c>
      <c r="B36" s="11" t="s">
        <v>32</v>
      </c>
      <c r="C36" s="5">
        <f t="shared" si="2"/>
        <v>56</v>
      </c>
      <c r="D36" s="11" t="s">
        <v>49</v>
      </c>
      <c r="E36" s="11" t="s">
        <v>51</v>
      </c>
      <c r="F36" s="1">
        <v>5330</v>
      </c>
      <c r="G36" s="7" t="s">
        <v>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0</v>
      </c>
      <c r="AA36" s="1">
        <v>4</v>
      </c>
      <c r="AB36" s="1">
        <v>11</v>
      </c>
      <c r="AC36" s="1">
        <v>5</v>
      </c>
      <c r="AD36" s="1">
        <v>8</v>
      </c>
      <c r="AE36" s="1">
        <v>6</v>
      </c>
      <c r="AF36" s="1">
        <v>4</v>
      </c>
      <c r="AG36" s="1">
        <v>5</v>
      </c>
      <c r="AH36" s="1">
        <v>3</v>
      </c>
      <c r="AI36" s="1">
        <v>2</v>
      </c>
      <c r="AJ36" s="1">
        <v>3</v>
      </c>
      <c r="AK36" s="1">
        <v>3</v>
      </c>
      <c r="AL36" s="1">
        <v>2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>
        <f>BX37</f>
        <v>6</v>
      </c>
      <c r="BY36" s="17">
        <f t="shared" ref="BY36:CJ36" si="34">BX36+AB37-AB38</f>
        <v>15</v>
      </c>
      <c r="BZ36" s="17">
        <f t="shared" si="34"/>
        <v>20</v>
      </c>
      <c r="CA36" s="17">
        <f t="shared" si="34"/>
        <v>27</v>
      </c>
      <c r="CB36" s="17">
        <f t="shared" si="34"/>
        <v>28</v>
      </c>
      <c r="CC36" s="17">
        <f t="shared" si="34"/>
        <v>28</v>
      </c>
      <c r="CD36" s="17">
        <f t="shared" si="34"/>
        <v>25</v>
      </c>
      <c r="CE36" s="17">
        <f t="shared" si="34"/>
        <v>16</v>
      </c>
      <c r="CF36" s="17">
        <f t="shared" si="34"/>
        <v>9</v>
      </c>
      <c r="CG36" s="17">
        <f t="shared" si="34"/>
        <v>3</v>
      </c>
      <c r="CH36" s="17">
        <f t="shared" si="34"/>
        <v>2</v>
      </c>
      <c r="CI36" s="17">
        <f t="shared" si="34"/>
        <v>2</v>
      </c>
      <c r="CJ36" s="17">
        <f t="shared" si="34"/>
        <v>1</v>
      </c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  <row r="37" spans="1:104">
      <c r="A37" s="4">
        <f>DATE(($K$1-3),8,1)</f>
        <v>42583</v>
      </c>
      <c r="B37" s="11" t="s">
        <v>33</v>
      </c>
      <c r="C37" s="5">
        <f t="shared" ref="C37:C64" si="35">SUM(H37:BC37)</f>
        <v>69</v>
      </c>
      <c r="D37" s="11" t="s">
        <v>49</v>
      </c>
      <c r="E37" s="11" t="s">
        <v>50</v>
      </c>
      <c r="F37" s="1">
        <v>5455</v>
      </c>
      <c r="G37" s="7" t="s"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6</v>
      </c>
      <c r="AB37" s="1">
        <v>15</v>
      </c>
      <c r="AC37" s="1">
        <v>13</v>
      </c>
      <c r="AD37" s="1">
        <v>14</v>
      </c>
      <c r="AE37" s="1">
        <v>8</v>
      </c>
      <c r="AF37" s="1">
        <v>6</v>
      </c>
      <c r="AG37" s="1">
        <v>2</v>
      </c>
      <c r="AH37" s="1">
        <v>1</v>
      </c>
      <c r="AI37" s="1">
        <v>1</v>
      </c>
      <c r="AJ37" s="1">
        <v>0</v>
      </c>
      <c r="AK37" s="1">
        <v>1</v>
      </c>
      <c r="AL37" s="1">
        <v>2</v>
      </c>
      <c r="AM37" s="1"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>
        <f>AA37</f>
        <v>6</v>
      </c>
      <c r="BY37" s="17">
        <f>AA37+AB37</f>
        <v>21</v>
      </c>
      <c r="BZ37" s="17">
        <f t="shared" ref="BZ37:CJ37" si="36">BY37+AC37</f>
        <v>34</v>
      </c>
      <c r="CA37" s="17">
        <f t="shared" si="36"/>
        <v>48</v>
      </c>
      <c r="CB37" s="17">
        <f t="shared" si="36"/>
        <v>56</v>
      </c>
      <c r="CC37" s="17">
        <f t="shared" si="36"/>
        <v>62</v>
      </c>
      <c r="CD37" s="17">
        <f t="shared" si="36"/>
        <v>64</v>
      </c>
      <c r="CE37" s="17">
        <f t="shared" si="36"/>
        <v>65</v>
      </c>
      <c r="CF37" s="17">
        <f t="shared" si="36"/>
        <v>66</v>
      </c>
      <c r="CG37" s="17">
        <f t="shared" si="36"/>
        <v>66</v>
      </c>
      <c r="CH37" s="17">
        <f t="shared" si="36"/>
        <v>67</v>
      </c>
      <c r="CI37" s="17">
        <f t="shared" si="36"/>
        <v>69</v>
      </c>
      <c r="CJ37" s="17">
        <f t="shared" si="36"/>
        <v>69</v>
      </c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</row>
    <row r="38" spans="1:104">
      <c r="A38" s="4">
        <f>DATE(($K$1-3),8,1)</f>
        <v>42583</v>
      </c>
      <c r="B38" s="11" t="s">
        <v>33</v>
      </c>
      <c r="C38" s="5">
        <f t="shared" si="35"/>
        <v>68</v>
      </c>
      <c r="D38" s="11" t="s">
        <v>49</v>
      </c>
      <c r="E38" s="11" t="s">
        <v>50</v>
      </c>
      <c r="F38" s="1">
        <v>5455</v>
      </c>
      <c r="G38" s="7" t="s">
        <v>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6</v>
      </c>
      <c r="AC38" s="1">
        <v>8</v>
      </c>
      <c r="AD38" s="1">
        <v>7</v>
      </c>
      <c r="AE38" s="1">
        <v>7</v>
      </c>
      <c r="AF38" s="1">
        <v>6</v>
      </c>
      <c r="AG38" s="1">
        <v>5</v>
      </c>
      <c r="AH38" s="1">
        <v>10</v>
      </c>
      <c r="AI38" s="1">
        <v>8</v>
      </c>
      <c r="AJ38" s="1">
        <v>6</v>
      </c>
      <c r="AK38" s="1">
        <v>2</v>
      </c>
      <c r="AL38" s="1">
        <v>2</v>
      </c>
      <c r="AM38" s="1">
        <v>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>
        <f>BZ39</f>
        <v>6</v>
      </c>
      <c r="CA38" s="17">
        <f t="shared" ref="CA38:CL38" si="37">BZ38+AD39-AD40</f>
        <v>12</v>
      </c>
      <c r="CB38" s="17">
        <f t="shared" si="37"/>
        <v>16</v>
      </c>
      <c r="CC38" s="17">
        <f t="shared" si="37"/>
        <v>14</v>
      </c>
      <c r="CD38" s="17">
        <f t="shared" si="37"/>
        <v>9</v>
      </c>
      <c r="CE38" s="17">
        <f t="shared" si="37"/>
        <v>4</v>
      </c>
      <c r="CF38" s="17">
        <f t="shared" si="37"/>
        <v>1</v>
      </c>
      <c r="CG38" s="17">
        <f t="shared" si="37"/>
        <v>2</v>
      </c>
      <c r="CH38" s="17">
        <f t="shared" si="37"/>
        <v>0</v>
      </c>
      <c r="CI38" s="17">
        <f t="shared" si="37"/>
        <v>0</v>
      </c>
      <c r="CJ38" s="17">
        <f t="shared" si="37"/>
        <v>0</v>
      </c>
      <c r="CK38" s="17">
        <f t="shared" si="37"/>
        <v>1</v>
      </c>
      <c r="CL38" s="17">
        <f t="shared" si="37"/>
        <v>0</v>
      </c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</row>
    <row r="39" spans="1:104">
      <c r="A39" s="4">
        <f>DATE(($K$1-3),10,1)</f>
        <v>42644</v>
      </c>
      <c r="B39" s="11" t="s">
        <v>34</v>
      </c>
      <c r="C39" s="5">
        <f t="shared" si="35"/>
        <v>53</v>
      </c>
      <c r="D39" s="11" t="s">
        <v>49</v>
      </c>
      <c r="E39" s="11" t="s">
        <v>50</v>
      </c>
      <c r="F39" s="1">
        <v>6200</v>
      </c>
      <c r="G39" s="7" t="s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6</v>
      </c>
      <c r="AD39" s="1">
        <v>14</v>
      </c>
      <c r="AE39" s="1">
        <v>12</v>
      </c>
      <c r="AF39" s="1">
        <v>9</v>
      </c>
      <c r="AG39" s="1">
        <v>3</v>
      </c>
      <c r="AH39" s="1">
        <v>2</v>
      </c>
      <c r="AI39" s="1">
        <v>1</v>
      </c>
      <c r="AJ39" s="1">
        <v>3</v>
      </c>
      <c r="AK39" s="1">
        <v>0</v>
      </c>
      <c r="AL39" s="1">
        <v>0</v>
      </c>
      <c r="AM39" s="1">
        <v>1</v>
      </c>
      <c r="AN39" s="1">
        <v>2</v>
      </c>
      <c r="AO39" s="1"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>
        <f>AC39</f>
        <v>6</v>
      </c>
      <c r="CA39" s="17">
        <f>AC39+AD39</f>
        <v>20</v>
      </c>
      <c r="CB39" s="17">
        <f t="shared" ref="CB39:CL39" si="38">CA39+AE39</f>
        <v>32</v>
      </c>
      <c r="CC39" s="17">
        <f t="shared" si="38"/>
        <v>41</v>
      </c>
      <c r="CD39" s="17">
        <f t="shared" si="38"/>
        <v>44</v>
      </c>
      <c r="CE39" s="17">
        <f t="shared" si="38"/>
        <v>46</v>
      </c>
      <c r="CF39" s="17">
        <f t="shared" si="38"/>
        <v>47</v>
      </c>
      <c r="CG39" s="17">
        <f t="shared" si="38"/>
        <v>50</v>
      </c>
      <c r="CH39" s="17">
        <f t="shared" si="38"/>
        <v>50</v>
      </c>
      <c r="CI39" s="17">
        <f t="shared" si="38"/>
        <v>50</v>
      </c>
      <c r="CJ39" s="17">
        <f t="shared" si="38"/>
        <v>51</v>
      </c>
      <c r="CK39" s="17">
        <f t="shared" si="38"/>
        <v>53</v>
      </c>
      <c r="CL39" s="17">
        <f t="shared" si="38"/>
        <v>53</v>
      </c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</row>
    <row r="40" spans="1:104">
      <c r="A40" s="4">
        <f>DATE(($K$1-3),10,1)</f>
        <v>42644</v>
      </c>
      <c r="B40" s="11" t="s">
        <v>34</v>
      </c>
      <c r="C40" s="5">
        <f t="shared" si="35"/>
        <v>53</v>
      </c>
      <c r="D40" s="11" t="s">
        <v>49</v>
      </c>
      <c r="E40" s="11" t="s">
        <v>50</v>
      </c>
      <c r="F40" s="1">
        <v>6200</v>
      </c>
      <c r="G40" s="7" t="s">
        <v>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v>0</v>
      </c>
      <c r="AD40" s="1">
        <v>8</v>
      </c>
      <c r="AE40" s="1">
        <v>8</v>
      </c>
      <c r="AF40" s="1">
        <v>11</v>
      </c>
      <c r="AG40" s="1">
        <v>8</v>
      </c>
      <c r="AH40" s="1">
        <v>7</v>
      </c>
      <c r="AI40" s="1">
        <v>4</v>
      </c>
      <c r="AJ40" s="1">
        <v>2</v>
      </c>
      <c r="AK40" s="1">
        <v>2</v>
      </c>
      <c r="AL40" s="1">
        <v>0</v>
      </c>
      <c r="AM40" s="1">
        <v>1</v>
      </c>
      <c r="AN40" s="1">
        <v>1</v>
      </c>
      <c r="AO40" s="1">
        <v>1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>
        <f>CA41</f>
        <v>7</v>
      </c>
      <c r="CB40" s="17">
        <f t="shared" ref="CB40:CM40" si="39">CA40+AE41-AE42</f>
        <v>13</v>
      </c>
      <c r="CC40" s="17">
        <f t="shared" si="39"/>
        <v>18</v>
      </c>
      <c r="CD40" s="17">
        <f t="shared" si="39"/>
        <v>21</v>
      </c>
      <c r="CE40" s="17">
        <f t="shared" si="39"/>
        <v>18</v>
      </c>
      <c r="CF40" s="17">
        <f t="shared" si="39"/>
        <v>13</v>
      </c>
      <c r="CG40" s="17">
        <f t="shared" si="39"/>
        <v>15</v>
      </c>
      <c r="CH40" s="17">
        <f t="shared" si="39"/>
        <v>12</v>
      </c>
      <c r="CI40" s="17">
        <f t="shared" si="39"/>
        <v>5</v>
      </c>
      <c r="CJ40" s="17">
        <f t="shared" si="39"/>
        <v>2</v>
      </c>
      <c r="CK40" s="17">
        <f t="shared" si="39"/>
        <v>1</v>
      </c>
      <c r="CL40" s="17">
        <f t="shared" si="39"/>
        <v>0</v>
      </c>
      <c r="CM40" s="17">
        <f t="shared" si="39"/>
        <v>0</v>
      </c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</row>
    <row r="41" spans="1:104">
      <c r="A41" s="4">
        <f>DATE(($K$1-3),11,1)</f>
        <v>42675</v>
      </c>
      <c r="B41" s="11" t="s">
        <v>35</v>
      </c>
      <c r="C41" s="5">
        <f t="shared" si="35"/>
        <v>58</v>
      </c>
      <c r="D41" s="11" t="s">
        <v>49</v>
      </c>
      <c r="E41" s="11" t="s">
        <v>51</v>
      </c>
      <c r="F41" s="1">
        <v>7100</v>
      </c>
      <c r="G41" s="7" t="s">
        <v>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7</v>
      </c>
      <c r="AE41" s="1">
        <v>10</v>
      </c>
      <c r="AF41" s="1">
        <v>16</v>
      </c>
      <c r="AG41" s="1">
        <v>8</v>
      </c>
      <c r="AH41" s="1">
        <v>5</v>
      </c>
      <c r="AI41" s="1">
        <v>1</v>
      </c>
      <c r="AJ41" s="1">
        <v>6</v>
      </c>
      <c r="AK41" s="1">
        <v>3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>
        <f>AD41</f>
        <v>7</v>
      </c>
      <c r="CB41" s="17">
        <f>AD41+AE41</f>
        <v>17</v>
      </c>
      <c r="CC41" s="17">
        <f t="shared" ref="CC41:CM41" si="40">CB41+AF41</f>
        <v>33</v>
      </c>
      <c r="CD41" s="17">
        <f t="shared" si="40"/>
        <v>41</v>
      </c>
      <c r="CE41" s="17">
        <f t="shared" si="40"/>
        <v>46</v>
      </c>
      <c r="CF41" s="17">
        <f t="shared" si="40"/>
        <v>47</v>
      </c>
      <c r="CG41" s="17">
        <f t="shared" si="40"/>
        <v>53</v>
      </c>
      <c r="CH41" s="17">
        <f t="shared" si="40"/>
        <v>56</v>
      </c>
      <c r="CI41" s="17">
        <f t="shared" si="40"/>
        <v>57</v>
      </c>
      <c r="CJ41" s="17">
        <f t="shared" si="40"/>
        <v>57</v>
      </c>
      <c r="CK41" s="17">
        <f t="shared" si="40"/>
        <v>58</v>
      </c>
      <c r="CL41" s="17">
        <f t="shared" si="40"/>
        <v>58</v>
      </c>
      <c r="CM41" s="17">
        <f t="shared" si="40"/>
        <v>58</v>
      </c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</row>
    <row r="42" spans="1:104">
      <c r="A42" s="4">
        <f>DATE(($K$1-3),11,1)</f>
        <v>42675</v>
      </c>
      <c r="B42" s="11" t="s">
        <v>35</v>
      </c>
      <c r="C42" s="5">
        <f t="shared" si="35"/>
        <v>58</v>
      </c>
      <c r="D42" s="11" t="s">
        <v>49</v>
      </c>
      <c r="E42" s="11" t="s">
        <v>51</v>
      </c>
      <c r="F42" s="1">
        <v>7100</v>
      </c>
      <c r="G42" s="7" t="s">
        <v>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0</v>
      </c>
      <c r="AE42" s="1">
        <v>4</v>
      </c>
      <c r="AF42" s="1">
        <v>11</v>
      </c>
      <c r="AG42" s="1">
        <v>5</v>
      </c>
      <c r="AH42" s="1">
        <v>8</v>
      </c>
      <c r="AI42" s="1">
        <v>6</v>
      </c>
      <c r="AJ42" s="1">
        <v>4</v>
      </c>
      <c r="AK42" s="1">
        <v>6</v>
      </c>
      <c r="AL42" s="1">
        <v>8</v>
      </c>
      <c r="AM42" s="1">
        <v>3</v>
      </c>
      <c r="AN42" s="1">
        <v>2</v>
      </c>
      <c r="AO42" s="1">
        <v>1</v>
      </c>
      <c r="AP42" s="1"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>
        <f>CB43</f>
        <v>6</v>
      </c>
      <c r="CC42" s="17">
        <f t="shared" ref="CC42:CN42" si="41">CB42+AF43-AF44</f>
        <v>15</v>
      </c>
      <c r="CD42" s="17">
        <f t="shared" si="41"/>
        <v>20</v>
      </c>
      <c r="CE42" s="17">
        <f t="shared" si="41"/>
        <v>27</v>
      </c>
      <c r="CF42" s="17">
        <f t="shared" si="41"/>
        <v>28</v>
      </c>
      <c r="CG42" s="17">
        <f t="shared" si="41"/>
        <v>28</v>
      </c>
      <c r="CH42" s="17">
        <f t="shared" si="41"/>
        <v>25</v>
      </c>
      <c r="CI42" s="17">
        <f t="shared" si="41"/>
        <v>16</v>
      </c>
      <c r="CJ42" s="17">
        <f t="shared" si="41"/>
        <v>11</v>
      </c>
      <c r="CK42" s="17">
        <f t="shared" si="41"/>
        <v>7</v>
      </c>
      <c r="CL42" s="17">
        <f t="shared" si="41"/>
        <v>5</v>
      </c>
      <c r="CM42" s="17">
        <f t="shared" si="41"/>
        <v>4</v>
      </c>
      <c r="CN42" s="17">
        <f t="shared" si="41"/>
        <v>2</v>
      </c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</row>
    <row r="43" spans="1:104">
      <c r="A43" s="4">
        <f>DATE(($K$1-3),12,1)</f>
        <v>42705</v>
      </c>
      <c r="B43" s="11" t="s">
        <v>36</v>
      </c>
      <c r="C43" s="5">
        <f t="shared" si="35"/>
        <v>69</v>
      </c>
      <c r="D43" s="11" t="s">
        <v>49</v>
      </c>
      <c r="E43" s="11" t="s">
        <v>50</v>
      </c>
      <c r="F43" s="1">
        <v>4204</v>
      </c>
      <c r="G43" s="7" t="s">
        <v>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6</v>
      </c>
      <c r="AF43" s="1">
        <v>15</v>
      </c>
      <c r="AG43" s="1">
        <v>13</v>
      </c>
      <c r="AH43" s="1">
        <v>14</v>
      </c>
      <c r="AI43" s="1">
        <v>8</v>
      </c>
      <c r="AJ43" s="1">
        <v>6</v>
      </c>
      <c r="AK43" s="1">
        <v>2</v>
      </c>
      <c r="AL43" s="1">
        <v>1</v>
      </c>
      <c r="AM43" s="1">
        <v>1</v>
      </c>
      <c r="AN43" s="1">
        <v>0</v>
      </c>
      <c r="AO43" s="1">
        <v>1</v>
      </c>
      <c r="AP43" s="1">
        <v>2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>
        <f>AE43</f>
        <v>6</v>
      </c>
      <c r="CC43" s="17">
        <f>AE43+AF43</f>
        <v>21</v>
      </c>
      <c r="CD43" s="17">
        <f t="shared" ref="CD43:CN43" si="42">CC43+AG43</f>
        <v>34</v>
      </c>
      <c r="CE43" s="17">
        <f t="shared" si="42"/>
        <v>48</v>
      </c>
      <c r="CF43" s="17">
        <f t="shared" si="42"/>
        <v>56</v>
      </c>
      <c r="CG43" s="17">
        <f t="shared" si="42"/>
        <v>62</v>
      </c>
      <c r="CH43" s="17">
        <f t="shared" si="42"/>
        <v>64</v>
      </c>
      <c r="CI43" s="17">
        <f t="shared" si="42"/>
        <v>65</v>
      </c>
      <c r="CJ43" s="17">
        <f t="shared" si="42"/>
        <v>66</v>
      </c>
      <c r="CK43" s="17">
        <f t="shared" si="42"/>
        <v>66</v>
      </c>
      <c r="CL43" s="17">
        <f t="shared" si="42"/>
        <v>67</v>
      </c>
      <c r="CM43" s="17">
        <f t="shared" si="42"/>
        <v>69</v>
      </c>
      <c r="CN43" s="17">
        <f t="shared" si="42"/>
        <v>69</v>
      </c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</row>
    <row r="44" spans="1:104">
      <c r="A44" s="4">
        <f>DATE(($K$1-3),12,1)</f>
        <v>42705</v>
      </c>
      <c r="B44" s="11" t="s">
        <v>36</v>
      </c>
      <c r="C44" s="5">
        <f t="shared" si="35"/>
        <v>67</v>
      </c>
      <c r="D44" s="11" t="s">
        <v>49</v>
      </c>
      <c r="E44" s="11" t="s">
        <v>50</v>
      </c>
      <c r="F44" s="1">
        <v>4204</v>
      </c>
      <c r="G44" s="7" t="s">
        <v>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0</v>
      </c>
      <c r="AF44" s="1">
        <v>6</v>
      </c>
      <c r="AG44" s="1">
        <v>8</v>
      </c>
      <c r="AH44" s="1">
        <v>7</v>
      </c>
      <c r="AI44" s="1">
        <v>7</v>
      </c>
      <c r="AJ44" s="1">
        <v>6</v>
      </c>
      <c r="AK44" s="1">
        <v>5</v>
      </c>
      <c r="AL44" s="1">
        <v>10</v>
      </c>
      <c r="AM44" s="1">
        <v>6</v>
      </c>
      <c r="AN44" s="1">
        <v>4</v>
      </c>
      <c r="AO44" s="1">
        <v>3</v>
      </c>
      <c r="AP44" s="1">
        <v>3</v>
      </c>
      <c r="AQ44" s="1">
        <v>2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>
        <f>CC45</f>
        <v>5</v>
      </c>
      <c r="CD44" s="17">
        <f t="shared" ref="CD44:CO44" si="43">CC44+AG45-AG46</f>
        <v>3</v>
      </c>
      <c r="CE44" s="17">
        <f t="shared" si="43"/>
        <v>5</v>
      </c>
      <c r="CF44" s="17">
        <f t="shared" si="43"/>
        <v>4</v>
      </c>
      <c r="CG44" s="17">
        <f t="shared" si="43"/>
        <v>2</v>
      </c>
      <c r="CH44" s="17">
        <f t="shared" si="43"/>
        <v>2</v>
      </c>
      <c r="CI44" s="17">
        <f t="shared" si="43"/>
        <v>2</v>
      </c>
      <c r="CJ44" s="17">
        <f t="shared" si="43"/>
        <v>1</v>
      </c>
      <c r="CK44" s="17">
        <f t="shared" si="43"/>
        <v>1</v>
      </c>
      <c r="CL44" s="17">
        <f t="shared" si="43"/>
        <v>1</v>
      </c>
      <c r="CM44" s="17">
        <f t="shared" si="43"/>
        <v>2</v>
      </c>
      <c r="CN44" s="17">
        <f t="shared" si="43"/>
        <v>1</v>
      </c>
      <c r="CO44" s="17">
        <f t="shared" si="43"/>
        <v>2</v>
      </c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</row>
    <row r="45" spans="1:104">
      <c r="A45" s="4">
        <f>DATE(($K$1-2),1,1)</f>
        <v>42736</v>
      </c>
      <c r="B45" s="11" t="s">
        <v>37</v>
      </c>
      <c r="C45" s="5">
        <f t="shared" si="35"/>
        <v>26</v>
      </c>
      <c r="D45" s="11" t="s">
        <v>52</v>
      </c>
      <c r="E45" s="11" t="s">
        <v>51</v>
      </c>
      <c r="F45" s="1">
        <v>3200</v>
      </c>
      <c r="G45" s="7" t="s">
        <v>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5</v>
      </c>
      <c r="AG45" s="1">
        <v>2</v>
      </c>
      <c r="AH45" s="1">
        <v>6</v>
      </c>
      <c r="AI45" s="1">
        <v>2</v>
      </c>
      <c r="AJ45" s="1">
        <v>1</v>
      </c>
      <c r="AK45" s="1">
        <v>2</v>
      </c>
      <c r="AL45" s="1">
        <v>3</v>
      </c>
      <c r="AM45" s="1">
        <v>2</v>
      </c>
      <c r="AN45" s="1">
        <v>1</v>
      </c>
      <c r="AO45" s="1">
        <v>0</v>
      </c>
      <c r="AP45" s="1">
        <v>1</v>
      </c>
      <c r="AQ45" s="1">
        <v>0</v>
      </c>
      <c r="AR45" s="1">
        <v>1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>
        <f>AF45</f>
        <v>5</v>
      </c>
      <c r="CD45" s="17">
        <f>AF45+AG45</f>
        <v>7</v>
      </c>
      <c r="CE45" s="17">
        <f t="shared" ref="CE45:CO45" si="44">CD45+AH45</f>
        <v>13</v>
      </c>
      <c r="CF45" s="17">
        <f t="shared" si="44"/>
        <v>15</v>
      </c>
      <c r="CG45" s="17">
        <f t="shared" si="44"/>
        <v>16</v>
      </c>
      <c r="CH45" s="17">
        <f t="shared" si="44"/>
        <v>18</v>
      </c>
      <c r="CI45" s="17">
        <f t="shared" si="44"/>
        <v>21</v>
      </c>
      <c r="CJ45" s="17">
        <f t="shared" si="44"/>
        <v>23</v>
      </c>
      <c r="CK45" s="17">
        <f t="shared" si="44"/>
        <v>24</v>
      </c>
      <c r="CL45" s="17">
        <f t="shared" si="44"/>
        <v>24</v>
      </c>
      <c r="CM45" s="17">
        <f t="shared" si="44"/>
        <v>25</v>
      </c>
      <c r="CN45" s="17">
        <f t="shared" si="44"/>
        <v>25</v>
      </c>
      <c r="CO45" s="17">
        <f t="shared" si="44"/>
        <v>26</v>
      </c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</row>
    <row r="46" spans="1:104">
      <c r="A46" s="4">
        <f>DATE(($K$1-2),1,1)</f>
        <v>42736</v>
      </c>
      <c r="B46" s="11" t="s">
        <v>37</v>
      </c>
      <c r="C46" s="5">
        <f t="shared" si="35"/>
        <v>24</v>
      </c>
      <c r="D46" s="11" t="s">
        <v>52</v>
      </c>
      <c r="E46" s="11" t="s">
        <v>51</v>
      </c>
      <c r="F46" s="1">
        <v>3200</v>
      </c>
      <c r="G46" s="7" t="s">
        <v>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4</v>
      </c>
      <c r="AH46" s="1">
        <v>4</v>
      </c>
      <c r="AI46" s="1">
        <v>3</v>
      </c>
      <c r="AJ46" s="1">
        <v>3</v>
      </c>
      <c r="AK46" s="1">
        <v>2</v>
      </c>
      <c r="AL46" s="1">
        <v>3</v>
      </c>
      <c r="AM46" s="1">
        <v>3</v>
      </c>
      <c r="AN46" s="1">
        <v>1</v>
      </c>
      <c r="AO46" s="1">
        <v>0</v>
      </c>
      <c r="AP46" s="1">
        <v>0</v>
      </c>
      <c r="AQ46" s="1">
        <v>1</v>
      </c>
      <c r="AR46" s="1">
        <v>0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>
        <f>CD47</f>
        <v>3</v>
      </c>
      <c r="CE46" s="17">
        <f t="shared" ref="CE46:CP46" si="45">CD46+AH47-AH48</f>
        <v>5</v>
      </c>
      <c r="CF46" s="17">
        <f t="shared" si="45"/>
        <v>7</v>
      </c>
      <c r="CG46" s="17">
        <f t="shared" si="45"/>
        <v>7</v>
      </c>
      <c r="CH46" s="17">
        <f t="shared" si="45"/>
        <v>4</v>
      </c>
      <c r="CI46" s="17">
        <f t="shared" si="45"/>
        <v>2</v>
      </c>
      <c r="CJ46" s="17">
        <f t="shared" si="45"/>
        <v>1</v>
      </c>
      <c r="CK46" s="17">
        <f t="shared" si="45"/>
        <v>2</v>
      </c>
      <c r="CL46" s="17">
        <f t="shared" si="45"/>
        <v>1</v>
      </c>
      <c r="CM46" s="17">
        <f t="shared" si="45"/>
        <v>0</v>
      </c>
      <c r="CN46" s="17">
        <f t="shared" si="45"/>
        <v>1</v>
      </c>
      <c r="CO46" s="17">
        <f t="shared" si="45"/>
        <v>0</v>
      </c>
      <c r="CP46" s="17">
        <f t="shared" si="45"/>
        <v>0</v>
      </c>
      <c r="CQ46" s="17"/>
      <c r="CR46" s="17"/>
      <c r="CS46" s="17"/>
      <c r="CT46" s="17"/>
      <c r="CU46" s="17"/>
      <c r="CV46" s="17"/>
      <c r="CW46" s="17"/>
      <c r="CX46" s="17"/>
      <c r="CY46" s="17"/>
      <c r="CZ46" s="17"/>
    </row>
    <row r="47" spans="1:104">
      <c r="A47" s="4">
        <f>DATE(($K$1-2),2,1)</f>
        <v>42767</v>
      </c>
      <c r="B47" s="11" t="s">
        <v>38</v>
      </c>
      <c r="C47" s="5">
        <f t="shared" si="35"/>
        <v>27</v>
      </c>
      <c r="D47" s="11" t="s">
        <v>52</v>
      </c>
      <c r="E47" s="11" t="s">
        <v>50</v>
      </c>
      <c r="F47" s="1">
        <v>5020</v>
      </c>
      <c r="G47" s="7" t="s">
        <v>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3</v>
      </c>
      <c r="AH47" s="1">
        <v>4</v>
      </c>
      <c r="AI47" s="1">
        <v>6</v>
      </c>
      <c r="AJ47" s="1">
        <v>3</v>
      </c>
      <c r="AK47" s="1">
        <v>1</v>
      </c>
      <c r="AL47" s="1">
        <v>2</v>
      </c>
      <c r="AM47" s="1">
        <v>2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1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>
        <f>AG47</f>
        <v>3</v>
      </c>
      <c r="CE47" s="17">
        <f>AG47+AH47</f>
        <v>7</v>
      </c>
      <c r="CF47" s="17">
        <f t="shared" ref="CF47:CP47" si="46">CE47+AI47</f>
        <v>13</v>
      </c>
      <c r="CG47" s="17">
        <f t="shared" si="46"/>
        <v>16</v>
      </c>
      <c r="CH47" s="17">
        <f t="shared" si="46"/>
        <v>17</v>
      </c>
      <c r="CI47" s="17">
        <f t="shared" si="46"/>
        <v>19</v>
      </c>
      <c r="CJ47" s="17">
        <f t="shared" si="46"/>
        <v>21</v>
      </c>
      <c r="CK47" s="17">
        <f t="shared" si="46"/>
        <v>24</v>
      </c>
      <c r="CL47" s="17">
        <f t="shared" si="46"/>
        <v>25</v>
      </c>
      <c r="CM47" s="17">
        <f t="shared" si="46"/>
        <v>25</v>
      </c>
      <c r="CN47" s="17">
        <f t="shared" si="46"/>
        <v>26</v>
      </c>
      <c r="CO47" s="17">
        <f t="shared" si="46"/>
        <v>26</v>
      </c>
      <c r="CP47" s="17">
        <f t="shared" si="46"/>
        <v>27</v>
      </c>
      <c r="CQ47" s="17"/>
      <c r="CR47" s="17"/>
      <c r="CS47" s="17"/>
      <c r="CT47" s="17"/>
      <c r="CU47" s="17"/>
      <c r="CV47" s="17"/>
      <c r="CW47" s="17"/>
      <c r="CX47" s="17"/>
      <c r="CY47" s="17"/>
      <c r="CZ47" s="17"/>
    </row>
    <row r="48" spans="1:104">
      <c r="A48" s="4">
        <f>DATE(($K$1-2),2,1)</f>
        <v>42767</v>
      </c>
      <c r="B48" s="11" t="s">
        <v>38</v>
      </c>
      <c r="C48" s="5">
        <f t="shared" si="35"/>
        <v>27</v>
      </c>
      <c r="D48" s="11" t="s">
        <v>52</v>
      </c>
      <c r="E48" s="11" t="s">
        <v>50</v>
      </c>
      <c r="F48" s="1">
        <v>5020</v>
      </c>
      <c r="G48" s="7" t="s">
        <v>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0</v>
      </c>
      <c r="AH48" s="1">
        <v>2</v>
      </c>
      <c r="AI48" s="1">
        <v>4</v>
      </c>
      <c r="AJ48" s="1">
        <v>3</v>
      </c>
      <c r="AK48" s="1">
        <v>4</v>
      </c>
      <c r="AL48" s="1">
        <v>4</v>
      </c>
      <c r="AM48" s="1">
        <v>3</v>
      </c>
      <c r="AN48" s="1">
        <v>2</v>
      </c>
      <c r="AO48" s="1">
        <v>2</v>
      </c>
      <c r="AP48" s="1">
        <v>1</v>
      </c>
      <c r="AQ48" s="1">
        <v>0</v>
      </c>
      <c r="AR48" s="1">
        <v>1</v>
      </c>
      <c r="AS48" s="1">
        <v>1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>
        <f>CE49</f>
        <v>5</v>
      </c>
      <c r="CF48" s="17">
        <f t="shared" ref="CF48:CQ48" si="47">CE48+AI49-AI50</f>
        <v>5</v>
      </c>
      <c r="CG48" s="17">
        <f t="shared" si="47"/>
        <v>6</v>
      </c>
      <c r="CH48" s="17">
        <f t="shared" si="47"/>
        <v>7</v>
      </c>
      <c r="CI48" s="17">
        <f t="shared" si="47"/>
        <v>5</v>
      </c>
      <c r="CJ48" s="17">
        <f t="shared" si="47"/>
        <v>5</v>
      </c>
      <c r="CK48" s="17">
        <f t="shared" si="47"/>
        <v>3</v>
      </c>
      <c r="CL48" s="17">
        <f t="shared" si="47"/>
        <v>2</v>
      </c>
      <c r="CM48" s="17">
        <f t="shared" si="47"/>
        <v>2</v>
      </c>
      <c r="CN48" s="17">
        <f t="shared" si="47"/>
        <v>1</v>
      </c>
      <c r="CO48" s="17">
        <f t="shared" si="47"/>
        <v>1</v>
      </c>
      <c r="CP48" s="17">
        <f t="shared" si="47"/>
        <v>1</v>
      </c>
      <c r="CQ48" s="17">
        <f t="shared" si="47"/>
        <v>1</v>
      </c>
      <c r="CR48" s="17"/>
      <c r="CS48" s="17"/>
      <c r="CT48" s="17"/>
      <c r="CU48" s="17"/>
      <c r="CV48" s="17"/>
      <c r="CW48" s="17"/>
      <c r="CX48" s="17"/>
      <c r="CY48" s="17"/>
      <c r="CZ48" s="17"/>
    </row>
    <row r="49" spans="1:104">
      <c r="A49" s="4">
        <f>DATE(($K$1-2),3,1)</f>
        <v>42795</v>
      </c>
      <c r="B49" s="11" t="s">
        <v>39</v>
      </c>
      <c r="C49" s="5">
        <f t="shared" si="35"/>
        <v>28</v>
      </c>
      <c r="D49" s="11" t="s">
        <v>49</v>
      </c>
      <c r="E49" s="11" t="s">
        <v>50</v>
      </c>
      <c r="F49" s="1">
        <v>5500</v>
      </c>
      <c r="G49" s="7" t="s">
        <v>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5</v>
      </c>
      <c r="AI49" s="1">
        <v>3</v>
      </c>
      <c r="AJ49" s="1">
        <v>4</v>
      </c>
      <c r="AK49" s="1">
        <v>5</v>
      </c>
      <c r="AL49" s="1">
        <v>1</v>
      </c>
      <c r="AM49" s="1">
        <v>4</v>
      </c>
      <c r="AN49" s="1">
        <v>1</v>
      </c>
      <c r="AO49" s="1">
        <v>2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>
        <f>AH49</f>
        <v>5</v>
      </c>
      <c r="CF49" s="17">
        <f>AH49+AI49</f>
        <v>8</v>
      </c>
      <c r="CG49" s="17">
        <f t="shared" ref="CG49:CQ49" si="48">CF49+AJ49</f>
        <v>12</v>
      </c>
      <c r="CH49" s="17">
        <f t="shared" si="48"/>
        <v>17</v>
      </c>
      <c r="CI49" s="17">
        <f t="shared" si="48"/>
        <v>18</v>
      </c>
      <c r="CJ49" s="17">
        <f t="shared" si="48"/>
        <v>22</v>
      </c>
      <c r="CK49" s="17">
        <f t="shared" si="48"/>
        <v>23</v>
      </c>
      <c r="CL49" s="17">
        <f t="shared" si="48"/>
        <v>25</v>
      </c>
      <c r="CM49" s="17">
        <f t="shared" si="48"/>
        <v>26</v>
      </c>
      <c r="CN49" s="17">
        <f t="shared" si="48"/>
        <v>26</v>
      </c>
      <c r="CO49" s="17">
        <f t="shared" si="48"/>
        <v>27</v>
      </c>
      <c r="CP49" s="17">
        <f t="shared" si="48"/>
        <v>27</v>
      </c>
      <c r="CQ49" s="17">
        <f t="shared" si="48"/>
        <v>28</v>
      </c>
      <c r="CR49" s="17"/>
      <c r="CS49" s="17"/>
      <c r="CT49" s="17"/>
      <c r="CU49" s="17"/>
      <c r="CV49" s="17"/>
      <c r="CW49" s="17"/>
      <c r="CX49" s="17"/>
      <c r="CY49" s="17"/>
      <c r="CZ49" s="17"/>
    </row>
    <row r="50" spans="1:104">
      <c r="A50" s="4">
        <f>DATE(($K$1-2),3,1)</f>
        <v>42795</v>
      </c>
      <c r="B50" s="11" t="s">
        <v>39</v>
      </c>
      <c r="C50" s="5">
        <f t="shared" si="35"/>
        <v>27</v>
      </c>
      <c r="D50" s="11" t="s">
        <v>49</v>
      </c>
      <c r="E50" s="11" t="s">
        <v>50</v>
      </c>
      <c r="F50" s="1">
        <v>5500</v>
      </c>
      <c r="G50" s="7" t="s">
        <v>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>
        <v>3</v>
      </c>
      <c r="AJ50" s="1">
        <v>3</v>
      </c>
      <c r="AK50" s="1">
        <v>4</v>
      </c>
      <c r="AL50" s="1">
        <v>3</v>
      </c>
      <c r="AM50" s="1">
        <v>4</v>
      </c>
      <c r="AN50" s="1">
        <v>3</v>
      </c>
      <c r="AO50" s="1">
        <v>3</v>
      </c>
      <c r="AP50" s="1">
        <v>1</v>
      </c>
      <c r="AQ50" s="1">
        <v>1</v>
      </c>
      <c r="AR50" s="1">
        <v>1</v>
      </c>
      <c r="AS50" s="1">
        <v>0</v>
      </c>
      <c r="AT50" s="1">
        <v>1</v>
      </c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>
        <f>CG51</f>
        <v>2</v>
      </c>
      <c r="CH50" s="17">
        <f t="shared" ref="CH50:CS50" si="49">CG50+AK51-AK52</f>
        <v>3</v>
      </c>
      <c r="CI50" s="17">
        <f t="shared" si="49"/>
        <v>3</v>
      </c>
      <c r="CJ50" s="17">
        <f t="shared" si="49"/>
        <v>5</v>
      </c>
      <c r="CK50" s="17">
        <f t="shared" si="49"/>
        <v>5</v>
      </c>
      <c r="CL50" s="17">
        <f t="shared" si="49"/>
        <v>4</v>
      </c>
      <c r="CM50" s="17">
        <f t="shared" si="49"/>
        <v>3</v>
      </c>
      <c r="CN50" s="17">
        <f t="shared" si="49"/>
        <v>3</v>
      </c>
      <c r="CO50" s="17">
        <f t="shared" si="49"/>
        <v>2</v>
      </c>
      <c r="CP50" s="17">
        <f t="shared" si="49"/>
        <v>1</v>
      </c>
      <c r="CQ50" s="17">
        <f t="shared" si="49"/>
        <v>1</v>
      </c>
      <c r="CR50" s="17">
        <f t="shared" si="49"/>
        <v>1</v>
      </c>
      <c r="CS50" s="17">
        <f t="shared" si="49"/>
        <v>1</v>
      </c>
      <c r="CT50" s="17"/>
      <c r="CU50" s="17"/>
      <c r="CV50" s="17"/>
      <c r="CW50" s="17"/>
      <c r="CX50" s="17"/>
      <c r="CY50" s="17"/>
      <c r="CZ50" s="17"/>
    </row>
    <row r="51" spans="1:104">
      <c r="A51" s="4">
        <f>DATE(($K$1-2),5,1)</f>
        <v>42856</v>
      </c>
      <c r="B51" s="11" t="s">
        <v>40</v>
      </c>
      <c r="C51" s="5">
        <f t="shared" si="35"/>
        <v>23</v>
      </c>
      <c r="D51" s="11" t="s">
        <v>52</v>
      </c>
      <c r="E51" s="11" t="s">
        <v>50</v>
      </c>
      <c r="F51" s="1">
        <v>4500</v>
      </c>
      <c r="G51" s="7" t="s">
        <v>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2</v>
      </c>
      <c r="AK51" s="1">
        <v>2</v>
      </c>
      <c r="AL51" s="1">
        <v>3</v>
      </c>
      <c r="AM51" s="1">
        <v>4</v>
      </c>
      <c r="AN51" s="1">
        <v>3</v>
      </c>
      <c r="AO51" s="1">
        <v>3</v>
      </c>
      <c r="AP51" s="1">
        <v>2</v>
      </c>
      <c r="AQ51" s="1">
        <v>2</v>
      </c>
      <c r="AR51" s="1">
        <v>1</v>
      </c>
      <c r="AS51" s="1">
        <v>0</v>
      </c>
      <c r="AT51" s="1">
        <v>1</v>
      </c>
      <c r="AU51" s="1">
        <v>0</v>
      </c>
      <c r="AV51" s="1">
        <v>0</v>
      </c>
      <c r="AW51" s="1"/>
      <c r="AX51" s="1"/>
      <c r="AY51" s="1"/>
      <c r="AZ51" s="1"/>
      <c r="BA51" s="1"/>
      <c r="BB51" s="1"/>
      <c r="BC51" s="1"/>
      <c r="BD51" s="1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>
        <f>AJ51</f>
        <v>2</v>
      </c>
      <c r="CH51" s="17">
        <f>AJ51+AK51</f>
        <v>4</v>
      </c>
      <c r="CI51" s="17">
        <f t="shared" ref="CI51:CS51" si="50">CH51+AL51</f>
        <v>7</v>
      </c>
      <c r="CJ51" s="17">
        <f t="shared" si="50"/>
        <v>11</v>
      </c>
      <c r="CK51" s="17">
        <f t="shared" si="50"/>
        <v>14</v>
      </c>
      <c r="CL51" s="17">
        <f t="shared" si="50"/>
        <v>17</v>
      </c>
      <c r="CM51" s="17">
        <f t="shared" si="50"/>
        <v>19</v>
      </c>
      <c r="CN51" s="17">
        <f t="shared" si="50"/>
        <v>21</v>
      </c>
      <c r="CO51" s="17">
        <f t="shared" si="50"/>
        <v>22</v>
      </c>
      <c r="CP51" s="17">
        <f t="shared" si="50"/>
        <v>22</v>
      </c>
      <c r="CQ51" s="17">
        <f t="shared" si="50"/>
        <v>23</v>
      </c>
      <c r="CR51" s="17">
        <f t="shared" si="50"/>
        <v>23</v>
      </c>
      <c r="CS51" s="17">
        <f t="shared" si="50"/>
        <v>23</v>
      </c>
      <c r="CT51" s="17"/>
      <c r="CU51" s="17"/>
      <c r="CV51" s="17"/>
      <c r="CW51" s="17"/>
      <c r="CX51" s="17"/>
      <c r="CY51" s="17"/>
      <c r="CZ51" s="17"/>
    </row>
    <row r="52" spans="1:104">
      <c r="A52" s="4">
        <f>DATE(($K$1-2),5,1)</f>
        <v>42856</v>
      </c>
      <c r="B52" s="11" t="s">
        <v>40</v>
      </c>
      <c r="C52" s="5">
        <f t="shared" si="35"/>
        <v>22</v>
      </c>
      <c r="D52" s="11" t="s">
        <v>52</v>
      </c>
      <c r="E52" s="11" t="s">
        <v>50</v>
      </c>
      <c r="F52" s="1">
        <v>4500</v>
      </c>
      <c r="G52" s="7" t="s">
        <v>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0</v>
      </c>
      <c r="AK52" s="1">
        <v>1</v>
      </c>
      <c r="AL52" s="1">
        <v>3</v>
      </c>
      <c r="AM52" s="1">
        <v>2</v>
      </c>
      <c r="AN52" s="1">
        <v>3</v>
      </c>
      <c r="AO52" s="1">
        <v>4</v>
      </c>
      <c r="AP52" s="1">
        <v>3</v>
      </c>
      <c r="AQ52" s="1">
        <v>2</v>
      </c>
      <c r="AR52" s="1">
        <v>2</v>
      </c>
      <c r="AS52" s="1">
        <v>1</v>
      </c>
      <c r="AT52" s="1">
        <v>1</v>
      </c>
      <c r="AU52" s="1">
        <v>0</v>
      </c>
      <c r="AV52" s="1">
        <v>0</v>
      </c>
      <c r="AW52" s="1"/>
      <c r="AX52" s="1"/>
      <c r="AY52" s="1"/>
      <c r="AZ52" s="1"/>
      <c r="BA52" s="1"/>
      <c r="BB52" s="1"/>
      <c r="BC52" s="1"/>
      <c r="BD52" s="1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>
        <f>CH53</f>
        <v>5</v>
      </c>
      <c r="CI52" s="17">
        <f t="shared" ref="CI52:CT52" si="51">CH52+AL53-AL54</f>
        <v>4</v>
      </c>
      <c r="CJ52" s="17">
        <f t="shared" si="51"/>
        <v>6</v>
      </c>
      <c r="CK52" s="17">
        <f t="shared" si="51"/>
        <v>4</v>
      </c>
      <c r="CL52" s="17">
        <f t="shared" si="51"/>
        <v>2</v>
      </c>
      <c r="CM52" s="17">
        <f t="shared" si="51"/>
        <v>3</v>
      </c>
      <c r="CN52" s="17">
        <f t="shared" si="51"/>
        <v>3</v>
      </c>
      <c r="CO52" s="17">
        <f t="shared" si="51"/>
        <v>2</v>
      </c>
      <c r="CP52" s="17">
        <f t="shared" si="51"/>
        <v>1</v>
      </c>
      <c r="CQ52" s="17">
        <f t="shared" si="51"/>
        <v>1</v>
      </c>
      <c r="CR52" s="17">
        <f t="shared" si="51"/>
        <v>2</v>
      </c>
      <c r="CS52" s="17">
        <f t="shared" si="51"/>
        <v>1</v>
      </c>
      <c r="CT52" s="17">
        <f t="shared" si="51"/>
        <v>1</v>
      </c>
      <c r="CU52" s="17"/>
      <c r="CV52" s="17"/>
      <c r="CW52" s="17"/>
      <c r="CX52" s="17"/>
      <c r="CY52" s="17"/>
      <c r="CZ52" s="17"/>
    </row>
    <row r="53" spans="1:104">
      <c r="A53" s="4">
        <f>DATE(($K$1-2),6,1)</f>
        <v>42887</v>
      </c>
      <c r="B53" s="11" t="s">
        <v>41</v>
      </c>
      <c r="C53" s="5">
        <f t="shared" si="35"/>
        <v>25</v>
      </c>
      <c r="D53" s="11" t="s">
        <v>52</v>
      </c>
      <c r="E53" s="11" t="s">
        <v>50</v>
      </c>
      <c r="F53" s="1">
        <v>5600</v>
      </c>
      <c r="G53" s="7" t="s">
        <v>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5</v>
      </c>
      <c r="AL53" s="1">
        <v>2</v>
      </c>
      <c r="AM53" s="1">
        <v>6</v>
      </c>
      <c r="AN53" s="1">
        <v>2</v>
      </c>
      <c r="AO53" s="1">
        <v>1</v>
      </c>
      <c r="AP53" s="1">
        <v>2</v>
      </c>
      <c r="AQ53" s="1">
        <v>3</v>
      </c>
      <c r="AR53" s="1">
        <v>2</v>
      </c>
      <c r="AS53" s="1">
        <v>1</v>
      </c>
      <c r="AT53" s="1">
        <v>0</v>
      </c>
      <c r="AU53" s="1">
        <v>1</v>
      </c>
      <c r="AV53" s="1">
        <v>0</v>
      </c>
      <c r="AW53" s="1">
        <v>0</v>
      </c>
      <c r="AX53" s="1"/>
      <c r="AY53" s="1"/>
      <c r="AZ53" s="1"/>
      <c r="BA53" s="1"/>
      <c r="BB53" s="1"/>
      <c r="BC53" s="1"/>
      <c r="BD53" s="1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>
        <f>AK53</f>
        <v>5</v>
      </c>
      <c r="CI53" s="17">
        <f>AK53+AL53</f>
        <v>7</v>
      </c>
      <c r="CJ53" s="17">
        <f t="shared" ref="CJ53:CT53" si="52">CI53+AM53</f>
        <v>13</v>
      </c>
      <c r="CK53" s="17">
        <f t="shared" si="52"/>
        <v>15</v>
      </c>
      <c r="CL53" s="17">
        <f t="shared" si="52"/>
        <v>16</v>
      </c>
      <c r="CM53" s="17">
        <f t="shared" si="52"/>
        <v>18</v>
      </c>
      <c r="CN53" s="17">
        <f t="shared" si="52"/>
        <v>21</v>
      </c>
      <c r="CO53" s="17">
        <f t="shared" si="52"/>
        <v>23</v>
      </c>
      <c r="CP53" s="17">
        <f t="shared" si="52"/>
        <v>24</v>
      </c>
      <c r="CQ53" s="17">
        <f t="shared" si="52"/>
        <v>24</v>
      </c>
      <c r="CR53" s="17">
        <f t="shared" si="52"/>
        <v>25</v>
      </c>
      <c r="CS53" s="17">
        <f t="shared" si="52"/>
        <v>25</v>
      </c>
      <c r="CT53" s="17">
        <f t="shared" si="52"/>
        <v>25</v>
      </c>
      <c r="CU53" s="17"/>
      <c r="CV53" s="17"/>
      <c r="CW53" s="17"/>
      <c r="CX53" s="17"/>
      <c r="CY53" s="17"/>
      <c r="CZ53" s="17"/>
    </row>
    <row r="54" spans="1:104">
      <c r="A54" s="4">
        <f>DATE(($K$1-2),6,1)</f>
        <v>42887</v>
      </c>
      <c r="B54" s="11" t="s">
        <v>41</v>
      </c>
      <c r="C54" s="5">
        <f t="shared" si="35"/>
        <v>24</v>
      </c>
      <c r="D54" s="11" t="s">
        <v>52</v>
      </c>
      <c r="E54" s="11" t="s">
        <v>50</v>
      </c>
      <c r="F54" s="1">
        <v>5600</v>
      </c>
      <c r="G54" s="7" t="s">
        <v>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0</v>
      </c>
      <c r="AL54" s="1">
        <v>3</v>
      </c>
      <c r="AM54" s="1">
        <v>4</v>
      </c>
      <c r="AN54" s="1">
        <v>4</v>
      </c>
      <c r="AO54" s="1">
        <v>3</v>
      </c>
      <c r="AP54" s="1">
        <v>1</v>
      </c>
      <c r="AQ54" s="1">
        <v>3</v>
      </c>
      <c r="AR54" s="1">
        <v>3</v>
      </c>
      <c r="AS54" s="1">
        <v>2</v>
      </c>
      <c r="AT54" s="1">
        <v>0</v>
      </c>
      <c r="AU54" s="1">
        <v>0</v>
      </c>
      <c r="AV54" s="1">
        <v>1</v>
      </c>
      <c r="AW54" s="1">
        <v>0</v>
      </c>
      <c r="AX54" s="1"/>
      <c r="AY54" s="1"/>
      <c r="AZ54" s="1"/>
      <c r="BA54" s="1"/>
      <c r="BB54" s="1"/>
      <c r="BC54" s="1"/>
      <c r="BD54" s="1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>
        <f>CI55</f>
        <v>3</v>
      </c>
      <c r="CJ54" s="17">
        <f t="shared" ref="CJ54:CU54" si="53">CI54+AM55-AM56</f>
        <v>5</v>
      </c>
      <c r="CK54" s="17">
        <f t="shared" si="53"/>
        <v>6</v>
      </c>
      <c r="CL54" s="17">
        <f t="shared" si="53"/>
        <v>4</v>
      </c>
      <c r="CM54" s="17">
        <f t="shared" si="53"/>
        <v>3</v>
      </c>
      <c r="CN54" s="17">
        <f t="shared" si="53"/>
        <v>3</v>
      </c>
      <c r="CO54" s="17">
        <f t="shared" si="53"/>
        <v>2</v>
      </c>
      <c r="CP54" s="17">
        <f t="shared" si="53"/>
        <v>3</v>
      </c>
      <c r="CQ54" s="17">
        <f t="shared" si="53"/>
        <v>2</v>
      </c>
      <c r="CR54" s="17">
        <f t="shared" si="53"/>
        <v>1</v>
      </c>
      <c r="CS54" s="17">
        <f t="shared" si="53"/>
        <v>2</v>
      </c>
      <c r="CT54" s="17">
        <f t="shared" si="53"/>
        <v>1</v>
      </c>
      <c r="CU54" s="17">
        <f t="shared" si="53"/>
        <v>0</v>
      </c>
      <c r="CV54" s="17"/>
      <c r="CW54" s="17"/>
      <c r="CX54" s="17"/>
      <c r="CY54" s="17"/>
      <c r="CZ54" s="17"/>
    </row>
    <row r="55" spans="1:104">
      <c r="A55" s="4">
        <f>DATE(($K$1-2),7,1)</f>
        <v>42917</v>
      </c>
      <c r="B55" s="11" t="s">
        <v>42</v>
      </c>
      <c r="C55" s="5">
        <f t="shared" si="35"/>
        <v>26</v>
      </c>
      <c r="D55" s="11" t="s">
        <v>52</v>
      </c>
      <c r="E55" s="11" t="s">
        <v>50</v>
      </c>
      <c r="F55" s="1">
        <v>5600</v>
      </c>
      <c r="G55" s="7" t="s">
        <v>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3</v>
      </c>
      <c r="AM55" s="1">
        <v>6</v>
      </c>
      <c r="AN55" s="1">
        <v>4</v>
      </c>
      <c r="AO55" s="1">
        <v>1</v>
      </c>
      <c r="AP55" s="1">
        <v>3</v>
      </c>
      <c r="AQ55" s="1">
        <v>2</v>
      </c>
      <c r="AR55" s="1">
        <v>2</v>
      </c>
      <c r="AS55" s="1">
        <v>3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/>
      <c r="BC55" s="1"/>
      <c r="BD55" s="1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>
        <f>AL55</f>
        <v>3</v>
      </c>
      <c r="CJ55" s="17">
        <f>AL55+AM55</f>
        <v>9</v>
      </c>
      <c r="CK55" s="17">
        <f t="shared" ref="CK55:CU55" si="54">CJ55+AN55</f>
        <v>13</v>
      </c>
      <c r="CL55" s="17">
        <f t="shared" si="54"/>
        <v>14</v>
      </c>
      <c r="CM55" s="17">
        <f t="shared" si="54"/>
        <v>17</v>
      </c>
      <c r="CN55" s="17">
        <f t="shared" si="54"/>
        <v>19</v>
      </c>
      <c r="CO55" s="17">
        <f t="shared" si="54"/>
        <v>21</v>
      </c>
      <c r="CP55" s="17">
        <f t="shared" si="54"/>
        <v>24</v>
      </c>
      <c r="CQ55" s="17">
        <f t="shared" si="54"/>
        <v>25</v>
      </c>
      <c r="CR55" s="17">
        <f t="shared" si="54"/>
        <v>25</v>
      </c>
      <c r="CS55" s="17">
        <f t="shared" si="54"/>
        <v>26</v>
      </c>
      <c r="CT55" s="17">
        <f t="shared" si="54"/>
        <v>26</v>
      </c>
      <c r="CU55" s="17">
        <f t="shared" si="54"/>
        <v>26</v>
      </c>
      <c r="CV55" s="17"/>
      <c r="CW55" s="17"/>
      <c r="CX55" s="17"/>
      <c r="CY55" s="17"/>
      <c r="CZ55" s="17"/>
    </row>
    <row r="56" spans="1:104">
      <c r="A56" s="4">
        <f>DATE(($K$1-2),7,1)</f>
        <v>42917</v>
      </c>
      <c r="B56" s="11" t="s">
        <v>42</v>
      </c>
      <c r="C56" s="5">
        <f t="shared" si="35"/>
        <v>26</v>
      </c>
      <c r="D56" s="11" t="s">
        <v>52</v>
      </c>
      <c r="E56" s="11" t="s">
        <v>50</v>
      </c>
      <c r="F56" s="1">
        <v>5600</v>
      </c>
      <c r="G56" s="7" t="s">
        <v>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>
        <v>0</v>
      </c>
      <c r="AM56" s="1">
        <v>4</v>
      </c>
      <c r="AN56" s="1">
        <v>3</v>
      </c>
      <c r="AO56" s="1">
        <v>3</v>
      </c>
      <c r="AP56" s="1">
        <v>4</v>
      </c>
      <c r="AQ56" s="1">
        <v>2</v>
      </c>
      <c r="AR56" s="1">
        <v>3</v>
      </c>
      <c r="AS56" s="1">
        <v>2</v>
      </c>
      <c r="AT56" s="1">
        <v>2</v>
      </c>
      <c r="AU56" s="1">
        <v>1</v>
      </c>
      <c r="AV56" s="1">
        <v>0</v>
      </c>
      <c r="AW56" s="1">
        <v>1</v>
      </c>
      <c r="AX56" s="1">
        <v>1</v>
      </c>
      <c r="AY56" s="1"/>
      <c r="AZ56" s="1"/>
      <c r="BA56" s="1"/>
      <c r="BB56" s="1"/>
      <c r="BC56" s="1"/>
      <c r="BD56" s="1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>
        <f>CJ57</f>
        <v>4</v>
      </c>
      <c r="CK56" s="17">
        <f t="shared" ref="CK56:CV56" si="55">CJ56+AN57-AN58</f>
        <v>5</v>
      </c>
      <c r="CL56" s="17">
        <f t="shared" si="55"/>
        <v>6</v>
      </c>
      <c r="CM56" s="17">
        <f t="shared" si="55"/>
        <v>7</v>
      </c>
      <c r="CN56" s="17">
        <f t="shared" si="55"/>
        <v>4</v>
      </c>
      <c r="CO56" s="17">
        <f t="shared" si="55"/>
        <v>3</v>
      </c>
      <c r="CP56" s="17">
        <f t="shared" si="55"/>
        <v>3</v>
      </c>
      <c r="CQ56" s="17">
        <f t="shared" si="55"/>
        <v>2</v>
      </c>
      <c r="CR56" s="17">
        <f t="shared" si="55"/>
        <v>1</v>
      </c>
      <c r="CS56" s="17">
        <f t="shared" si="55"/>
        <v>0</v>
      </c>
      <c r="CT56" s="17">
        <f t="shared" si="55"/>
        <v>0</v>
      </c>
      <c r="CU56" s="17">
        <f t="shared" si="55"/>
        <v>0</v>
      </c>
      <c r="CV56" s="17">
        <f t="shared" si="55"/>
        <v>0</v>
      </c>
      <c r="CW56" s="17"/>
      <c r="CX56" s="17"/>
      <c r="CY56" s="17"/>
      <c r="CZ56" s="17"/>
    </row>
    <row r="57" spans="1:104">
      <c r="A57" s="4">
        <f>DATE(($K$1-2),8,1)</f>
        <v>42948</v>
      </c>
      <c r="B57" s="11" t="s">
        <v>43</v>
      </c>
      <c r="C57" s="5">
        <f t="shared" si="35"/>
        <v>26</v>
      </c>
      <c r="D57" s="11" t="s">
        <v>49</v>
      </c>
      <c r="E57" s="11" t="s">
        <v>50</v>
      </c>
      <c r="F57" s="1">
        <v>6100</v>
      </c>
      <c r="G57" s="7" t="s"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4</v>
      </c>
      <c r="AN57" s="1">
        <v>3</v>
      </c>
      <c r="AO57" s="1">
        <v>4</v>
      </c>
      <c r="AP57" s="1">
        <v>5</v>
      </c>
      <c r="AQ57" s="1">
        <v>1</v>
      </c>
      <c r="AR57" s="1">
        <v>4</v>
      </c>
      <c r="AS57" s="1">
        <v>1</v>
      </c>
      <c r="AT57" s="1">
        <v>2</v>
      </c>
      <c r="AU57" s="1">
        <v>1</v>
      </c>
      <c r="AV57" s="1">
        <v>0</v>
      </c>
      <c r="AW57" s="1">
        <v>1</v>
      </c>
      <c r="AX57" s="1">
        <v>0</v>
      </c>
      <c r="AY57" s="1">
        <v>0</v>
      </c>
      <c r="AZ57" s="1"/>
      <c r="BA57" s="1"/>
      <c r="BB57" s="1"/>
      <c r="BC57" s="1"/>
      <c r="BD57" s="1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>
        <f>AM57</f>
        <v>4</v>
      </c>
      <c r="CK57" s="17">
        <f>AM57+AN57</f>
        <v>7</v>
      </c>
      <c r="CL57" s="17">
        <f t="shared" ref="CL57:CV57" si="56">CK57+AO57</f>
        <v>11</v>
      </c>
      <c r="CM57" s="17">
        <f t="shared" si="56"/>
        <v>16</v>
      </c>
      <c r="CN57" s="17">
        <f t="shared" si="56"/>
        <v>17</v>
      </c>
      <c r="CO57" s="17">
        <f t="shared" si="56"/>
        <v>21</v>
      </c>
      <c r="CP57" s="17">
        <f t="shared" si="56"/>
        <v>22</v>
      </c>
      <c r="CQ57" s="17">
        <f t="shared" si="56"/>
        <v>24</v>
      </c>
      <c r="CR57" s="17">
        <f t="shared" si="56"/>
        <v>25</v>
      </c>
      <c r="CS57" s="17">
        <f t="shared" si="56"/>
        <v>25</v>
      </c>
      <c r="CT57" s="17">
        <f t="shared" si="56"/>
        <v>26</v>
      </c>
      <c r="CU57" s="17">
        <f t="shared" si="56"/>
        <v>26</v>
      </c>
      <c r="CV57" s="17">
        <f t="shared" si="56"/>
        <v>26</v>
      </c>
      <c r="CW57" s="17"/>
      <c r="CX57" s="17"/>
      <c r="CY57" s="17"/>
      <c r="CZ57" s="17"/>
    </row>
    <row r="58" spans="1:104">
      <c r="A58" s="4">
        <f>DATE(($K$1-2),8,1)</f>
        <v>42948</v>
      </c>
      <c r="B58" s="11" t="s">
        <v>43</v>
      </c>
      <c r="C58" s="5">
        <f t="shared" si="35"/>
        <v>26</v>
      </c>
      <c r="D58" s="11" t="s">
        <v>49</v>
      </c>
      <c r="E58" s="11" t="s">
        <v>50</v>
      </c>
      <c r="F58" s="1">
        <v>6100</v>
      </c>
      <c r="G58" s="7" t="s">
        <v>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0</v>
      </c>
      <c r="AN58" s="1">
        <v>2</v>
      </c>
      <c r="AO58" s="1">
        <v>3</v>
      </c>
      <c r="AP58" s="1">
        <v>4</v>
      </c>
      <c r="AQ58" s="1">
        <v>4</v>
      </c>
      <c r="AR58" s="1">
        <v>5</v>
      </c>
      <c r="AS58" s="1">
        <v>1</v>
      </c>
      <c r="AT58" s="1">
        <v>3</v>
      </c>
      <c r="AU58" s="1">
        <v>2</v>
      </c>
      <c r="AV58" s="1">
        <v>1</v>
      </c>
      <c r="AW58" s="1">
        <v>1</v>
      </c>
      <c r="AX58" s="1">
        <v>0</v>
      </c>
      <c r="AY58" s="1">
        <v>0</v>
      </c>
      <c r="AZ58" s="1"/>
      <c r="BA58" s="1"/>
      <c r="BB58" s="1"/>
      <c r="BC58" s="1"/>
      <c r="BD58" s="1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>
        <f>CL59</f>
        <v>3</v>
      </c>
      <c r="CM58" s="17">
        <f t="shared" ref="CM58:CX58" si="57">CL58+AP59-AP60</f>
        <v>2</v>
      </c>
      <c r="CN58" s="17">
        <f t="shared" si="57"/>
        <v>3</v>
      </c>
      <c r="CO58" s="17">
        <f t="shared" si="57"/>
        <v>3</v>
      </c>
      <c r="CP58" s="17">
        <f t="shared" si="57"/>
        <v>2</v>
      </c>
      <c r="CQ58" s="17">
        <f t="shared" si="57"/>
        <v>2</v>
      </c>
      <c r="CR58" s="17">
        <f t="shared" si="57"/>
        <v>1</v>
      </c>
      <c r="CS58" s="17">
        <f t="shared" si="57"/>
        <v>1</v>
      </c>
      <c r="CT58" s="17">
        <f t="shared" si="57"/>
        <v>0</v>
      </c>
      <c r="CU58" s="17">
        <f t="shared" si="57"/>
        <v>0</v>
      </c>
      <c r="CV58" s="17">
        <f t="shared" si="57"/>
        <v>0</v>
      </c>
      <c r="CW58" s="17">
        <f t="shared" si="57"/>
        <v>0</v>
      </c>
      <c r="CX58" s="17">
        <f t="shared" si="57"/>
        <v>0</v>
      </c>
      <c r="CY58" s="17"/>
      <c r="CZ58" s="17"/>
    </row>
    <row r="59" spans="1:104">
      <c r="A59" s="4">
        <f>DATE(($K$1-2),10,1)</f>
        <v>43009</v>
      </c>
      <c r="B59" s="11" t="s">
        <v>44</v>
      </c>
      <c r="C59" s="5">
        <f t="shared" si="35"/>
        <v>24</v>
      </c>
      <c r="D59" s="11" t="s">
        <v>52</v>
      </c>
      <c r="E59" s="11" t="s">
        <v>51</v>
      </c>
      <c r="F59" s="1">
        <v>6750</v>
      </c>
      <c r="G59" s="7" t="s">
        <v>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3</v>
      </c>
      <c r="AP59" s="1">
        <v>2</v>
      </c>
      <c r="AQ59" s="1">
        <v>3</v>
      </c>
      <c r="AR59" s="1">
        <v>4</v>
      </c>
      <c r="AS59" s="1">
        <v>3</v>
      </c>
      <c r="AT59" s="1">
        <v>3</v>
      </c>
      <c r="AU59" s="1">
        <v>2</v>
      </c>
      <c r="AV59" s="1">
        <v>2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/>
      <c r="BC59" s="1"/>
      <c r="BD59" s="1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>
        <f>AO59</f>
        <v>3</v>
      </c>
      <c r="CM59" s="17">
        <f>AO59+AP59</f>
        <v>5</v>
      </c>
      <c r="CN59" s="17">
        <f t="shared" ref="CN59:CX59" si="58">CM59+AQ59</f>
        <v>8</v>
      </c>
      <c r="CO59" s="17">
        <f t="shared" si="58"/>
        <v>12</v>
      </c>
      <c r="CP59" s="17">
        <f t="shared" si="58"/>
        <v>15</v>
      </c>
      <c r="CQ59" s="17">
        <f t="shared" si="58"/>
        <v>18</v>
      </c>
      <c r="CR59" s="17">
        <f t="shared" si="58"/>
        <v>20</v>
      </c>
      <c r="CS59" s="17">
        <f t="shared" si="58"/>
        <v>22</v>
      </c>
      <c r="CT59" s="17">
        <f t="shared" si="58"/>
        <v>23</v>
      </c>
      <c r="CU59" s="17">
        <f t="shared" si="58"/>
        <v>23</v>
      </c>
      <c r="CV59" s="17">
        <f t="shared" si="58"/>
        <v>24</v>
      </c>
      <c r="CW59" s="17">
        <f t="shared" si="58"/>
        <v>24</v>
      </c>
      <c r="CX59" s="17">
        <f t="shared" si="58"/>
        <v>24</v>
      </c>
      <c r="CY59" s="17"/>
      <c r="CZ59" s="17"/>
    </row>
    <row r="60" spans="1:104">
      <c r="A60" s="4">
        <f>DATE(($K$1-2),10,1)</f>
        <v>43009</v>
      </c>
      <c r="B60" s="11" t="s">
        <v>44</v>
      </c>
      <c r="C60" s="5">
        <f t="shared" si="35"/>
        <v>24</v>
      </c>
      <c r="D60" s="11" t="s">
        <v>52</v>
      </c>
      <c r="E60" s="11" t="s">
        <v>51</v>
      </c>
      <c r="F60" s="1">
        <v>6750</v>
      </c>
      <c r="G60" s="7" t="s">
        <v>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>
        <v>3</v>
      </c>
      <c r="AQ60" s="1">
        <v>2</v>
      </c>
      <c r="AR60" s="1">
        <v>4</v>
      </c>
      <c r="AS60" s="1">
        <v>4</v>
      </c>
      <c r="AT60" s="1">
        <v>3</v>
      </c>
      <c r="AU60" s="1">
        <v>3</v>
      </c>
      <c r="AV60" s="1">
        <v>2</v>
      </c>
      <c r="AW60" s="1">
        <v>2</v>
      </c>
      <c r="AX60" s="1">
        <v>0</v>
      </c>
      <c r="AY60" s="1">
        <v>1</v>
      </c>
      <c r="AZ60" s="1">
        <v>0</v>
      </c>
      <c r="BA60" s="1">
        <v>0</v>
      </c>
      <c r="BB60" s="1"/>
      <c r="BC60" s="1"/>
      <c r="BD60" s="1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>
        <f>CM61</f>
        <v>4</v>
      </c>
      <c r="CN60" s="17">
        <f t="shared" ref="CN60:CY60" si="59">CM60+AQ61-AQ62</f>
        <v>4</v>
      </c>
      <c r="CO60" s="17">
        <f t="shared" si="59"/>
        <v>4</v>
      </c>
      <c r="CP60" s="17">
        <f t="shared" si="59"/>
        <v>5</v>
      </c>
      <c r="CQ60" s="17">
        <f t="shared" si="59"/>
        <v>3</v>
      </c>
      <c r="CR60" s="17">
        <f t="shared" si="59"/>
        <v>4</v>
      </c>
      <c r="CS60" s="17">
        <f t="shared" si="59"/>
        <v>3</v>
      </c>
      <c r="CT60" s="17">
        <f t="shared" si="59"/>
        <v>2</v>
      </c>
      <c r="CU60" s="17">
        <f t="shared" si="59"/>
        <v>1</v>
      </c>
      <c r="CV60" s="17">
        <f t="shared" si="59"/>
        <v>0</v>
      </c>
      <c r="CW60" s="17">
        <f t="shared" si="59"/>
        <v>1</v>
      </c>
      <c r="CX60" s="17">
        <f t="shared" si="59"/>
        <v>0</v>
      </c>
      <c r="CY60" s="17">
        <f t="shared" si="59"/>
        <v>0</v>
      </c>
      <c r="CZ60" s="17"/>
    </row>
    <row r="61" spans="1:104">
      <c r="A61" s="4">
        <f>DATE(($K$1-2),11,1)</f>
        <v>43040</v>
      </c>
      <c r="B61" s="11" t="s">
        <v>45</v>
      </c>
      <c r="C61" s="5">
        <f t="shared" si="35"/>
        <v>26</v>
      </c>
      <c r="D61" s="11" t="s">
        <v>52</v>
      </c>
      <c r="E61" s="11" t="s">
        <v>50</v>
      </c>
      <c r="F61" s="1">
        <v>7504</v>
      </c>
      <c r="G61" s="7" t="s">
        <v>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4</v>
      </c>
      <c r="AQ61" s="1">
        <v>3</v>
      </c>
      <c r="AR61" s="1">
        <v>4</v>
      </c>
      <c r="AS61" s="1">
        <v>5</v>
      </c>
      <c r="AT61" s="1">
        <v>1</v>
      </c>
      <c r="AU61" s="1">
        <v>4</v>
      </c>
      <c r="AV61" s="1">
        <v>1</v>
      </c>
      <c r="AW61" s="1">
        <v>2</v>
      </c>
      <c r="AX61" s="1">
        <v>1</v>
      </c>
      <c r="AY61" s="1">
        <v>0</v>
      </c>
      <c r="AZ61" s="1">
        <v>1</v>
      </c>
      <c r="BA61" s="1">
        <v>0</v>
      </c>
      <c r="BB61" s="1">
        <v>0</v>
      </c>
      <c r="BC61" s="1"/>
      <c r="BD61" s="1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>
        <f>AP61</f>
        <v>4</v>
      </c>
      <c r="CN61" s="17">
        <f>AP61+AQ61</f>
        <v>7</v>
      </c>
      <c r="CO61" s="17">
        <f t="shared" ref="CO61:CY61" si="60">CN61+AR61</f>
        <v>11</v>
      </c>
      <c r="CP61" s="17">
        <f t="shared" si="60"/>
        <v>16</v>
      </c>
      <c r="CQ61" s="17">
        <f t="shared" si="60"/>
        <v>17</v>
      </c>
      <c r="CR61" s="17">
        <f t="shared" si="60"/>
        <v>21</v>
      </c>
      <c r="CS61" s="17">
        <f t="shared" si="60"/>
        <v>22</v>
      </c>
      <c r="CT61" s="17">
        <f t="shared" si="60"/>
        <v>24</v>
      </c>
      <c r="CU61" s="17">
        <f t="shared" si="60"/>
        <v>25</v>
      </c>
      <c r="CV61" s="17">
        <f t="shared" si="60"/>
        <v>25</v>
      </c>
      <c r="CW61" s="17">
        <f t="shared" si="60"/>
        <v>26</v>
      </c>
      <c r="CX61" s="17">
        <f t="shared" si="60"/>
        <v>26</v>
      </c>
      <c r="CY61" s="17">
        <f t="shared" si="60"/>
        <v>26</v>
      </c>
      <c r="CZ61" s="17"/>
    </row>
    <row r="62" spans="1:104">
      <c r="A62" s="4">
        <f>DATE(($K$1-2),11,1)</f>
        <v>43040</v>
      </c>
      <c r="B62" s="11" t="s">
        <v>45</v>
      </c>
      <c r="C62" s="5">
        <f t="shared" si="35"/>
        <v>26</v>
      </c>
      <c r="D62" s="11" t="s">
        <v>52</v>
      </c>
      <c r="E62" s="11" t="s">
        <v>50</v>
      </c>
      <c r="F62" s="1">
        <v>7504</v>
      </c>
      <c r="G62" s="7" t="s">
        <v>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0</v>
      </c>
      <c r="AQ62" s="1">
        <v>3</v>
      </c>
      <c r="AR62" s="1">
        <v>4</v>
      </c>
      <c r="AS62" s="1">
        <v>4</v>
      </c>
      <c r="AT62" s="1">
        <v>3</v>
      </c>
      <c r="AU62" s="1">
        <v>3</v>
      </c>
      <c r="AV62" s="1">
        <v>2</v>
      </c>
      <c r="AW62" s="1">
        <v>3</v>
      </c>
      <c r="AX62" s="1">
        <v>2</v>
      </c>
      <c r="AY62" s="1">
        <v>1</v>
      </c>
      <c r="AZ62" s="1">
        <v>0</v>
      </c>
      <c r="BA62" s="1">
        <v>1</v>
      </c>
      <c r="BB62" s="1">
        <v>0</v>
      </c>
      <c r="BC62" s="1"/>
      <c r="BD62" s="1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>
        <f>CN63</f>
        <v>3</v>
      </c>
      <c r="CO62" s="17">
        <f t="shared" ref="CO62:CZ62" si="61">CN62+AR63-AR64</f>
        <v>2</v>
      </c>
      <c r="CP62" s="17">
        <f t="shared" si="61"/>
        <v>3</v>
      </c>
      <c r="CQ62" s="17">
        <f t="shared" si="61"/>
        <v>4</v>
      </c>
      <c r="CR62" s="17">
        <f t="shared" si="61"/>
        <v>3</v>
      </c>
      <c r="CS62" s="17">
        <f t="shared" si="61"/>
        <v>2</v>
      </c>
      <c r="CT62" s="17">
        <f t="shared" si="61"/>
        <v>1</v>
      </c>
      <c r="CU62" s="17">
        <f t="shared" si="61"/>
        <v>1</v>
      </c>
      <c r="CV62" s="17">
        <f t="shared" si="61"/>
        <v>0</v>
      </c>
      <c r="CW62" s="17">
        <f t="shared" si="61"/>
        <v>0</v>
      </c>
      <c r="CX62" s="17">
        <f t="shared" si="61"/>
        <v>0</v>
      </c>
      <c r="CY62" s="17">
        <f t="shared" si="61"/>
        <v>0</v>
      </c>
      <c r="CZ62" s="17">
        <f t="shared" si="61"/>
        <v>0</v>
      </c>
    </row>
    <row r="63" spans="1:104">
      <c r="A63" s="4">
        <f>DATE(($K$1-2),12,1)</f>
        <v>43070</v>
      </c>
      <c r="B63" s="11" t="s">
        <v>46</v>
      </c>
      <c r="C63" s="5">
        <f t="shared" si="35"/>
        <v>24</v>
      </c>
      <c r="D63" s="11" t="s">
        <v>49</v>
      </c>
      <c r="E63" s="11" t="s">
        <v>51</v>
      </c>
      <c r="F63" s="1">
        <v>4932</v>
      </c>
      <c r="G63" s="7" t="s">
        <v>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3</v>
      </c>
      <c r="AR63" s="1">
        <v>2</v>
      </c>
      <c r="AS63" s="1">
        <v>3</v>
      </c>
      <c r="AT63" s="1">
        <v>4</v>
      </c>
      <c r="AU63" s="1">
        <v>3</v>
      </c>
      <c r="AV63" s="1">
        <v>3</v>
      </c>
      <c r="AW63" s="1">
        <v>2</v>
      </c>
      <c r="AX63" s="1">
        <v>2</v>
      </c>
      <c r="AY63" s="1">
        <v>1</v>
      </c>
      <c r="AZ63" s="1">
        <v>0</v>
      </c>
      <c r="BA63" s="1">
        <v>1</v>
      </c>
      <c r="BB63" s="1">
        <v>0</v>
      </c>
      <c r="BC63" s="1">
        <v>0</v>
      </c>
      <c r="BD63" s="1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>
        <f>AQ63</f>
        <v>3</v>
      </c>
      <c r="CO63" s="17">
        <f>AQ63+AR63</f>
        <v>5</v>
      </c>
      <c r="CP63" s="17">
        <f t="shared" ref="CP63:CZ63" si="62">CO63+AS63</f>
        <v>8</v>
      </c>
      <c r="CQ63" s="17">
        <f t="shared" si="62"/>
        <v>12</v>
      </c>
      <c r="CR63" s="17">
        <f t="shared" si="62"/>
        <v>15</v>
      </c>
      <c r="CS63" s="17">
        <f t="shared" si="62"/>
        <v>18</v>
      </c>
      <c r="CT63" s="17">
        <f t="shared" si="62"/>
        <v>20</v>
      </c>
      <c r="CU63" s="17">
        <f t="shared" si="62"/>
        <v>22</v>
      </c>
      <c r="CV63" s="17">
        <f t="shared" si="62"/>
        <v>23</v>
      </c>
      <c r="CW63" s="17">
        <f t="shared" si="62"/>
        <v>23</v>
      </c>
      <c r="CX63" s="17">
        <f t="shared" si="62"/>
        <v>24</v>
      </c>
      <c r="CY63" s="17">
        <f t="shared" si="62"/>
        <v>24</v>
      </c>
      <c r="CZ63" s="17">
        <f t="shared" si="62"/>
        <v>24</v>
      </c>
    </row>
    <row r="64" spans="1:104">
      <c r="A64" s="4">
        <f>DATE(($K$1-2),12,1)</f>
        <v>43070</v>
      </c>
      <c r="B64" s="11" t="s">
        <v>46</v>
      </c>
      <c r="C64" s="5">
        <f t="shared" si="35"/>
        <v>24</v>
      </c>
      <c r="D64" s="11" t="s">
        <v>49</v>
      </c>
      <c r="E64" s="11" t="s">
        <v>51</v>
      </c>
      <c r="F64" s="1">
        <v>4932</v>
      </c>
      <c r="G64" s="7" t="s">
        <v>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0</v>
      </c>
      <c r="AR64" s="1">
        <v>3</v>
      </c>
      <c r="AS64" s="1">
        <v>2</v>
      </c>
      <c r="AT64" s="1">
        <v>3</v>
      </c>
      <c r="AU64" s="1">
        <v>4</v>
      </c>
      <c r="AV64" s="1">
        <v>4</v>
      </c>
      <c r="AW64" s="1">
        <v>3</v>
      </c>
      <c r="AX64" s="1">
        <v>2</v>
      </c>
      <c r="AY64" s="1">
        <v>2</v>
      </c>
      <c r="AZ64" s="1">
        <v>0</v>
      </c>
      <c r="BA64" s="1">
        <v>1</v>
      </c>
      <c r="BB64" s="1">
        <v>0</v>
      </c>
      <c r="BC64" s="1">
        <v>0</v>
      </c>
      <c r="BD64" s="1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</row>
  </sheetData>
  <sortState xmlns:xlrd2="http://schemas.microsoft.com/office/spreadsheetml/2017/richdata2" ref="A5:BC64">
    <sortCondition ref="A5:A64"/>
    <sortCondition descending="1" ref="G5:G64"/>
  </sortState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  <ignoredErrors>
    <ignoredError sqref="B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2315-D0E0-4108-8DA6-A9DC4DFF6870}">
  <dimension ref="A1:AV63"/>
  <sheetViews>
    <sheetView topLeftCell="B1" workbookViewId="0">
      <selection activeCell="AV14" sqref="AV2:AV14"/>
    </sheetView>
  </sheetViews>
  <sheetFormatPr defaultColWidth="9.1796875" defaultRowHeight="12.5"/>
  <cols>
    <col min="1" max="1" width="8.453125" style="17" bestFit="1" customWidth="1"/>
    <col min="2" max="2" width="12" style="17" bestFit="1" customWidth="1"/>
    <col min="3" max="12" width="3.54296875" style="17" bestFit="1" customWidth="1"/>
    <col min="13" max="15" width="4.54296875" style="17" bestFit="1" customWidth="1"/>
    <col min="16" max="16" width="9.1796875" style="17"/>
    <col min="17" max="17" width="11.7265625" style="17" bestFit="1" customWidth="1"/>
    <col min="18" max="43" width="3" style="17" bestFit="1" customWidth="1"/>
    <col min="44" max="47" width="3.26953125" style="17" bestFit="1" customWidth="1"/>
    <col min="48" max="48" width="11.7265625" style="17" bestFit="1" customWidth="1"/>
    <col min="49" max="16384" width="9.1796875" style="17"/>
  </cols>
  <sheetData>
    <row r="1" spans="1:48" ht="13">
      <c r="A1" s="49" t="s">
        <v>57</v>
      </c>
      <c r="B1" s="49" t="s">
        <v>95</v>
      </c>
      <c r="C1" s="49" t="s">
        <v>88</v>
      </c>
      <c r="D1" s="49" t="s">
        <v>89</v>
      </c>
      <c r="E1" s="49" t="s">
        <v>64</v>
      </c>
      <c r="F1" s="49" t="s">
        <v>65</v>
      </c>
      <c r="G1" s="49" t="s">
        <v>66</v>
      </c>
      <c r="H1" s="49" t="s">
        <v>67</v>
      </c>
      <c r="I1" s="49" t="s">
        <v>68</v>
      </c>
      <c r="J1" s="49" t="s">
        <v>69</v>
      </c>
      <c r="K1" s="49" t="s">
        <v>70</v>
      </c>
      <c r="L1" s="49" t="s">
        <v>71</v>
      </c>
      <c r="M1" s="49" t="s">
        <v>72</v>
      </c>
      <c r="N1" s="49" t="s">
        <v>73</v>
      </c>
      <c r="O1" s="49" t="s">
        <v>74</v>
      </c>
      <c r="Q1" s="60" t="s">
        <v>90</v>
      </c>
      <c r="R1" s="60" t="s">
        <v>5</v>
      </c>
      <c r="S1" s="60" t="s">
        <v>8</v>
      </c>
      <c r="T1" s="60" t="s">
        <v>7</v>
      </c>
      <c r="U1" s="60" t="s">
        <v>9</v>
      </c>
      <c r="V1" s="60" t="s">
        <v>10</v>
      </c>
      <c r="W1" s="60" t="s">
        <v>11</v>
      </c>
      <c r="X1" s="60" t="s">
        <v>12</v>
      </c>
      <c r="Y1" s="60" t="s">
        <v>13</v>
      </c>
      <c r="Z1" s="60" t="s">
        <v>15</v>
      </c>
      <c r="AA1" s="60" t="s">
        <v>16</v>
      </c>
      <c r="AB1" s="60" t="s">
        <v>28</v>
      </c>
      <c r="AC1" s="60" t="s">
        <v>29</v>
      </c>
      <c r="AD1" s="60" t="s">
        <v>30</v>
      </c>
      <c r="AE1" s="60" t="s">
        <v>6</v>
      </c>
      <c r="AF1" s="60" t="s">
        <v>31</v>
      </c>
      <c r="AG1" s="60" t="s">
        <v>32</v>
      </c>
      <c r="AH1" s="60" t="s">
        <v>33</v>
      </c>
      <c r="AI1" s="60" t="s">
        <v>34</v>
      </c>
      <c r="AJ1" s="60" t="s">
        <v>35</v>
      </c>
      <c r="AK1" s="60" t="s">
        <v>36</v>
      </c>
      <c r="AL1" s="60" t="s">
        <v>37</v>
      </c>
      <c r="AM1" s="60" t="s">
        <v>38</v>
      </c>
      <c r="AN1" s="60" t="s">
        <v>39</v>
      </c>
      <c r="AO1" s="60" t="s">
        <v>40</v>
      </c>
      <c r="AP1" s="60" t="s">
        <v>41</v>
      </c>
      <c r="AQ1" s="60" t="s">
        <v>42</v>
      </c>
      <c r="AR1" s="60" t="s">
        <v>43</v>
      </c>
      <c r="AS1" s="60" t="s">
        <v>44</v>
      </c>
      <c r="AT1" s="60" t="s">
        <v>45</v>
      </c>
      <c r="AU1" s="60" t="s">
        <v>46</v>
      </c>
      <c r="AV1" s="60" t="s">
        <v>54</v>
      </c>
    </row>
    <row r="2" spans="1:48" ht="13">
      <c r="A2" s="49" t="s">
        <v>5</v>
      </c>
      <c r="B2" s="53" t="s">
        <v>61</v>
      </c>
      <c r="C2" s="50">
        <v>6</v>
      </c>
      <c r="D2" s="50">
        <v>7</v>
      </c>
      <c r="E2" s="50">
        <v>7</v>
      </c>
      <c r="F2" s="50">
        <v>6</v>
      </c>
      <c r="G2" s="50">
        <v>4</v>
      </c>
      <c r="H2" s="50">
        <v>5</v>
      </c>
      <c r="I2" s="50">
        <v>4</v>
      </c>
      <c r="J2" s="50">
        <v>3</v>
      </c>
      <c r="K2" s="50">
        <v>2</v>
      </c>
      <c r="L2" s="50">
        <v>0</v>
      </c>
      <c r="M2" s="50">
        <v>0</v>
      </c>
      <c r="N2" s="50">
        <v>0</v>
      </c>
      <c r="O2" s="50">
        <v>1</v>
      </c>
      <c r="Q2" s="59" t="s">
        <v>75</v>
      </c>
      <c r="R2" s="25">
        <v>6</v>
      </c>
      <c r="S2" s="25">
        <v>5</v>
      </c>
      <c r="T2" s="25">
        <v>4</v>
      </c>
      <c r="U2" s="25">
        <v>4</v>
      </c>
      <c r="V2" s="25">
        <v>6</v>
      </c>
      <c r="W2" s="25">
        <v>5</v>
      </c>
      <c r="X2" s="25">
        <v>5</v>
      </c>
      <c r="Y2" s="25">
        <v>6</v>
      </c>
      <c r="Z2" s="25">
        <v>3</v>
      </c>
      <c r="AA2" s="25">
        <v>4</v>
      </c>
      <c r="AB2" s="25">
        <v>5</v>
      </c>
      <c r="AC2" s="25">
        <v>4</v>
      </c>
      <c r="AD2" s="25">
        <v>3</v>
      </c>
      <c r="AE2" s="25">
        <v>3</v>
      </c>
      <c r="AF2" s="25">
        <v>4</v>
      </c>
      <c r="AG2" s="25">
        <v>5</v>
      </c>
      <c r="AH2" s="25">
        <v>6</v>
      </c>
      <c r="AI2" s="25">
        <v>6</v>
      </c>
      <c r="AJ2" s="25">
        <v>7</v>
      </c>
      <c r="AK2" s="25">
        <v>6</v>
      </c>
      <c r="AL2" s="25">
        <v>5</v>
      </c>
      <c r="AM2" s="25">
        <v>3</v>
      </c>
      <c r="AN2" s="25">
        <v>5</v>
      </c>
      <c r="AO2" s="25">
        <v>2</v>
      </c>
      <c r="AP2" s="25">
        <v>5</v>
      </c>
      <c r="AQ2" s="25">
        <v>3</v>
      </c>
      <c r="AR2" s="25">
        <v>4</v>
      </c>
      <c r="AS2" s="25">
        <v>3</v>
      </c>
      <c r="AT2" s="25">
        <v>4</v>
      </c>
      <c r="AU2" s="25">
        <v>3</v>
      </c>
      <c r="AV2" s="61">
        <v>134</v>
      </c>
    </row>
    <row r="3" spans="1:48" ht="13">
      <c r="A3" s="49" t="s">
        <v>8</v>
      </c>
      <c r="B3" s="53" t="s">
        <v>61</v>
      </c>
      <c r="C3" s="50">
        <v>5</v>
      </c>
      <c r="D3" s="50">
        <v>6</v>
      </c>
      <c r="E3" s="50">
        <v>6</v>
      </c>
      <c r="F3" s="50">
        <v>4</v>
      </c>
      <c r="G3" s="50">
        <v>2</v>
      </c>
      <c r="H3" s="50">
        <v>1</v>
      </c>
      <c r="I3" s="50">
        <v>1</v>
      </c>
      <c r="J3" s="50">
        <v>3</v>
      </c>
      <c r="K3" s="50">
        <v>1</v>
      </c>
      <c r="L3" s="50">
        <v>1</v>
      </c>
      <c r="M3" s="50">
        <v>2</v>
      </c>
      <c r="N3" s="50">
        <v>1</v>
      </c>
      <c r="O3" s="50">
        <v>1</v>
      </c>
      <c r="Q3" s="59" t="s">
        <v>76</v>
      </c>
      <c r="R3" s="25">
        <v>7</v>
      </c>
      <c r="S3" s="25">
        <v>6</v>
      </c>
      <c r="T3" s="25">
        <v>3</v>
      </c>
      <c r="U3" s="25">
        <v>3</v>
      </c>
      <c r="V3" s="25">
        <v>4</v>
      </c>
      <c r="W3" s="25">
        <v>4</v>
      </c>
      <c r="X3" s="25">
        <v>4</v>
      </c>
      <c r="Y3" s="25">
        <v>3</v>
      </c>
      <c r="Z3" s="25">
        <v>3</v>
      </c>
      <c r="AA3" s="25">
        <v>3</v>
      </c>
      <c r="AB3" s="25">
        <v>7</v>
      </c>
      <c r="AC3" s="25">
        <v>10</v>
      </c>
      <c r="AD3" s="25">
        <v>3</v>
      </c>
      <c r="AE3" s="25">
        <v>3</v>
      </c>
      <c r="AF3" s="25">
        <v>6</v>
      </c>
      <c r="AG3" s="25">
        <v>11</v>
      </c>
      <c r="AH3" s="25">
        <v>15</v>
      </c>
      <c r="AI3" s="25">
        <v>12</v>
      </c>
      <c r="AJ3" s="25">
        <v>13</v>
      </c>
      <c r="AK3" s="25">
        <v>15</v>
      </c>
      <c r="AL3" s="25">
        <v>3</v>
      </c>
      <c r="AM3" s="25">
        <v>5</v>
      </c>
      <c r="AN3" s="25">
        <v>5</v>
      </c>
      <c r="AO3" s="25">
        <v>3</v>
      </c>
      <c r="AP3" s="25">
        <v>4</v>
      </c>
      <c r="AQ3" s="25">
        <v>5</v>
      </c>
      <c r="AR3" s="25">
        <v>5</v>
      </c>
      <c r="AS3" s="25">
        <v>2</v>
      </c>
      <c r="AT3" s="25">
        <v>4</v>
      </c>
      <c r="AU3" s="25">
        <v>2</v>
      </c>
      <c r="AV3" s="61">
        <v>173</v>
      </c>
    </row>
    <row r="4" spans="1:48" ht="13">
      <c r="A4" s="49" t="s">
        <v>7</v>
      </c>
      <c r="B4" s="53" t="s">
        <v>61</v>
      </c>
      <c r="C4" s="50">
        <v>4</v>
      </c>
      <c r="D4" s="50">
        <v>3</v>
      </c>
      <c r="E4" s="50">
        <v>2</v>
      </c>
      <c r="F4" s="50">
        <v>2</v>
      </c>
      <c r="G4" s="50">
        <v>2</v>
      </c>
      <c r="H4" s="50">
        <v>3</v>
      </c>
      <c r="I4" s="50">
        <v>2</v>
      </c>
      <c r="J4" s="50">
        <v>2</v>
      </c>
      <c r="K4" s="50">
        <v>2</v>
      </c>
      <c r="L4" s="50">
        <v>2</v>
      </c>
      <c r="M4" s="50">
        <v>3</v>
      </c>
      <c r="N4" s="50">
        <v>2</v>
      </c>
      <c r="O4" s="50">
        <v>2</v>
      </c>
      <c r="Q4" s="59" t="s">
        <v>77</v>
      </c>
      <c r="R4" s="25">
        <v>7</v>
      </c>
      <c r="S4" s="25">
        <v>6</v>
      </c>
      <c r="T4" s="25">
        <v>2</v>
      </c>
      <c r="U4" s="25">
        <v>2</v>
      </c>
      <c r="V4" s="25">
        <v>5</v>
      </c>
      <c r="W4" s="25">
        <v>6</v>
      </c>
      <c r="X4" s="25">
        <v>3</v>
      </c>
      <c r="Y4" s="25">
        <v>4</v>
      </c>
      <c r="Z4" s="25">
        <v>4</v>
      </c>
      <c r="AA4" s="25">
        <v>4</v>
      </c>
      <c r="AB4" s="25">
        <v>14</v>
      </c>
      <c r="AC4" s="25">
        <v>15</v>
      </c>
      <c r="AD4" s="25">
        <v>8</v>
      </c>
      <c r="AE4" s="25">
        <v>7</v>
      </c>
      <c r="AF4" s="25">
        <v>13</v>
      </c>
      <c r="AG4" s="25">
        <v>16</v>
      </c>
      <c r="AH4" s="25">
        <v>20</v>
      </c>
      <c r="AI4" s="25">
        <v>16</v>
      </c>
      <c r="AJ4" s="25">
        <v>18</v>
      </c>
      <c r="AK4" s="25">
        <v>20</v>
      </c>
      <c r="AL4" s="25">
        <v>5</v>
      </c>
      <c r="AM4" s="25">
        <v>7</v>
      </c>
      <c r="AN4" s="25">
        <v>6</v>
      </c>
      <c r="AO4" s="25">
        <v>3</v>
      </c>
      <c r="AP4" s="25">
        <v>6</v>
      </c>
      <c r="AQ4" s="25">
        <v>6</v>
      </c>
      <c r="AR4" s="25">
        <v>6</v>
      </c>
      <c r="AS4" s="25">
        <v>3</v>
      </c>
      <c r="AT4" s="25">
        <v>4</v>
      </c>
      <c r="AU4" s="25">
        <v>3</v>
      </c>
      <c r="AV4" s="61">
        <v>239</v>
      </c>
    </row>
    <row r="5" spans="1:48" ht="13">
      <c r="A5" s="49" t="s">
        <v>9</v>
      </c>
      <c r="B5" s="53" t="s">
        <v>61</v>
      </c>
      <c r="C5" s="50">
        <v>4</v>
      </c>
      <c r="D5" s="50">
        <v>3</v>
      </c>
      <c r="E5" s="50">
        <v>2</v>
      </c>
      <c r="F5" s="50">
        <v>3</v>
      </c>
      <c r="G5" s="50">
        <v>2</v>
      </c>
      <c r="H5" s="50">
        <v>1</v>
      </c>
      <c r="I5" s="50">
        <v>0</v>
      </c>
      <c r="J5" s="50">
        <v>1</v>
      </c>
      <c r="K5" s="50">
        <v>1</v>
      </c>
      <c r="L5" s="50">
        <v>1</v>
      </c>
      <c r="M5" s="50">
        <v>2</v>
      </c>
      <c r="N5" s="50">
        <v>1</v>
      </c>
      <c r="O5" s="50">
        <v>1</v>
      </c>
      <c r="Q5" s="59" t="s">
        <v>78</v>
      </c>
      <c r="R5" s="25">
        <v>6</v>
      </c>
      <c r="S5" s="25">
        <v>4</v>
      </c>
      <c r="T5" s="25">
        <v>2</v>
      </c>
      <c r="U5" s="25">
        <v>3</v>
      </c>
      <c r="V5" s="25">
        <v>5</v>
      </c>
      <c r="W5" s="25">
        <v>3</v>
      </c>
      <c r="X5" s="25">
        <v>5</v>
      </c>
      <c r="Y5" s="25">
        <v>3</v>
      </c>
      <c r="Z5" s="25">
        <v>3</v>
      </c>
      <c r="AA5" s="25">
        <v>3</v>
      </c>
      <c r="AB5" s="25">
        <v>18</v>
      </c>
      <c r="AC5" s="25">
        <v>18</v>
      </c>
      <c r="AD5" s="25">
        <v>15</v>
      </c>
      <c r="AE5" s="25">
        <v>10</v>
      </c>
      <c r="AF5" s="25">
        <v>17</v>
      </c>
      <c r="AG5" s="25">
        <v>19</v>
      </c>
      <c r="AH5" s="25">
        <v>27</v>
      </c>
      <c r="AI5" s="25">
        <v>14</v>
      </c>
      <c r="AJ5" s="25">
        <v>21</v>
      </c>
      <c r="AK5" s="25">
        <v>27</v>
      </c>
      <c r="AL5" s="25">
        <v>4</v>
      </c>
      <c r="AM5" s="25">
        <v>7</v>
      </c>
      <c r="AN5" s="25">
        <v>7</v>
      </c>
      <c r="AO5" s="25">
        <v>5</v>
      </c>
      <c r="AP5" s="25">
        <v>4</v>
      </c>
      <c r="AQ5" s="25">
        <v>4</v>
      </c>
      <c r="AR5" s="25">
        <v>7</v>
      </c>
      <c r="AS5" s="25">
        <v>3</v>
      </c>
      <c r="AT5" s="25">
        <v>5</v>
      </c>
      <c r="AU5" s="25">
        <v>4</v>
      </c>
      <c r="AV5" s="61">
        <v>273</v>
      </c>
    </row>
    <row r="6" spans="1:48" ht="13">
      <c r="A6" s="49" t="s">
        <v>10</v>
      </c>
      <c r="B6" s="53" t="s">
        <v>61</v>
      </c>
      <c r="C6" s="50">
        <v>6</v>
      </c>
      <c r="D6" s="50">
        <v>4</v>
      </c>
      <c r="E6" s="50">
        <v>5</v>
      </c>
      <c r="F6" s="50">
        <v>5</v>
      </c>
      <c r="G6" s="50">
        <v>3</v>
      </c>
      <c r="H6" s="50">
        <v>4</v>
      </c>
      <c r="I6" s="50">
        <v>3</v>
      </c>
      <c r="J6" s="50">
        <v>2</v>
      </c>
      <c r="K6" s="50">
        <v>1</v>
      </c>
      <c r="L6" s="50">
        <v>0</v>
      </c>
      <c r="M6" s="50">
        <v>1</v>
      </c>
      <c r="N6" s="50">
        <v>0</v>
      </c>
      <c r="O6" s="50">
        <v>0</v>
      </c>
      <c r="Q6" s="59" t="s">
        <v>79</v>
      </c>
      <c r="R6" s="25">
        <v>4</v>
      </c>
      <c r="S6" s="25">
        <v>2</v>
      </c>
      <c r="T6" s="25">
        <v>2</v>
      </c>
      <c r="U6" s="25">
        <v>2</v>
      </c>
      <c r="V6" s="25">
        <v>3</v>
      </c>
      <c r="W6" s="25">
        <v>3</v>
      </c>
      <c r="X6" s="25">
        <v>3</v>
      </c>
      <c r="Y6" s="25">
        <v>3</v>
      </c>
      <c r="Z6" s="25">
        <v>3</v>
      </c>
      <c r="AA6" s="25">
        <v>4</v>
      </c>
      <c r="AB6" s="25">
        <v>17</v>
      </c>
      <c r="AC6" s="25">
        <v>19</v>
      </c>
      <c r="AD6" s="25">
        <v>16</v>
      </c>
      <c r="AE6" s="25">
        <v>8</v>
      </c>
      <c r="AF6" s="25">
        <v>16</v>
      </c>
      <c r="AG6" s="25">
        <v>16</v>
      </c>
      <c r="AH6" s="25">
        <v>28</v>
      </c>
      <c r="AI6" s="25">
        <v>9</v>
      </c>
      <c r="AJ6" s="25">
        <v>18</v>
      </c>
      <c r="AK6" s="25">
        <v>28</v>
      </c>
      <c r="AL6" s="25">
        <v>2</v>
      </c>
      <c r="AM6" s="25">
        <v>4</v>
      </c>
      <c r="AN6" s="25">
        <v>5</v>
      </c>
      <c r="AO6" s="25">
        <v>5</v>
      </c>
      <c r="AP6" s="25">
        <v>2</v>
      </c>
      <c r="AQ6" s="25">
        <v>3</v>
      </c>
      <c r="AR6" s="25">
        <v>4</v>
      </c>
      <c r="AS6" s="25">
        <v>2</v>
      </c>
      <c r="AT6" s="25">
        <v>3</v>
      </c>
      <c r="AU6" s="25">
        <v>3</v>
      </c>
      <c r="AV6" s="61">
        <v>237</v>
      </c>
    </row>
    <row r="7" spans="1:48" ht="13">
      <c r="A7" s="49" t="s">
        <v>11</v>
      </c>
      <c r="B7" s="53" t="s">
        <v>61</v>
      </c>
      <c r="C7" s="50">
        <v>5</v>
      </c>
      <c r="D7" s="50">
        <v>4</v>
      </c>
      <c r="E7" s="50">
        <v>6</v>
      </c>
      <c r="F7" s="50">
        <v>3</v>
      </c>
      <c r="G7" s="50">
        <v>3</v>
      </c>
      <c r="H7" s="50">
        <v>4</v>
      </c>
      <c r="I7" s="50">
        <v>1</v>
      </c>
      <c r="J7" s="50">
        <v>3</v>
      </c>
      <c r="K7" s="50">
        <v>1</v>
      </c>
      <c r="L7" s="50">
        <v>1</v>
      </c>
      <c r="M7" s="50">
        <v>2</v>
      </c>
      <c r="N7" s="50">
        <v>1</v>
      </c>
      <c r="O7" s="50">
        <v>1</v>
      </c>
      <c r="Q7" s="59" t="s">
        <v>80</v>
      </c>
      <c r="R7" s="25">
        <v>5</v>
      </c>
      <c r="S7" s="25">
        <v>1</v>
      </c>
      <c r="T7" s="25">
        <v>3</v>
      </c>
      <c r="U7" s="25">
        <v>1</v>
      </c>
      <c r="V7" s="25">
        <v>4</v>
      </c>
      <c r="W7" s="25">
        <v>4</v>
      </c>
      <c r="X7" s="25">
        <v>3</v>
      </c>
      <c r="Y7" s="25">
        <v>2</v>
      </c>
      <c r="Z7" s="25">
        <v>4</v>
      </c>
      <c r="AA7" s="25">
        <v>4</v>
      </c>
      <c r="AB7" s="25">
        <v>12</v>
      </c>
      <c r="AC7" s="25">
        <v>14</v>
      </c>
      <c r="AD7" s="25">
        <v>16</v>
      </c>
      <c r="AE7" s="25">
        <v>4</v>
      </c>
      <c r="AF7" s="25">
        <v>11</v>
      </c>
      <c r="AG7" s="25">
        <v>11</v>
      </c>
      <c r="AH7" s="25">
        <v>28</v>
      </c>
      <c r="AI7" s="25">
        <v>4</v>
      </c>
      <c r="AJ7" s="25">
        <v>13</v>
      </c>
      <c r="AK7" s="25">
        <v>28</v>
      </c>
      <c r="AL7" s="25">
        <v>2</v>
      </c>
      <c r="AM7" s="25">
        <v>2</v>
      </c>
      <c r="AN7" s="25">
        <v>5</v>
      </c>
      <c r="AO7" s="25">
        <v>4</v>
      </c>
      <c r="AP7" s="25">
        <v>3</v>
      </c>
      <c r="AQ7" s="25">
        <v>3</v>
      </c>
      <c r="AR7" s="25">
        <v>3</v>
      </c>
      <c r="AS7" s="25">
        <v>2</v>
      </c>
      <c r="AT7" s="25">
        <v>4</v>
      </c>
      <c r="AU7" s="25">
        <v>2</v>
      </c>
      <c r="AV7" s="61">
        <v>202</v>
      </c>
    </row>
    <row r="8" spans="1:48" ht="13">
      <c r="A8" s="49" t="s">
        <v>12</v>
      </c>
      <c r="B8" s="53" t="s">
        <v>61</v>
      </c>
      <c r="C8" s="50">
        <v>5</v>
      </c>
      <c r="D8" s="50">
        <v>4</v>
      </c>
      <c r="E8" s="50">
        <v>3</v>
      </c>
      <c r="F8" s="50">
        <v>5</v>
      </c>
      <c r="G8" s="50">
        <v>3</v>
      </c>
      <c r="H8" s="50">
        <v>3</v>
      </c>
      <c r="I8" s="50">
        <v>1</v>
      </c>
      <c r="J8" s="50">
        <v>2</v>
      </c>
      <c r="K8" s="50">
        <v>2</v>
      </c>
      <c r="L8" s="50">
        <v>1</v>
      </c>
      <c r="M8" s="50">
        <v>1</v>
      </c>
      <c r="N8" s="50">
        <v>0</v>
      </c>
      <c r="O8" s="50">
        <v>0</v>
      </c>
      <c r="Q8" s="59" t="s">
        <v>81</v>
      </c>
      <c r="R8" s="25">
        <v>4</v>
      </c>
      <c r="S8" s="25">
        <v>1</v>
      </c>
      <c r="T8" s="25">
        <v>2</v>
      </c>
      <c r="U8" s="25">
        <v>0</v>
      </c>
      <c r="V8" s="25">
        <v>3</v>
      </c>
      <c r="W8" s="25">
        <v>1</v>
      </c>
      <c r="X8" s="25">
        <v>1</v>
      </c>
      <c r="Y8" s="25">
        <v>1</v>
      </c>
      <c r="Z8" s="25">
        <v>3</v>
      </c>
      <c r="AA8" s="25">
        <v>3</v>
      </c>
      <c r="AB8" s="25">
        <v>8</v>
      </c>
      <c r="AC8" s="25">
        <v>16</v>
      </c>
      <c r="AD8" s="25">
        <v>15</v>
      </c>
      <c r="AE8" s="25">
        <v>2</v>
      </c>
      <c r="AF8" s="25">
        <v>7</v>
      </c>
      <c r="AG8" s="25">
        <v>13</v>
      </c>
      <c r="AH8" s="25">
        <v>25</v>
      </c>
      <c r="AI8" s="25">
        <v>1</v>
      </c>
      <c r="AJ8" s="25">
        <v>15</v>
      </c>
      <c r="AK8" s="25">
        <v>25</v>
      </c>
      <c r="AL8" s="25">
        <v>2</v>
      </c>
      <c r="AM8" s="25">
        <v>1</v>
      </c>
      <c r="AN8" s="25">
        <v>3</v>
      </c>
      <c r="AO8" s="25">
        <v>3</v>
      </c>
      <c r="AP8" s="25">
        <v>3</v>
      </c>
      <c r="AQ8" s="25">
        <v>2</v>
      </c>
      <c r="AR8" s="25">
        <v>3</v>
      </c>
      <c r="AS8" s="25">
        <v>1</v>
      </c>
      <c r="AT8" s="25">
        <v>3</v>
      </c>
      <c r="AU8" s="25">
        <v>1</v>
      </c>
      <c r="AV8" s="61">
        <v>168</v>
      </c>
    </row>
    <row r="9" spans="1:48" ht="13">
      <c r="A9" s="49" t="s">
        <v>13</v>
      </c>
      <c r="B9" s="53" t="s">
        <v>61</v>
      </c>
      <c r="C9" s="50">
        <v>6</v>
      </c>
      <c r="D9" s="50">
        <v>3</v>
      </c>
      <c r="E9" s="50">
        <v>4</v>
      </c>
      <c r="F9" s="50">
        <v>3</v>
      </c>
      <c r="G9" s="50">
        <v>3</v>
      </c>
      <c r="H9" s="50">
        <v>2</v>
      </c>
      <c r="I9" s="50">
        <v>1</v>
      </c>
      <c r="J9" s="50">
        <v>2</v>
      </c>
      <c r="K9" s="50">
        <v>1</v>
      </c>
      <c r="L9" s="50">
        <v>0</v>
      </c>
      <c r="M9" s="50">
        <v>1</v>
      </c>
      <c r="N9" s="50">
        <v>0</v>
      </c>
      <c r="O9" s="50">
        <v>0</v>
      </c>
      <c r="Q9" s="59" t="s">
        <v>82</v>
      </c>
      <c r="R9" s="25">
        <v>3</v>
      </c>
      <c r="S9" s="25">
        <v>3</v>
      </c>
      <c r="T9" s="25">
        <v>2</v>
      </c>
      <c r="U9" s="25">
        <v>1</v>
      </c>
      <c r="V9" s="25">
        <v>2</v>
      </c>
      <c r="W9" s="25">
        <v>3</v>
      </c>
      <c r="X9" s="25">
        <v>2</v>
      </c>
      <c r="Y9" s="25">
        <v>2</v>
      </c>
      <c r="Z9" s="25">
        <v>2</v>
      </c>
      <c r="AA9" s="25">
        <v>3</v>
      </c>
      <c r="AB9" s="25">
        <v>4</v>
      </c>
      <c r="AC9" s="25">
        <v>13</v>
      </c>
      <c r="AD9" s="25">
        <v>9</v>
      </c>
      <c r="AE9" s="25">
        <v>3</v>
      </c>
      <c r="AF9" s="25">
        <v>5</v>
      </c>
      <c r="AG9" s="25">
        <v>11</v>
      </c>
      <c r="AH9" s="25">
        <v>16</v>
      </c>
      <c r="AI9" s="25">
        <v>2</v>
      </c>
      <c r="AJ9" s="25">
        <v>12</v>
      </c>
      <c r="AK9" s="25">
        <v>16</v>
      </c>
      <c r="AL9" s="25">
        <v>1</v>
      </c>
      <c r="AM9" s="25">
        <v>2</v>
      </c>
      <c r="AN9" s="25">
        <v>2</v>
      </c>
      <c r="AO9" s="25">
        <v>3</v>
      </c>
      <c r="AP9" s="25">
        <v>2</v>
      </c>
      <c r="AQ9" s="25">
        <v>3</v>
      </c>
      <c r="AR9" s="25">
        <v>2</v>
      </c>
      <c r="AS9" s="25">
        <v>1</v>
      </c>
      <c r="AT9" s="25">
        <v>2</v>
      </c>
      <c r="AU9" s="25">
        <v>1</v>
      </c>
      <c r="AV9" s="61">
        <v>133</v>
      </c>
    </row>
    <row r="10" spans="1:48" ht="13">
      <c r="A10" s="49" t="s">
        <v>15</v>
      </c>
      <c r="B10" s="53" t="s">
        <v>61</v>
      </c>
      <c r="C10" s="50">
        <v>3</v>
      </c>
      <c r="D10" s="50">
        <v>3</v>
      </c>
      <c r="E10" s="50">
        <v>4</v>
      </c>
      <c r="F10" s="50">
        <v>3</v>
      </c>
      <c r="G10" s="50">
        <v>3</v>
      </c>
      <c r="H10" s="50">
        <v>4</v>
      </c>
      <c r="I10" s="50">
        <v>3</v>
      </c>
      <c r="J10" s="50">
        <v>2</v>
      </c>
      <c r="K10" s="50">
        <v>1</v>
      </c>
      <c r="L10" s="50">
        <v>0</v>
      </c>
      <c r="M10" s="50">
        <v>0</v>
      </c>
      <c r="N10" s="50">
        <v>0</v>
      </c>
      <c r="O10" s="50">
        <v>0</v>
      </c>
      <c r="Q10" s="59" t="s">
        <v>83</v>
      </c>
      <c r="R10" s="25">
        <v>2</v>
      </c>
      <c r="S10" s="25">
        <v>1</v>
      </c>
      <c r="T10" s="25">
        <v>2</v>
      </c>
      <c r="U10" s="25">
        <v>1</v>
      </c>
      <c r="V10" s="25">
        <v>1</v>
      </c>
      <c r="W10" s="25">
        <v>1</v>
      </c>
      <c r="X10" s="25">
        <v>2</v>
      </c>
      <c r="Y10" s="25">
        <v>1</v>
      </c>
      <c r="Z10" s="25">
        <v>1</v>
      </c>
      <c r="AA10" s="25">
        <v>1</v>
      </c>
      <c r="AB10" s="25">
        <v>2</v>
      </c>
      <c r="AC10" s="25">
        <v>8</v>
      </c>
      <c r="AD10" s="25">
        <v>5</v>
      </c>
      <c r="AE10" s="25">
        <v>1</v>
      </c>
      <c r="AF10" s="25">
        <v>2</v>
      </c>
      <c r="AG10" s="25">
        <v>9</v>
      </c>
      <c r="AH10" s="25">
        <v>9</v>
      </c>
      <c r="AI10" s="25">
        <v>0</v>
      </c>
      <c r="AJ10" s="25">
        <v>5</v>
      </c>
      <c r="AK10" s="25">
        <v>11</v>
      </c>
      <c r="AL10" s="25">
        <v>1</v>
      </c>
      <c r="AM10" s="25">
        <v>1</v>
      </c>
      <c r="AN10" s="25">
        <v>2</v>
      </c>
      <c r="AO10" s="25">
        <v>2</v>
      </c>
      <c r="AP10" s="25">
        <v>1</v>
      </c>
      <c r="AQ10" s="25">
        <v>2</v>
      </c>
      <c r="AR10" s="25">
        <v>1</v>
      </c>
      <c r="AS10" s="25">
        <v>0</v>
      </c>
      <c r="AT10" s="25">
        <v>1</v>
      </c>
      <c r="AU10" s="25">
        <v>0</v>
      </c>
      <c r="AV10" s="61">
        <v>76</v>
      </c>
    </row>
    <row r="11" spans="1:48" ht="13">
      <c r="A11" s="49" t="s">
        <v>16</v>
      </c>
      <c r="B11" s="53" t="s">
        <v>61</v>
      </c>
      <c r="C11" s="50">
        <v>4</v>
      </c>
      <c r="D11" s="50">
        <v>3</v>
      </c>
      <c r="E11" s="50">
        <v>4</v>
      </c>
      <c r="F11" s="50">
        <v>3</v>
      </c>
      <c r="G11" s="50">
        <v>4</v>
      </c>
      <c r="H11" s="50">
        <v>4</v>
      </c>
      <c r="I11" s="50">
        <v>3</v>
      </c>
      <c r="J11" s="50">
        <v>3</v>
      </c>
      <c r="K11" s="50">
        <v>1</v>
      </c>
      <c r="L11" s="50">
        <v>1</v>
      </c>
      <c r="M11" s="50">
        <v>2</v>
      </c>
      <c r="N11" s="50">
        <v>1</v>
      </c>
      <c r="O11" s="50">
        <v>1</v>
      </c>
      <c r="Q11" s="59" t="s">
        <v>84</v>
      </c>
      <c r="R11" s="25">
        <v>0</v>
      </c>
      <c r="S11" s="25">
        <v>1</v>
      </c>
      <c r="T11" s="25">
        <v>2</v>
      </c>
      <c r="U11" s="25">
        <v>1</v>
      </c>
      <c r="V11" s="25">
        <v>0</v>
      </c>
      <c r="W11" s="25">
        <v>1</v>
      </c>
      <c r="X11" s="25">
        <v>1</v>
      </c>
      <c r="Y11" s="25">
        <v>0</v>
      </c>
      <c r="Z11" s="25">
        <v>0</v>
      </c>
      <c r="AA11" s="25">
        <v>1</v>
      </c>
      <c r="AB11" s="25">
        <v>1</v>
      </c>
      <c r="AC11" s="25">
        <v>5</v>
      </c>
      <c r="AD11" s="25">
        <v>2</v>
      </c>
      <c r="AE11" s="25">
        <v>0</v>
      </c>
      <c r="AF11" s="25">
        <v>0</v>
      </c>
      <c r="AG11" s="25">
        <v>7</v>
      </c>
      <c r="AH11" s="25">
        <v>3</v>
      </c>
      <c r="AI11" s="25">
        <v>0</v>
      </c>
      <c r="AJ11" s="25">
        <v>2</v>
      </c>
      <c r="AK11" s="25">
        <v>7</v>
      </c>
      <c r="AL11" s="25">
        <v>1</v>
      </c>
      <c r="AM11" s="25">
        <v>0</v>
      </c>
      <c r="AN11" s="25">
        <v>1</v>
      </c>
      <c r="AO11" s="25">
        <v>1</v>
      </c>
      <c r="AP11" s="25">
        <v>1</v>
      </c>
      <c r="AQ11" s="25">
        <v>1</v>
      </c>
      <c r="AR11" s="25">
        <v>0</v>
      </c>
      <c r="AS11" s="25">
        <v>0</v>
      </c>
      <c r="AT11" s="25">
        <v>0</v>
      </c>
      <c r="AU11" s="25">
        <v>0</v>
      </c>
      <c r="AV11" s="61">
        <v>39</v>
      </c>
    </row>
    <row r="12" spans="1:48" ht="13">
      <c r="A12" s="49" t="s">
        <v>28</v>
      </c>
      <c r="B12" s="53" t="s">
        <v>61</v>
      </c>
      <c r="C12" s="50">
        <v>5</v>
      </c>
      <c r="D12" s="50">
        <v>7</v>
      </c>
      <c r="E12" s="50">
        <v>14</v>
      </c>
      <c r="F12" s="50">
        <v>18</v>
      </c>
      <c r="G12" s="50">
        <v>17</v>
      </c>
      <c r="H12" s="50">
        <v>12</v>
      </c>
      <c r="I12" s="50">
        <v>8</v>
      </c>
      <c r="J12" s="50">
        <v>4</v>
      </c>
      <c r="K12" s="50">
        <v>2</v>
      </c>
      <c r="L12" s="50">
        <v>1</v>
      </c>
      <c r="M12" s="50">
        <v>1</v>
      </c>
      <c r="N12" s="50">
        <v>1</v>
      </c>
      <c r="O12" s="50">
        <v>1</v>
      </c>
      <c r="Q12" s="59" t="s">
        <v>85</v>
      </c>
      <c r="R12" s="25">
        <v>0</v>
      </c>
      <c r="S12" s="25">
        <v>2</v>
      </c>
      <c r="T12" s="25">
        <v>3</v>
      </c>
      <c r="U12" s="25">
        <v>2</v>
      </c>
      <c r="V12" s="25">
        <v>1</v>
      </c>
      <c r="W12" s="25">
        <v>2</v>
      </c>
      <c r="X12" s="25">
        <v>1</v>
      </c>
      <c r="Y12" s="25">
        <v>1</v>
      </c>
      <c r="Z12" s="25">
        <v>0</v>
      </c>
      <c r="AA12" s="25">
        <v>2</v>
      </c>
      <c r="AB12" s="25">
        <v>1</v>
      </c>
      <c r="AC12" s="25">
        <v>3</v>
      </c>
      <c r="AD12" s="25">
        <v>2</v>
      </c>
      <c r="AE12" s="25">
        <v>0</v>
      </c>
      <c r="AF12" s="25">
        <v>0</v>
      </c>
      <c r="AG12" s="25">
        <v>5</v>
      </c>
      <c r="AH12" s="25">
        <v>2</v>
      </c>
      <c r="AI12" s="25">
        <v>0</v>
      </c>
      <c r="AJ12" s="25">
        <v>1</v>
      </c>
      <c r="AK12" s="25">
        <v>5</v>
      </c>
      <c r="AL12" s="25">
        <v>2</v>
      </c>
      <c r="AM12" s="25">
        <v>1</v>
      </c>
      <c r="AN12" s="25">
        <v>1</v>
      </c>
      <c r="AO12" s="25">
        <v>1</v>
      </c>
      <c r="AP12" s="25">
        <v>2</v>
      </c>
      <c r="AQ12" s="25">
        <v>2</v>
      </c>
      <c r="AR12" s="25">
        <v>0</v>
      </c>
      <c r="AS12" s="25">
        <v>0</v>
      </c>
      <c r="AT12" s="25">
        <v>1</v>
      </c>
      <c r="AU12" s="25">
        <v>0</v>
      </c>
      <c r="AV12" s="61">
        <v>43</v>
      </c>
    </row>
    <row r="13" spans="1:48" ht="13">
      <c r="A13" s="49" t="s">
        <v>29</v>
      </c>
      <c r="B13" s="53" t="s">
        <v>61</v>
      </c>
      <c r="C13" s="50">
        <v>4</v>
      </c>
      <c r="D13" s="50">
        <v>10</v>
      </c>
      <c r="E13" s="50">
        <v>15</v>
      </c>
      <c r="F13" s="50">
        <v>18</v>
      </c>
      <c r="G13" s="50">
        <v>19</v>
      </c>
      <c r="H13" s="50">
        <v>14</v>
      </c>
      <c r="I13" s="50">
        <v>16</v>
      </c>
      <c r="J13" s="50">
        <v>13</v>
      </c>
      <c r="K13" s="50">
        <v>8</v>
      </c>
      <c r="L13" s="50">
        <v>5</v>
      </c>
      <c r="M13" s="50">
        <v>3</v>
      </c>
      <c r="N13" s="50">
        <v>1</v>
      </c>
      <c r="O13" s="50">
        <v>0</v>
      </c>
      <c r="Q13" s="59" t="s">
        <v>86</v>
      </c>
      <c r="R13" s="25">
        <v>0</v>
      </c>
      <c r="S13" s="25">
        <v>1</v>
      </c>
      <c r="T13" s="25">
        <v>2</v>
      </c>
      <c r="U13" s="25">
        <v>1</v>
      </c>
      <c r="V13" s="25">
        <v>0</v>
      </c>
      <c r="W13" s="25">
        <v>1</v>
      </c>
      <c r="X13" s="25">
        <v>0</v>
      </c>
      <c r="Y13" s="25">
        <v>0</v>
      </c>
      <c r="Z13" s="25">
        <v>0</v>
      </c>
      <c r="AA13" s="25">
        <v>1</v>
      </c>
      <c r="AB13" s="25">
        <v>1</v>
      </c>
      <c r="AC13" s="25">
        <v>1</v>
      </c>
      <c r="AD13" s="25">
        <v>2</v>
      </c>
      <c r="AE13" s="25">
        <v>1</v>
      </c>
      <c r="AF13" s="25">
        <v>0</v>
      </c>
      <c r="AG13" s="25">
        <v>2</v>
      </c>
      <c r="AH13" s="25">
        <v>2</v>
      </c>
      <c r="AI13" s="25">
        <v>1</v>
      </c>
      <c r="AJ13" s="25">
        <v>0</v>
      </c>
      <c r="AK13" s="25">
        <v>4</v>
      </c>
      <c r="AL13" s="25">
        <v>1</v>
      </c>
      <c r="AM13" s="25">
        <v>0</v>
      </c>
      <c r="AN13" s="25">
        <v>1</v>
      </c>
      <c r="AO13" s="25">
        <v>1</v>
      </c>
      <c r="AP13" s="25">
        <v>1</v>
      </c>
      <c r="AQ13" s="25">
        <v>1</v>
      </c>
      <c r="AR13" s="25">
        <v>0</v>
      </c>
      <c r="AS13" s="25">
        <v>0</v>
      </c>
      <c r="AT13" s="25">
        <v>0</v>
      </c>
      <c r="AU13" s="25">
        <v>0</v>
      </c>
      <c r="AV13" s="61">
        <v>25</v>
      </c>
    </row>
    <row r="14" spans="1:48" ht="13">
      <c r="A14" s="49" t="s">
        <v>30</v>
      </c>
      <c r="B14" s="53" t="s">
        <v>61</v>
      </c>
      <c r="C14" s="50">
        <v>3</v>
      </c>
      <c r="D14" s="50">
        <v>3</v>
      </c>
      <c r="E14" s="50">
        <v>8</v>
      </c>
      <c r="F14" s="50">
        <v>15</v>
      </c>
      <c r="G14" s="50">
        <v>16</v>
      </c>
      <c r="H14" s="50">
        <v>16</v>
      </c>
      <c r="I14" s="50">
        <v>15</v>
      </c>
      <c r="J14" s="50">
        <v>9</v>
      </c>
      <c r="K14" s="50">
        <v>5</v>
      </c>
      <c r="L14" s="50">
        <v>2</v>
      </c>
      <c r="M14" s="50">
        <v>2</v>
      </c>
      <c r="N14" s="50">
        <v>2</v>
      </c>
      <c r="O14" s="50">
        <v>2</v>
      </c>
      <c r="Q14" s="59" t="s">
        <v>87</v>
      </c>
      <c r="R14" s="25">
        <v>1</v>
      </c>
      <c r="S14" s="25">
        <v>1</v>
      </c>
      <c r="T14" s="25">
        <v>2</v>
      </c>
      <c r="U14" s="25">
        <v>1</v>
      </c>
      <c r="V14" s="25">
        <v>0</v>
      </c>
      <c r="W14" s="25">
        <v>1</v>
      </c>
      <c r="X14" s="25">
        <v>0</v>
      </c>
      <c r="Y14" s="25">
        <v>0</v>
      </c>
      <c r="Z14" s="25">
        <v>0</v>
      </c>
      <c r="AA14" s="25">
        <v>1</v>
      </c>
      <c r="AB14" s="25">
        <v>1</v>
      </c>
      <c r="AC14" s="25">
        <v>0</v>
      </c>
      <c r="AD14" s="25">
        <v>2</v>
      </c>
      <c r="AE14" s="25">
        <v>1</v>
      </c>
      <c r="AF14" s="25">
        <v>0</v>
      </c>
      <c r="AG14" s="25">
        <v>0</v>
      </c>
      <c r="AH14" s="25">
        <v>1</v>
      </c>
      <c r="AI14" s="25">
        <v>0</v>
      </c>
      <c r="AJ14" s="25">
        <v>0</v>
      </c>
      <c r="AK14" s="25">
        <v>2</v>
      </c>
      <c r="AL14" s="25">
        <v>2</v>
      </c>
      <c r="AM14" s="25">
        <v>0</v>
      </c>
      <c r="AN14" s="25">
        <v>1</v>
      </c>
      <c r="AO14" s="25">
        <v>1</v>
      </c>
      <c r="AP14" s="25">
        <v>1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61">
        <v>19</v>
      </c>
    </row>
    <row r="15" spans="1:48" ht="13">
      <c r="A15" s="49" t="s">
        <v>6</v>
      </c>
      <c r="B15" s="53" t="s">
        <v>61</v>
      </c>
      <c r="C15" s="50">
        <v>3</v>
      </c>
      <c r="D15" s="50">
        <v>3</v>
      </c>
      <c r="E15" s="50">
        <v>7</v>
      </c>
      <c r="F15" s="50">
        <v>10</v>
      </c>
      <c r="G15" s="50">
        <v>8</v>
      </c>
      <c r="H15" s="50">
        <v>4</v>
      </c>
      <c r="I15" s="50">
        <v>2</v>
      </c>
      <c r="J15" s="50">
        <v>3</v>
      </c>
      <c r="K15" s="50">
        <v>1</v>
      </c>
      <c r="L15" s="50">
        <v>0</v>
      </c>
      <c r="M15" s="50">
        <v>0</v>
      </c>
      <c r="N15" s="50">
        <v>1</v>
      </c>
      <c r="O15" s="50">
        <v>1</v>
      </c>
    </row>
    <row r="16" spans="1:48" ht="13">
      <c r="A16" s="49" t="s">
        <v>31</v>
      </c>
      <c r="B16" s="53" t="s">
        <v>61</v>
      </c>
      <c r="C16" s="50">
        <v>4</v>
      </c>
      <c r="D16" s="50">
        <v>6</v>
      </c>
      <c r="E16" s="50">
        <v>13</v>
      </c>
      <c r="F16" s="50">
        <v>17</v>
      </c>
      <c r="G16" s="50">
        <v>16</v>
      </c>
      <c r="H16" s="50">
        <v>11</v>
      </c>
      <c r="I16" s="50">
        <v>7</v>
      </c>
      <c r="J16" s="50">
        <v>5</v>
      </c>
      <c r="K16" s="50">
        <v>2</v>
      </c>
      <c r="L16" s="50">
        <v>0</v>
      </c>
      <c r="M16" s="50">
        <v>0</v>
      </c>
      <c r="N16" s="50">
        <v>0</v>
      </c>
      <c r="O16" s="50">
        <v>0</v>
      </c>
    </row>
    <row r="17" spans="1:15" ht="13">
      <c r="A17" s="49" t="s">
        <v>32</v>
      </c>
      <c r="B17" s="53" t="s">
        <v>61</v>
      </c>
      <c r="C17" s="50">
        <v>5</v>
      </c>
      <c r="D17" s="50">
        <v>11</v>
      </c>
      <c r="E17" s="50">
        <v>16</v>
      </c>
      <c r="F17" s="50">
        <v>19</v>
      </c>
      <c r="G17" s="50">
        <v>16</v>
      </c>
      <c r="H17" s="50">
        <v>11</v>
      </c>
      <c r="I17" s="50">
        <v>13</v>
      </c>
      <c r="J17" s="50">
        <v>11</v>
      </c>
      <c r="K17" s="50">
        <v>9</v>
      </c>
      <c r="L17" s="50">
        <v>7</v>
      </c>
      <c r="M17" s="50">
        <v>5</v>
      </c>
      <c r="N17" s="50">
        <v>2</v>
      </c>
      <c r="O17" s="50">
        <v>0</v>
      </c>
    </row>
    <row r="18" spans="1:15" ht="13">
      <c r="A18" s="49" t="s">
        <v>33</v>
      </c>
      <c r="B18" s="53" t="s">
        <v>61</v>
      </c>
      <c r="C18" s="50">
        <v>6</v>
      </c>
      <c r="D18" s="50">
        <v>15</v>
      </c>
      <c r="E18" s="50">
        <v>20</v>
      </c>
      <c r="F18" s="50">
        <v>27</v>
      </c>
      <c r="G18" s="50">
        <v>28</v>
      </c>
      <c r="H18" s="50">
        <v>28</v>
      </c>
      <c r="I18" s="50">
        <v>25</v>
      </c>
      <c r="J18" s="50">
        <v>16</v>
      </c>
      <c r="K18" s="50">
        <v>9</v>
      </c>
      <c r="L18" s="50">
        <v>3</v>
      </c>
      <c r="M18" s="50">
        <v>2</v>
      </c>
      <c r="N18" s="50">
        <v>2</v>
      </c>
      <c r="O18" s="50">
        <v>1</v>
      </c>
    </row>
    <row r="19" spans="1:15" ht="13">
      <c r="A19" s="49" t="s">
        <v>34</v>
      </c>
      <c r="B19" s="53" t="s">
        <v>61</v>
      </c>
      <c r="C19" s="50">
        <v>6</v>
      </c>
      <c r="D19" s="50">
        <v>12</v>
      </c>
      <c r="E19" s="50">
        <v>16</v>
      </c>
      <c r="F19" s="50">
        <v>14</v>
      </c>
      <c r="G19" s="50">
        <v>9</v>
      </c>
      <c r="H19" s="50">
        <v>4</v>
      </c>
      <c r="I19" s="50">
        <v>1</v>
      </c>
      <c r="J19" s="50">
        <v>2</v>
      </c>
      <c r="K19" s="50">
        <v>0</v>
      </c>
      <c r="L19" s="50">
        <v>0</v>
      </c>
      <c r="M19" s="50">
        <v>0</v>
      </c>
      <c r="N19" s="50">
        <v>1</v>
      </c>
      <c r="O19" s="50">
        <v>0</v>
      </c>
    </row>
    <row r="20" spans="1:15" ht="13">
      <c r="A20" s="49" t="s">
        <v>35</v>
      </c>
      <c r="B20" s="53" t="s">
        <v>61</v>
      </c>
      <c r="C20" s="50">
        <v>7</v>
      </c>
      <c r="D20" s="50">
        <v>13</v>
      </c>
      <c r="E20" s="50">
        <v>18</v>
      </c>
      <c r="F20" s="50">
        <v>21</v>
      </c>
      <c r="G20" s="50">
        <v>18</v>
      </c>
      <c r="H20" s="50">
        <v>13</v>
      </c>
      <c r="I20" s="50">
        <v>15</v>
      </c>
      <c r="J20" s="50">
        <v>12</v>
      </c>
      <c r="K20" s="50">
        <v>5</v>
      </c>
      <c r="L20" s="50">
        <v>2</v>
      </c>
      <c r="M20" s="50">
        <v>1</v>
      </c>
      <c r="N20" s="50">
        <v>0</v>
      </c>
      <c r="O20" s="50">
        <v>0</v>
      </c>
    </row>
    <row r="21" spans="1:15" ht="13">
      <c r="A21" s="49" t="s">
        <v>36</v>
      </c>
      <c r="B21" s="53" t="s">
        <v>61</v>
      </c>
      <c r="C21" s="50">
        <v>6</v>
      </c>
      <c r="D21" s="50">
        <v>15</v>
      </c>
      <c r="E21" s="50">
        <v>20</v>
      </c>
      <c r="F21" s="50">
        <v>27</v>
      </c>
      <c r="G21" s="50">
        <v>28</v>
      </c>
      <c r="H21" s="50">
        <v>28</v>
      </c>
      <c r="I21" s="50">
        <v>25</v>
      </c>
      <c r="J21" s="50">
        <v>16</v>
      </c>
      <c r="K21" s="50">
        <v>11</v>
      </c>
      <c r="L21" s="50">
        <v>7</v>
      </c>
      <c r="M21" s="50">
        <v>5</v>
      </c>
      <c r="N21" s="50">
        <v>4</v>
      </c>
      <c r="O21" s="50">
        <v>2</v>
      </c>
    </row>
    <row r="22" spans="1:15" ht="13">
      <c r="A22" s="49" t="s">
        <v>37</v>
      </c>
      <c r="B22" s="53" t="s">
        <v>61</v>
      </c>
      <c r="C22" s="50">
        <v>5</v>
      </c>
      <c r="D22" s="50">
        <v>3</v>
      </c>
      <c r="E22" s="50">
        <v>5</v>
      </c>
      <c r="F22" s="50">
        <v>4</v>
      </c>
      <c r="G22" s="50">
        <v>2</v>
      </c>
      <c r="H22" s="50">
        <v>2</v>
      </c>
      <c r="I22" s="50">
        <v>2</v>
      </c>
      <c r="J22" s="50">
        <v>1</v>
      </c>
      <c r="K22" s="50">
        <v>1</v>
      </c>
      <c r="L22" s="50">
        <v>1</v>
      </c>
      <c r="M22" s="50">
        <v>2</v>
      </c>
      <c r="N22" s="50">
        <v>1</v>
      </c>
      <c r="O22" s="50">
        <v>2</v>
      </c>
    </row>
    <row r="23" spans="1:15" ht="13">
      <c r="A23" s="49" t="s">
        <v>38</v>
      </c>
      <c r="B23" s="53" t="s">
        <v>61</v>
      </c>
      <c r="C23" s="50">
        <v>3</v>
      </c>
      <c r="D23" s="50">
        <v>5</v>
      </c>
      <c r="E23" s="50">
        <v>7</v>
      </c>
      <c r="F23" s="50">
        <v>7</v>
      </c>
      <c r="G23" s="50">
        <v>4</v>
      </c>
      <c r="H23" s="50">
        <v>2</v>
      </c>
      <c r="I23" s="50">
        <v>1</v>
      </c>
      <c r="J23" s="50">
        <v>2</v>
      </c>
      <c r="K23" s="50">
        <v>1</v>
      </c>
      <c r="L23" s="50">
        <v>0</v>
      </c>
      <c r="M23" s="50">
        <v>1</v>
      </c>
      <c r="N23" s="50">
        <v>0</v>
      </c>
      <c r="O23" s="50">
        <v>0</v>
      </c>
    </row>
    <row r="24" spans="1:15" ht="13">
      <c r="A24" s="49" t="s">
        <v>39</v>
      </c>
      <c r="B24" s="53" t="s">
        <v>61</v>
      </c>
      <c r="C24" s="50">
        <v>5</v>
      </c>
      <c r="D24" s="50">
        <v>5</v>
      </c>
      <c r="E24" s="50">
        <v>6</v>
      </c>
      <c r="F24" s="50">
        <v>7</v>
      </c>
      <c r="G24" s="50">
        <v>5</v>
      </c>
      <c r="H24" s="50">
        <v>5</v>
      </c>
      <c r="I24" s="50">
        <v>3</v>
      </c>
      <c r="J24" s="50">
        <v>2</v>
      </c>
      <c r="K24" s="50">
        <v>2</v>
      </c>
      <c r="L24" s="50">
        <v>1</v>
      </c>
      <c r="M24" s="50">
        <v>1</v>
      </c>
      <c r="N24" s="50">
        <v>1</v>
      </c>
      <c r="O24" s="50">
        <v>1</v>
      </c>
    </row>
    <row r="25" spans="1:15" ht="13">
      <c r="A25" s="49" t="s">
        <v>40</v>
      </c>
      <c r="B25" s="53" t="s">
        <v>61</v>
      </c>
      <c r="C25" s="50">
        <v>2</v>
      </c>
      <c r="D25" s="50">
        <v>3</v>
      </c>
      <c r="E25" s="50">
        <v>3</v>
      </c>
      <c r="F25" s="50">
        <v>5</v>
      </c>
      <c r="G25" s="50">
        <v>5</v>
      </c>
      <c r="H25" s="50">
        <v>4</v>
      </c>
      <c r="I25" s="50">
        <v>3</v>
      </c>
      <c r="J25" s="50">
        <v>3</v>
      </c>
      <c r="K25" s="50">
        <v>2</v>
      </c>
      <c r="L25" s="50">
        <v>1</v>
      </c>
      <c r="M25" s="50">
        <v>1</v>
      </c>
      <c r="N25" s="50">
        <v>1</v>
      </c>
      <c r="O25" s="50">
        <v>1</v>
      </c>
    </row>
    <row r="26" spans="1:15" ht="13">
      <c r="A26" s="49" t="s">
        <v>41</v>
      </c>
      <c r="B26" s="53" t="s">
        <v>61</v>
      </c>
      <c r="C26" s="50">
        <v>5</v>
      </c>
      <c r="D26" s="50">
        <v>4</v>
      </c>
      <c r="E26" s="50">
        <v>6</v>
      </c>
      <c r="F26" s="50">
        <v>4</v>
      </c>
      <c r="G26" s="50">
        <v>2</v>
      </c>
      <c r="H26" s="50">
        <v>3</v>
      </c>
      <c r="I26" s="50">
        <v>3</v>
      </c>
      <c r="J26" s="50">
        <v>2</v>
      </c>
      <c r="K26" s="50">
        <v>1</v>
      </c>
      <c r="L26" s="50">
        <v>1</v>
      </c>
      <c r="M26" s="50">
        <v>2</v>
      </c>
      <c r="N26" s="50">
        <v>1</v>
      </c>
      <c r="O26" s="50">
        <v>1</v>
      </c>
    </row>
    <row r="27" spans="1:15" ht="13">
      <c r="A27" s="49" t="s">
        <v>42</v>
      </c>
      <c r="B27" s="53" t="s">
        <v>61</v>
      </c>
      <c r="C27" s="50">
        <v>3</v>
      </c>
      <c r="D27" s="50">
        <v>5</v>
      </c>
      <c r="E27" s="50">
        <v>6</v>
      </c>
      <c r="F27" s="50">
        <v>4</v>
      </c>
      <c r="G27" s="50">
        <v>3</v>
      </c>
      <c r="H27" s="50">
        <v>3</v>
      </c>
      <c r="I27" s="50">
        <v>2</v>
      </c>
      <c r="J27" s="50">
        <v>3</v>
      </c>
      <c r="K27" s="50">
        <v>2</v>
      </c>
      <c r="L27" s="50">
        <v>1</v>
      </c>
      <c r="M27" s="50">
        <v>2</v>
      </c>
      <c r="N27" s="50">
        <v>1</v>
      </c>
      <c r="O27" s="50">
        <v>0</v>
      </c>
    </row>
    <row r="28" spans="1:15" ht="13">
      <c r="A28" s="49" t="s">
        <v>43</v>
      </c>
      <c r="B28" s="53" t="s">
        <v>61</v>
      </c>
      <c r="C28" s="50">
        <v>4</v>
      </c>
      <c r="D28" s="50">
        <v>5</v>
      </c>
      <c r="E28" s="50">
        <v>6</v>
      </c>
      <c r="F28" s="50">
        <v>7</v>
      </c>
      <c r="G28" s="50">
        <v>4</v>
      </c>
      <c r="H28" s="50">
        <v>3</v>
      </c>
      <c r="I28" s="50">
        <v>3</v>
      </c>
      <c r="J28" s="50">
        <v>2</v>
      </c>
      <c r="K28" s="50">
        <v>1</v>
      </c>
      <c r="L28" s="50">
        <v>0</v>
      </c>
      <c r="M28" s="50">
        <v>0</v>
      </c>
      <c r="N28" s="50">
        <v>0</v>
      </c>
      <c r="O28" s="50">
        <v>0</v>
      </c>
    </row>
    <row r="29" spans="1:15" ht="13">
      <c r="A29" s="49" t="s">
        <v>44</v>
      </c>
      <c r="B29" s="53" t="s">
        <v>61</v>
      </c>
      <c r="C29" s="50">
        <v>3</v>
      </c>
      <c r="D29" s="50">
        <v>2</v>
      </c>
      <c r="E29" s="50">
        <v>3</v>
      </c>
      <c r="F29" s="50">
        <v>3</v>
      </c>
      <c r="G29" s="50">
        <v>2</v>
      </c>
      <c r="H29" s="50">
        <v>2</v>
      </c>
      <c r="I29" s="50">
        <v>1</v>
      </c>
      <c r="J29" s="50">
        <v>1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</row>
    <row r="30" spans="1:15" ht="13">
      <c r="A30" s="49" t="s">
        <v>45</v>
      </c>
      <c r="B30" s="53" t="s">
        <v>61</v>
      </c>
      <c r="C30" s="50">
        <v>4</v>
      </c>
      <c r="D30" s="50">
        <v>4</v>
      </c>
      <c r="E30" s="50">
        <v>4</v>
      </c>
      <c r="F30" s="50">
        <v>5</v>
      </c>
      <c r="G30" s="50">
        <v>3</v>
      </c>
      <c r="H30" s="50">
        <v>4</v>
      </c>
      <c r="I30" s="50">
        <v>3</v>
      </c>
      <c r="J30" s="50">
        <v>2</v>
      </c>
      <c r="K30" s="50">
        <v>1</v>
      </c>
      <c r="L30" s="50">
        <v>0</v>
      </c>
      <c r="M30" s="50">
        <v>1</v>
      </c>
      <c r="N30" s="50">
        <v>0</v>
      </c>
      <c r="O30" s="50">
        <v>0</v>
      </c>
    </row>
    <row r="31" spans="1:15" ht="13">
      <c r="A31" s="49" t="s">
        <v>46</v>
      </c>
      <c r="B31" s="53" t="s">
        <v>61</v>
      </c>
      <c r="C31" s="50">
        <v>3</v>
      </c>
      <c r="D31" s="50">
        <v>2</v>
      </c>
      <c r="E31" s="50">
        <v>3</v>
      </c>
      <c r="F31" s="50">
        <v>4</v>
      </c>
      <c r="G31" s="50">
        <v>3</v>
      </c>
      <c r="H31" s="50">
        <v>2</v>
      </c>
      <c r="I31" s="50">
        <v>1</v>
      </c>
      <c r="J31" s="50">
        <v>1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</row>
    <row r="33" spans="1:48" ht="13">
      <c r="A33" s="49" t="s">
        <v>57</v>
      </c>
      <c r="B33" s="49" t="s">
        <v>95</v>
      </c>
      <c r="C33" s="49" t="s">
        <v>62</v>
      </c>
      <c r="D33" s="49" t="s">
        <v>63</v>
      </c>
      <c r="E33" s="49" t="s">
        <v>64</v>
      </c>
      <c r="F33" s="49" t="s">
        <v>65</v>
      </c>
      <c r="G33" s="49" t="s">
        <v>66</v>
      </c>
      <c r="H33" s="49" t="s">
        <v>67</v>
      </c>
      <c r="I33" s="49" t="s">
        <v>68</v>
      </c>
      <c r="J33" s="49" t="s">
        <v>69</v>
      </c>
      <c r="K33" s="49" t="s">
        <v>70</v>
      </c>
      <c r="L33" s="49" t="s">
        <v>71</v>
      </c>
      <c r="M33" s="49" t="s">
        <v>72</v>
      </c>
      <c r="N33" s="49" t="s">
        <v>73</v>
      </c>
      <c r="O33" s="49" t="s">
        <v>74</v>
      </c>
      <c r="Q33" s="58" t="s">
        <v>90</v>
      </c>
      <c r="R33" s="58" t="s">
        <v>5</v>
      </c>
      <c r="S33" s="58" t="s">
        <v>8</v>
      </c>
      <c r="T33" s="58" t="s">
        <v>7</v>
      </c>
      <c r="U33" s="58" t="s">
        <v>9</v>
      </c>
      <c r="V33" s="58" t="s">
        <v>10</v>
      </c>
      <c r="W33" s="58" t="s">
        <v>11</v>
      </c>
      <c r="X33" s="58" t="s">
        <v>12</v>
      </c>
      <c r="Y33" s="58" t="s">
        <v>13</v>
      </c>
      <c r="Z33" s="58" t="s">
        <v>15</v>
      </c>
      <c r="AA33" s="58" t="s">
        <v>16</v>
      </c>
      <c r="AB33" s="58" t="s">
        <v>28</v>
      </c>
      <c r="AC33" s="58" t="s">
        <v>29</v>
      </c>
      <c r="AD33" s="58" t="s">
        <v>30</v>
      </c>
      <c r="AE33" s="58" t="s">
        <v>6</v>
      </c>
      <c r="AF33" s="58" t="s">
        <v>31</v>
      </c>
      <c r="AG33" s="58" t="s">
        <v>32</v>
      </c>
      <c r="AH33" s="58" t="s">
        <v>33</v>
      </c>
      <c r="AI33" s="58" t="s">
        <v>34</v>
      </c>
      <c r="AJ33" s="58" t="s">
        <v>35</v>
      </c>
      <c r="AK33" s="58" t="s">
        <v>36</v>
      </c>
      <c r="AL33" s="58" t="s">
        <v>37</v>
      </c>
      <c r="AM33" s="58" t="s">
        <v>38</v>
      </c>
      <c r="AN33" s="58" t="s">
        <v>39</v>
      </c>
      <c r="AO33" s="58" t="s">
        <v>40</v>
      </c>
      <c r="AP33" s="58" t="s">
        <v>41</v>
      </c>
      <c r="AQ33" s="58" t="s">
        <v>42</v>
      </c>
      <c r="AR33" s="58" t="s">
        <v>43</v>
      </c>
      <c r="AS33" s="58" t="s">
        <v>44</v>
      </c>
      <c r="AT33" s="58" t="s">
        <v>45</v>
      </c>
      <c r="AU33" s="58" t="s">
        <v>46</v>
      </c>
      <c r="AV33" s="58" t="s">
        <v>54</v>
      </c>
    </row>
    <row r="34" spans="1:48" ht="13">
      <c r="A34" s="49" t="s">
        <v>5</v>
      </c>
      <c r="B34" s="49" t="s">
        <v>56</v>
      </c>
      <c r="C34" s="50">
        <v>6</v>
      </c>
      <c r="D34" s="50">
        <v>9</v>
      </c>
      <c r="E34" s="50">
        <v>14</v>
      </c>
      <c r="F34" s="50">
        <v>17</v>
      </c>
      <c r="G34" s="50">
        <v>19</v>
      </c>
      <c r="H34" s="50">
        <v>25</v>
      </c>
      <c r="I34" s="50">
        <v>28</v>
      </c>
      <c r="J34" s="50">
        <v>30</v>
      </c>
      <c r="K34" s="50">
        <v>31</v>
      </c>
      <c r="L34" s="50">
        <v>31</v>
      </c>
      <c r="M34" s="50">
        <v>32</v>
      </c>
      <c r="N34" s="50">
        <v>32</v>
      </c>
      <c r="O34" s="50">
        <v>33</v>
      </c>
      <c r="Q34" s="59" t="s">
        <v>75</v>
      </c>
      <c r="R34" s="25">
        <v>6</v>
      </c>
      <c r="S34" s="25">
        <v>5</v>
      </c>
      <c r="T34" s="25">
        <v>4</v>
      </c>
      <c r="U34" s="25">
        <v>4</v>
      </c>
      <c r="V34" s="25">
        <v>6</v>
      </c>
      <c r="W34" s="25">
        <v>5</v>
      </c>
      <c r="X34" s="25">
        <v>5</v>
      </c>
      <c r="Y34" s="25">
        <v>6</v>
      </c>
      <c r="Z34" s="25">
        <v>3</v>
      </c>
      <c r="AA34" s="25">
        <v>4</v>
      </c>
      <c r="AB34" s="25">
        <v>5</v>
      </c>
      <c r="AC34" s="25">
        <v>4</v>
      </c>
      <c r="AD34" s="25">
        <v>3</v>
      </c>
      <c r="AE34" s="25">
        <v>3</v>
      </c>
      <c r="AF34" s="25">
        <v>4</v>
      </c>
      <c r="AG34" s="25">
        <v>5</v>
      </c>
      <c r="AH34" s="25">
        <v>6</v>
      </c>
      <c r="AI34" s="25">
        <v>6</v>
      </c>
      <c r="AJ34" s="25">
        <v>7</v>
      </c>
      <c r="AK34" s="25">
        <v>6</v>
      </c>
      <c r="AL34" s="25">
        <v>5</v>
      </c>
      <c r="AM34" s="25">
        <v>3</v>
      </c>
      <c r="AN34" s="25">
        <v>5</v>
      </c>
      <c r="AO34" s="25">
        <v>2</v>
      </c>
      <c r="AP34" s="25">
        <v>5</v>
      </c>
      <c r="AQ34" s="25">
        <v>3</v>
      </c>
      <c r="AR34" s="25">
        <v>4</v>
      </c>
      <c r="AS34" s="25">
        <v>3</v>
      </c>
      <c r="AT34" s="25">
        <v>4</v>
      </c>
      <c r="AU34" s="25">
        <v>3</v>
      </c>
      <c r="AV34" s="61">
        <v>134</v>
      </c>
    </row>
    <row r="35" spans="1:48" ht="13">
      <c r="A35" s="49" t="s">
        <v>8</v>
      </c>
      <c r="B35" s="49" t="s">
        <v>56</v>
      </c>
      <c r="C35" s="50">
        <v>5</v>
      </c>
      <c r="D35" s="50">
        <v>11</v>
      </c>
      <c r="E35" s="50">
        <v>19</v>
      </c>
      <c r="F35" s="50">
        <v>21</v>
      </c>
      <c r="G35" s="50">
        <v>24</v>
      </c>
      <c r="H35" s="50">
        <v>28</v>
      </c>
      <c r="I35" s="50">
        <v>29</v>
      </c>
      <c r="J35" s="50">
        <v>34</v>
      </c>
      <c r="K35" s="50">
        <v>34</v>
      </c>
      <c r="L35" s="50">
        <v>34</v>
      </c>
      <c r="M35" s="50">
        <v>35</v>
      </c>
      <c r="N35" s="50">
        <v>35</v>
      </c>
      <c r="O35" s="50">
        <v>36</v>
      </c>
      <c r="Q35" s="59" t="s">
        <v>76</v>
      </c>
      <c r="R35" s="25">
        <v>9</v>
      </c>
      <c r="S35" s="25">
        <v>11</v>
      </c>
      <c r="T35" s="25">
        <v>9</v>
      </c>
      <c r="U35" s="25">
        <v>8</v>
      </c>
      <c r="V35" s="25">
        <v>9</v>
      </c>
      <c r="W35" s="25">
        <v>11</v>
      </c>
      <c r="X35" s="25">
        <v>9</v>
      </c>
      <c r="Y35" s="25">
        <v>8</v>
      </c>
      <c r="Z35" s="25">
        <v>7</v>
      </c>
      <c r="AA35" s="25">
        <v>6</v>
      </c>
      <c r="AB35" s="25">
        <v>12</v>
      </c>
      <c r="AC35" s="25">
        <v>14</v>
      </c>
      <c r="AD35" s="25">
        <v>8</v>
      </c>
      <c r="AE35" s="25">
        <v>7</v>
      </c>
      <c r="AF35" s="25">
        <v>11</v>
      </c>
      <c r="AG35" s="25">
        <v>15</v>
      </c>
      <c r="AH35" s="25">
        <v>21</v>
      </c>
      <c r="AI35" s="25">
        <v>20</v>
      </c>
      <c r="AJ35" s="25">
        <v>17</v>
      </c>
      <c r="AK35" s="25">
        <v>21</v>
      </c>
      <c r="AL35" s="25">
        <v>7</v>
      </c>
      <c r="AM35" s="25">
        <v>7</v>
      </c>
      <c r="AN35" s="25">
        <v>8</v>
      </c>
      <c r="AO35" s="25">
        <v>4</v>
      </c>
      <c r="AP35" s="25">
        <v>7</v>
      </c>
      <c r="AQ35" s="25">
        <v>9</v>
      </c>
      <c r="AR35" s="25">
        <v>7</v>
      </c>
      <c r="AS35" s="25">
        <v>5</v>
      </c>
      <c r="AT35" s="25">
        <v>7</v>
      </c>
      <c r="AU35" s="25">
        <v>5</v>
      </c>
      <c r="AV35" s="61">
        <v>299</v>
      </c>
    </row>
    <row r="36" spans="1:48" ht="13">
      <c r="A36" s="49" t="s">
        <v>7</v>
      </c>
      <c r="B36" s="49" t="s">
        <v>56</v>
      </c>
      <c r="C36" s="50">
        <v>4</v>
      </c>
      <c r="D36" s="50">
        <v>9</v>
      </c>
      <c r="E36" s="50">
        <v>12</v>
      </c>
      <c r="F36" s="50">
        <v>16</v>
      </c>
      <c r="G36" s="50">
        <v>19</v>
      </c>
      <c r="H36" s="50">
        <v>21</v>
      </c>
      <c r="I36" s="50">
        <v>23</v>
      </c>
      <c r="J36" s="50">
        <v>24</v>
      </c>
      <c r="K36" s="50">
        <v>25</v>
      </c>
      <c r="L36" s="50">
        <v>25</v>
      </c>
      <c r="M36" s="50">
        <v>26</v>
      </c>
      <c r="N36" s="50">
        <v>26</v>
      </c>
      <c r="O36" s="50">
        <v>26</v>
      </c>
      <c r="Q36" s="59" t="s">
        <v>77</v>
      </c>
      <c r="R36" s="25">
        <v>14</v>
      </c>
      <c r="S36" s="25">
        <v>19</v>
      </c>
      <c r="T36" s="25">
        <v>12</v>
      </c>
      <c r="U36" s="25">
        <v>10</v>
      </c>
      <c r="V36" s="25">
        <v>14</v>
      </c>
      <c r="W36" s="25">
        <v>19</v>
      </c>
      <c r="X36" s="25">
        <v>12</v>
      </c>
      <c r="Y36" s="25">
        <v>12</v>
      </c>
      <c r="Z36" s="25">
        <v>10</v>
      </c>
      <c r="AA36" s="25">
        <v>10</v>
      </c>
      <c r="AB36" s="25">
        <v>26</v>
      </c>
      <c r="AC36" s="25">
        <v>30</v>
      </c>
      <c r="AD36" s="25">
        <v>21</v>
      </c>
      <c r="AE36" s="25">
        <v>19</v>
      </c>
      <c r="AF36" s="25">
        <v>25</v>
      </c>
      <c r="AG36" s="25">
        <v>31</v>
      </c>
      <c r="AH36" s="25">
        <v>34</v>
      </c>
      <c r="AI36" s="25">
        <v>32</v>
      </c>
      <c r="AJ36" s="25">
        <v>33</v>
      </c>
      <c r="AK36" s="25">
        <v>34</v>
      </c>
      <c r="AL36" s="25">
        <v>13</v>
      </c>
      <c r="AM36" s="25">
        <v>13</v>
      </c>
      <c r="AN36" s="25">
        <v>12</v>
      </c>
      <c r="AO36" s="25">
        <v>7</v>
      </c>
      <c r="AP36" s="25">
        <v>13</v>
      </c>
      <c r="AQ36" s="25">
        <v>13</v>
      </c>
      <c r="AR36" s="25">
        <v>11</v>
      </c>
      <c r="AS36" s="25">
        <v>8</v>
      </c>
      <c r="AT36" s="25">
        <v>11</v>
      </c>
      <c r="AU36" s="25">
        <v>8</v>
      </c>
      <c r="AV36" s="61">
        <v>526</v>
      </c>
    </row>
    <row r="37" spans="1:48" ht="13">
      <c r="A37" s="49" t="s">
        <v>9</v>
      </c>
      <c r="B37" s="49" t="s">
        <v>56</v>
      </c>
      <c r="C37" s="50">
        <v>4</v>
      </c>
      <c r="D37" s="50">
        <v>8</v>
      </c>
      <c r="E37" s="50">
        <v>10</v>
      </c>
      <c r="F37" s="50">
        <v>15</v>
      </c>
      <c r="G37" s="50">
        <v>17</v>
      </c>
      <c r="H37" s="50">
        <v>19</v>
      </c>
      <c r="I37" s="50">
        <v>20</v>
      </c>
      <c r="J37" s="50">
        <v>23</v>
      </c>
      <c r="K37" s="50">
        <v>23</v>
      </c>
      <c r="L37" s="50">
        <v>23</v>
      </c>
      <c r="M37" s="50">
        <v>24</v>
      </c>
      <c r="N37" s="50">
        <v>24</v>
      </c>
      <c r="O37" s="50">
        <v>24</v>
      </c>
      <c r="Q37" s="59" t="s">
        <v>78</v>
      </c>
      <c r="R37" s="25">
        <v>17</v>
      </c>
      <c r="S37" s="25">
        <v>21</v>
      </c>
      <c r="T37" s="25">
        <v>16</v>
      </c>
      <c r="U37" s="25">
        <v>15</v>
      </c>
      <c r="V37" s="25">
        <v>17</v>
      </c>
      <c r="W37" s="25">
        <v>21</v>
      </c>
      <c r="X37" s="25">
        <v>17</v>
      </c>
      <c r="Y37" s="25">
        <v>15</v>
      </c>
      <c r="Z37" s="25">
        <v>13</v>
      </c>
      <c r="AA37" s="25">
        <v>13</v>
      </c>
      <c r="AB37" s="25">
        <v>36</v>
      </c>
      <c r="AC37" s="25">
        <v>38</v>
      </c>
      <c r="AD37" s="25">
        <v>35</v>
      </c>
      <c r="AE37" s="25">
        <v>28</v>
      </c>
      <c r="AF37" s="25">
        <v>35</v>
      </c>
      <c r="AG37" s="25">
        <v>39</v>
      </c>
      <c r="AH37" s="25">
        <v>48</v>
      </c>
      <c r="AI37" s="25">
        <v>41</v>
      </c>
      <c r="AJ37" s="25">
        <v>41</v>
      </c>
      <c r="AK37" s="25">
        <v>48</v>
      </c>
      <c r="AL37" s="25">
        <v>15</v>
      </c>
      <c r="AM37" s="25">
        <v>16</v>
      </c>
      <c r="AN37" s="25">
        <v>17</v>
      </c>
      <c r="AO37" s="25">
        <v>11</v>
      </c>
      <c r="AP37" s="25">
        <v>15</v>
      </c>
      <c r="AQ37" s="25">
        <v>14</v>
      </c>
      <c r="AR37" s="25">
        <v>16</v>
      </c>
      <c r="AS37" s="25">
        <v>12</v>
      </c>
      <c r="AT37" s="25">
        <v>16</v>
      </c>
      <c r="AU37" s="25">
        <v>12</v>
      </c>
      <c r="AV37" s="61">
        <v>698</v>
      </c>
    </row>
    <row r="38" spans="1:48" ht="13">
      <c r="A38" s="49" t="s">
        <v>10</v>
      </c>
      <c r="B38" s="49" t="s">
        <v>56</v>
      </c>
      <c r="C38" s="50">
        <v>6</v>
      </c>
      <c r="D38" s="50">
        <v>9</v>
      </c>
      <c r="E38" s="50">
        <v>14</v>
      </c>
      <c r="F38" s="50">
        <v>17</v>
      </c>
      <c r="G38" s="50">
        <v>19</v>
      </c>
      <c r="H38" s="50">
        <v>25</v>
      </c>
      <c r="I38" s="50">
        <v>28</v>
      </c>
      <c r="J38" s="50">
        <v>30</v>
      </c>
      <c r="K38" s="50">
        <v>31</v>
      </c>
      <c r="L38" s="50">
        <v>31</v>
      </c>
      <c r="M38" s="50">
        <v>32</v>
      </c>
      <c r="N38" s="50">
        <v>32</v>
      </c>
      <c r="O38" s="50">
        <v>33</v>
      </c>
      <c r="Q38" s="59" t="s">
        <v>79</v>
      </c>
      <c r="R38" s="25">
        <v>19</v>
      </c>
      <c r="S38" s="25">
        <v>24</v>
      </c>
      <c r="T38" s="25">
        <v>19</v>
      </c>
      <c r="U38" s="25">
        <v>17</v>
      </c>
      <c r="V38" s="25">
        <v>19</v>
      </c>
      <c r="W38" s="25">
        <v>24</v>
      </c>
      <c r="X38" s="25">
        <v>19</v>
      </c>
      <c r="Y38" s="25">
        <v>19</v>
      </c>
      <c r="Z38" s="25">
        <v>15</v>
      </c>
      <c r="AA38" s="25">
        <v>17</v>
      </c>
      <c r="AB38" s="25">
        <v>41</v>
      </c>
      <c r="AC38" s="25">
        <v>43</v>
      </c>
      <c r="AD38" s="25">
        <v>43</v>
      </c>
      <c r="AE38" s="25">
        <v>31</v>
      </c>
      <c r="AF38" s="25">
        <v>40</v>
      </c>
      <c r="AG38" s="25">
        <v>44</v>
      </c>
      <c r="AH38" s="25">
        <v>56</v>
      </c>
      <c r="AI38" s="25">
        <v>44</v>
      </c>
      <c r="AJ38" s="25">
        <v>46</v>
      </c>
      <c r="AK38" s="25">
        <v>56</v>
      </c>
      <c r="AL38" s="25">
        <v>16</v>
      </c>
      <c r="AM38" s="25">
        <v>17</v>
      </c>
      <c r="AN38" s="25">
        <v>18</v>
      </c>
      <c r="AO38" s="25">
        <v>14</v>
      </c>
      <c r="AP38" s="25">
        <v>16</v>
      </c>
      <c r="AQ38" s="25">
        <v>17</v>
      </c>
      <c r="AR38" s="25">
        <v>17</v>
      </c>
      <c r="AS38" s="25">
        <v>15</v>
      </c>
      <c r="AT38" s="25">
        <v>17</v>
      </c>
      <c r="AU38" s="25">
        <v>15</v>
      </c>
      <c r="AV38" s="61">
        <v>798</v>
      </c>
    </row>
    <row r="39" spans="1:48" ht="13">
      <c r="A39" s="49" t="s">
        <v>11</v>
      </c>
      <c r="B39" s="49" t="s">
        <v>56</v>
      </c>
      <c r="C39" s="50">
        <v>5</v>
      </c>
      <c r="D39" s="50">
        <v>11</v>
      </c>
      <c r="E39" s="50">
        <v>19</v>
      </c>
      <c r="F39" s="50">
        <v>21</v>
      </c>
      <c r="G39" s="50">
        <v>24</v>
      </c>
      <c r="H39" s="50">
        <v>28</v>
      </c>
      <c r="I39" s="50">
        <v>29</v>
      </c>
      <c r="J39" s="50">
        <v>34</v>
      </c>
      <c r="K39" s="50">
        <v>34</v>
      </c>
      <c r="L39" s="50">
        <v>34</v>
      </c>
      <c r="M39" s="50">
        <v>35</v>
      </c>
      <c r="N39" s="50">
        <v>35</v>
      </c>
      <c r="O39" s="50">
        <v>35</v>
      </c>
      <c r="Q39" s="59" t="s">
        <v>80</v>
      </c>
      <c r="R39" s="25">
        <v>25</v>
      </c>
      <c r="S39" s="25">
        <v>28</v>
      </c>
      <c r="T39" s="25">
        <v>21</v>
      </c>
      <c r="U39" s="25">
        <v>19</v>
      </c>
      <c r="V39" s="25">
        <v>25</v>
      </c>
      <c r="W39" s="25">
        <v>28</v>
      </c>
      <c r="X39" s="25">
        <v>22</v>
      </c>
      <c r="Y39" s="25">
        <v>21</v>
      </c>
      <c r="Z39" s="25">
        <v>18</v>
      </c>
      <c r="AA39" s="25">
        <v>19</v>
      </c>
      <c r="AB39" s="25">
        <v>43</v>
      </c>
      <c r="AC39" s="25">
        <v>44</v>
      </c>
      <c r="AD39" s="25">
        <v>49</v>
      </c>
      <c r="AE39" s="25">
        <v>33</v>
      </c>
      <c r="AF39" s="25">
        <v>42</v>
      </c>
      <c r="AG39" s="25">
        <v>45</v>
      </c>
      <c r="AH39" s="25">
        <v>62</v>
      </c>
      <c r="AI39" s="25">
        <v>46</v>
      </c>
      <c r="AJ39" s="25">
        <v>47</v>
      </c>
      <c r="AK39" s="25">
        <v>62</v>
      </c>
      <c r="AL39" s="25">
        <v>18</v>
      </c>
      <c r="AM39" s="25">
        <v>19</v>
      </c>
      <c r="AN39" s="25">
        <v>22</v>
      </c>
      <c r="AO39" s="25">
        <v>17</v>
      </c>
      <c r="AP39" s="25">
        <v>18</v>
      </c>
      <c r="AQ39" s="25">
        <v>19</v>
      </c>
      <c r="AR39" s="25">
        <v>21</v>
      </c>
      <c r="AS39" s="25">
        <v>18</v>
      </c>
      <c r="AT39" s="25">
        <v>21</v>
      </c>
      <c r="AU39" s="25">
        <v>18</v>
      </c>
      <c r="AV39" s="61">
        <v>890</v>
      </c>
    </row>
    <row r="40" spans="1:48" ht="13">
      <c r="A40" s="49" t="s">
        <v>12</v>
      </c>
      <c r="B40" s="49" t="s">
        <v>56</v>
      </c>
      <c r="C40" s="50">
        <v>5</v>
      </c>
      <c r="D40" s="50">
        <v>9</v>
      </c>
      <c r="E40" s="50">
        <v>12</v>
      </c>
      <c r="F40" s="50">
        <v>17</v>
      </c>
      <c r="G40" s="50">
        <v>19</v>
      </c>
      <c r="H40" s="50">
        <v>22</v>
      </c>
      <c r="I40" s="50">
        <v>24</v>
      </c>
      <c r="J40" s="50">
        <v>25</v>
      </c>
      <c r="K40" s="50">
        <v>26</v>
      </c>
      <c r="L40" s="50">
        <v>26</v>
      </c>
      <c r="M40" s="50">
        <v>27</v>
      </c>
      <c r="N40" s="50">
        <v>27</v>
      </c>
      <c r="O40" s="50">
        <v>27</v>
      </c>
      <c r="Q40" s="59" t="s">
        <v>81</v>
      </c>
      <c r="R40" s="25">
        <v>28</v>
      </c>
      <c r="S40" s="25">
        <v>29</v>
      </c>
      <c r="T40" s="25">
        <v>23</v>
      </c>
      <c r="U40" s="25">
        <v>20</v>
      </c>
      <c r="V40" s="25">
        <v>28</v>
      </c>
      <c r="W40" s="25">
        <v>29</v>
      </c>
      <c r="X40" s="25">
        <v>24</v>
      </c>
      <c r="Y40" s="25">
        <v>22</v>
      </c>
      <c r="Z40" s="25">
        <v>20</v>
      </c>
      <c r="AA40" s="25">
        <v>20</v>
      </c>
      <c r="AB40" s="25">
        <v>44</v>
      </c>
      <c r="AC40" s="25">
        <v>50</v>
      </c>
      <c r="AD40" s="25">
        <v>51</v>
      </c>
      <c r="AE40" s="25">
        <v>34</v>
      </c>
      <c r="AF40" s="25">
        <v>43</v>
      </c>
      <c r="AG40" s="25">
        <v>51</v>
      </c>
      <c r="AH40" s="25">
        <v>64</v>
      </c>
      <c r="AI40" s="25">
        <v>47</v>
      </c>
      <c r="AJ40" s="25">
        <v>53</v>
      </c>
      <c r="AK40" s="25">
        <v>64</v>
      </c>
      <c r="AL40" s="25">
        <v>21</v>
      </c>
      <c r="AM40" s="25">
        <v>21</v>
      </c>
      <c r="AN40" s="25">
        <v>23</v>
      </c>
      <c r="AO40" s="25">
        <v>19</v>
      </c>
      <c r="AP40" s="25">
        <v>21</v>
      </c>
      <c r="AQ40" s="25">
        <v>21</v>
      </c>
      <c r="AR40" s="25">
        <v>22</v>
      </c>
      <c r="AS40" s="25">
        <v>20</v>
      </c>
      <c r="AT40" s="25">
        <v>22</v>
      </c>
      <c r="AU40" s="25">
        <v>20</v>
      </c>
      <c r="AV40" s="61">
        <v>954</v>
      </c>
    </row>
    <row r="41" spans="1:48" ht="13">
      <c r="A41" s="49" t="s">
        <v>13</v>
      </c>
      <c r="B41" s="49" t="s">
        <v>56</v>
      </c>
      <c r="C41" s="50">
        <v>6</v>
      </c>
      <c r="D41" s="50">
        <v>8</v>
      </c>
      <c r="E41" s="50">
        <v>12</v>
      </c>
      <c r="F41" s="50">
        <v>15</v>
      </c>
      <c r="G41" s="50">
        <v>19</v>
      </c>
      <c r="H41" s="50">
        <v>21</v>
      </c>
      <c r="I41" s="50">
        <v>22</v>
      </c>
      <c r="J41" s="50">
        <v>25</v>
      </c>
      <c r="K41" s="50">
        <v>25</v>
      </c>
      <c r="L41" s="50">
        <v>25</v>
      </c>
      <c r="M41" s="50">
        <v>26</v>
      </c>
      <c r="N41" s="50">
        <v>26</v>
      </c>
      <c r="O41" s="50">
        <v>27</v>
      </c>
      <c r="Q41" s="59" t="s">
        <v>82</v>
      </c>
      <c r="R41" s="25">
        <v>30</v>
      </c>
      <c r="S41" s="25">
        <v>34</v>
      </c>
      <c r="T41" s="25">
        <v>24</v>
      </c>
      <c r="U41" s="25">
        <v>23</v>
      </c>
      <c r="V41" s="25">
        <v>30</v>
      </c>
      <c r="W41" s="25">
        <v>34</v>
      </c>
      <c r="X41" s="25">
        <v>25</v>
      </c>
      <c r="Y41" s="25">
        <v>25</v>
      </c>
      <c r="Z41" s="25">
        <v>21</v>
      </c>
      <c r="AA41" s="25">
        <v>23</v>
      </c>
      <c r="AB41" s="25">
        <v>46</v>
      </c>
      <c r="AC41" s="25">
        <v>53</v>
      </c>
      <c r="AD41" s="25">
        <v>52</v>
      </c>
      <c r="AE41" s="25">
        <v>37</v>
      </c>
      <c r="AF41" s="25">
        <v>45</v>
      </c>
      <c r="AG41" s="25">
        <v>54</v>
      </c>
      <c r="AH41" s="25">
        <v>65</v>
      </c>
      <c r="AI41" s="25">
        <v>50</v>
      </c>
      <c r="AJ41" s="25">
        <v>56</v>
      </c>
      <c r="AK41" s="25">
        <v>65</v>
      </c>
      <c r="AL41" s="25">
        <v>23</v>
      </c>
      <c r="AM41" s="25">
        <v>24</v>
      </c>
      <c r="AN41" s="25">
        <v>25</v>
      </c>
      <c r="AO41" s="25">
        <v>21</v>
      </c>
      <c r="AP41" s="25">
        <v>23</v>
      </c>
      <c r="AQ41" s="25">
        <v>24</v>
      </c>
      <c r="AR41" s="25">
        <v>24</v>
      </c>
      <c r="AS41" s="25">
        <v>22</v>
      </c>
      <c r="AT41" s="25">
        <v>24</v>
      </c>
      <c r="AU41" s="25">
        <v>22</v>
      </c>
      <c r="AV41" s="61">
        <v>1024</v>
      </c>
    </row>
    <row r="42" spans="1:48" ht="13">
      <c r="A42" s="49" t="s">
        <v>15</v>
      </c>
      <c r="B42" s="49" t="s">
        <v>56</v>
      </c>
      <c r="C42" s="50">
        <v>3</v>
      </c>
      <c r="D42" s="50">
        <v>7</v>
      </c>
      <c r="E42" s="50">
        <v>10</v>
      </c>
      <c r="F42" s="50">
        <v>13</v>
      </c>
      <c r="G42" s="50">
        <v>15</v>
      </c>
      <c r="H42" s="50">
        <v>18</v>
      </c>
      <c r="I42" s="50">
        <v>20</v>
      </c>
      <c r="J42" s="50">
        <v>21</v>
      </c>
      <c r="K42" s="50">
        <v>22</v>
      </c>
      <c r="L42" s="50">
        <v>22</v>
      </c>
      <c r="M42" s="50">
        <v>23</v>
      </c>
      <c r="N42" s="50">
        <v>23</v>
      </c>
      <c r="O42" s="50">
        <v>23</v>
      </c>
      <c r="Q42" s="59" t="s">
        <v>83</v>
      </c>
      <c r="R42" s="25">
        <v>31</v>
      </c>
      <c r="S42" s="25">
        <v>34</v>
      </c>
      <c r="T42" s="25">
        <v>25</v>
      </c>
      <c r="U42" s="25">
        <v>23</v>
      </c>
      <c r="V42" s="25">
        <v>31</v>
      </c>
      <c r="W42" s="25">
        <v>34</v>
      </c>
      <c r="X42" s="25">
        <v>26</v>
      </c>
      <c r="Y42" s="25">
        <v>25</v>
      </c>
      <c r="Z42" s="25">
        <v>22</v>
      </c>
      <c r="AA42" s="25">
        <v>23</v>
      </c>
      <c r="AB42" s="25">
        <v>47</v>
      </c>
      <c r="AC42" s="25">
        <v>54</v>
      </c>
      <c r="AD42" s="25">
        <v>53</v>
      </c>
      <c r="AE42" s="25">
        <v>37</v>
      </c>
      <c r="AF42" s="25">
        <v>46</v>
      </c>
      <c r="AG42" s="25">
        <v>55</v>
      </c>
      <c r="AH42" s="25">
        <v>66</v>
      </c>
      <c r="AI42" s="25">
        <v>50</v>
      </c>
      <c r="AJ42" s="25">
        <v>57</v>
      </c>
      <c r="AK42" s="25">
        <v>66</v>
      </c>
      <c r="AL42" s="25">
        <v>24</v>
      </c>
      <c r="AM42" s="25">
        <v>25</v>
      </c>
      <c r="AN42" s="25">
        <v>26</v>
      </c>
      <c r="AO42" s="25">
        <v>22</v>
      </c>
      <c r="AP42" s="25">
        <v>24</v>
      </c>
      <c r="AQ42" s="25">
        <v>25</v>
      </c>
      <c r="AR42" s="25">
        <v>25</v>
      </c>
      <c r="AS42" s="25">
        <v>23</v>
      </c>
      <c r="AT42" s="25">
        <v>25</v>
      </c>
      <c r="AU42" s="25">
        <v>23</v>
      </c>
      <c r="AV42" s="61">
        <v>1047</v>
      </c>
    </row>
    <row r="43" spans="1:48" ht="13">
      <c r="A43" s="49" t="s">
        <v>16</v>
      </c>
      <c r="B43" s="49" t="s">
        <v>56</v>
      </c>
      <c r="C43" s="50">
        <v>4</v>
      </c>
      <c r="D43" s="50">
        <v>6</v>
      </c>
      <c r="E43" s="50">
        <v>10</v>
      </c>
      <c r="F43" s="50">
        <v>13</v>
      </c>
      <c r="G43" s="50">
        <v>17</v>
      </c>
      <c r="H43" s="50">
        <v>19</v>
      </c>
      <c r="I43" s="50">
        <v>20</v>
      </c>
      <c r="J43" s="50">
        <v>23</v>
      </c>
      <c r="K43" s="50">
        <v>23</v>
      </c>
      <c r="L43" s="50">
        <v>23</v>
      </c>
      <c r="M43" s="50">
        <v>24</v>
      </c>
      <c r="N43" s="50">
        <v>24</v>
      </c>
      <c r="O43" s="50">
        <v>25</v>
      </c>
      <c r="Q43" s="59" t="s">
        <v>84</v>
      </c>
      <c r="R43" s="25">
        <v>31</v>
      </c>
      <c r="S43" s="25">
        <v>34</v>
      </c>
      <c r="T43" s="25">
        <v>25</v>
      </c>
      <c r="U43" s="25">
        <v>23</v>
      </c>
      <c r="V43" s="25">
        <v>31</v>
      </c>
      <c r="W43" s="25">
        <v>34</v>
      </c>
      <c r="X43" s="25">
        <v>26</v>
      </c>
      <c r="Y43" s="25">
        <v>25</v>
      </c>
      <c r="Z43" s="25">
        <v>22</v>
      </c>
      <c r="AA43" s="25">
        <v>23</v>
      </c>
      <c r="AB43" s="25">
        <v>47</v>
      </c>
      <c r="AC43" s="25">
        <v>54</v>
      </c>
      <c r="AD43" s="25">
        <v>53</v>
      </c>
      <c r="AE43" s="25">
        <v>37</v>
      </c>
      <c r="AF43" s="25">
        <v>46</v>
      </c>
      <c r="AG43" s="25">
        <v>55</v>
      </c>
      <c r="AH43" s="25">
        <v>66</v>
      </c>
      <c r="AI43" s="25">
        <v>50</v>
      </c>
      <c r="AJ43" s="25">
        <v>57</v>
      </c>
      <c r="AK43" s="25">
        <v>66</v>
      </c>
      <c r="AL43" s="25">
        <v>24</v>
      </c>
      <c r="AM43" s="25">
        <v>25</v>
      </c>
      <c r="AN43" s="25">
        <v>26</v>
      </c>
      <c r="AO43" s="25">
        <v>22</v>
      </c>
      <c r="AP43" s="25">
        <v>24</v>
      </c>
      <c r="AQ43" s="25">
        <v>25</v>
      </c>
      <c r="AR43" s="25">
        <v>25</v>
      </c>
      <c r="AS43" s="25">
        <v>23</v>
      </c>
      <c r="AT43" s="25">
        <v>25</v>
      </c>
      <c r="AU43" s="25">
        <v>23</v>
      </c>
      <c r="AV43" s="61">
        <v>1047</v>
      </c>
    </row>
    <row r="44" spans="1:48" ht="13">
      <c r="A44" s="49" t="s">
        <v>28</v>
      </c>
      <c r="B44" s="49" t="s">
        <v>56</v>
      </c>
      <c r="C44" s="50">
        <v>5</v>
      </c>
      <c r="D44" s="50">
        <v>12</v>
      </c>
      <c r="E44" s="50">
        <v>26</v>
      </c>
      <c r="F44" s="50">
        <v>36</v>
      </c>
      <c r="G44" s="50">
        <v>41</v>
      </c>
      <c r="H44" s="50">
        <v>43</v>
      </c>
      <c r="I44" s="50">
        <v>44</v>
      </c>
      <c r="J44" s="50">
        <v>46</v>
      </c>
      <c r="K44" s="50">
        <v>47</v>
      </c>
      <c r="L44" s="50">
        <v>47</v>
      </c>
      <c r="M44" s="50">
        <v>47</v>
      </c>
      <c r="N44" s="50">
        <v>47</v>
      </c>
      <c r="O44" s="50">
        <v>47</v>
      </c>
      <c r="Q44" s="59" t="s">
        <v>85</v>
      </c>
      <c r="R44" s="25">
        <v>32</v>
      </c>
      <c r="S44" s="25">
        <v>35</v>
      </c>
      <c r="T44" s="25">
        <v>26</v>
      </c>
      <c r="U44" s="25">
        <v>24</v>
      </c>
      <c r="V44" s="25">
        <v>32</v>
      </c>
      <c r="W44" s="25">
        <v>35</v>
      </c>
      <c r="X44" s="25">
        <v>27</v>
      </c>
      <c r="Y44" s="25">
        <v>26</v>
      </c>
      <c r="Z44" s="25">
        <v>23</v>
      </c>
      <c r="AA44" s="25">
        <v>24</v>
      </c>
      <c r="AB44" s="25">
        <v>47</v>
      </c>
      <c r="AC44" s="25">
        <v>55</v>
      </c>
      <c r="AD44" s="25">
        <v>54</v>
      </c>
      <c r="AE44" s="25">
        <v>38</v>
      </c>
      <c r="AF44" s="25">
        <v>46</v>
      </c>
      <c r="AG44" s="25">
        <v>56</v>
      </c>
      <c r="AH44" s="25">
        <v>67</v>
      </c>
      <c r="AI44" s="25">
        <v>51</v>
      </c>
      <c r="AJ44" s="25">
        <v>58</v>
      </c>
      <c r="AK44" s="25">
        <v>67</v>
      </c>
      <c r="AL44" s="25">
        <v>25</v>
      </c>
      <c r="AM44" s="25">
        <v>26</v>
      </c>
      <c r="AN44" s="25">
        <v>27</v>
      </c>
      <c r="AO44" s="25">
        <v>23</v>
      </c>
      <c r="AP44" s="25">
        <v>25</v>
      </c>
      <c r="AQ44" s="25">
        <v>26</v>
      </c>
      <c r="AR44" s="25">
        <v>26</v>
      </c>
      <c r="AS44" s="25">
        <v>24</v>
      </c>
      <c r="AT44" s="25">
        <v>26</v>
      </c>
      <c r="AU44" s="25">
        <v>24</v>
      </c>
      <c r="AV44" s="61">
        <v>1075</v>
      </c>
    </row>
    <row r="45" spans="1:48" ht="13">
      <c r="A45" s="49" t="s">
        <v>29</v>
      </c>
      <c r="B45" s="49" t="s">
        <v>56</v>
      </c>
      <c r="C45" s="50">
        <v>4</v>
      </c>
      <c r="D45" s="50">
        <v>14</v>
      </c>
      <c r="E45" s="50">
        <v>30</v>
      </c>
      <c r="F45" s="50">
        <v>38</v>
      </c>
      <c r="G45" s="50">
        <v>43</v>
      </c>
      <c r="H45" s="50">
        <v>44</v>
      </c>
      <c r="I45" s="50">
        <v>50</v>
      </c>
      <c r="J45" s="50">
        <v>53</v>
      </c>
      <c r="K45" s="50">
        <v>54</v>
      </c>
      <c r="L45" s="50">
        <v>54</v>
      </c>
      <c r="M45" s="50">
        <v>55</v>
      </c>
      <c r="N45" s="50">
        <v>55</v>
      </c>
      <c r="O45" s="50">
        <v>55</v>
      </c>
      <c r="Q45" s="59" t="s">
        <v>86</v>
      </c>
      <c r="R45" s="25">
        <v>32</v>
      </c>
      <c r="S45" s="25">
        <v>35</v>
      </c>
      <c r="T45" s="25">
        <v>26</v>
      </c>
      <c r="U45" s="25">
        <v>24</v>
      </c>
      <c r="V45" s="25">
        <v>32</v>
      </c>
      <c r="W45" s="25">
        <v>35</v>
      </c>
      <c r="X45" s="25">
        <v>27</v>
      </c>
      <c r="Y45" s="25">
        <v>26</v>
      </c>
      <c r="Z45" s="25">
        <v>23</v>
      </c>
      <c r="AA45" s="25">
        <v>24</v>
      </c>
      <c r="AB45" s="25">
        <v>47</v>
      </c>
      <c r="AC45" s="25">
        <v>55</v>
      </c>
      <c r="AD45" s="25">
        <v>54</v>
      </c>
      <c r="AE45" s="25">
        <v>40</v>
      </c>
      <c r="AF45" s="25">
        <v>46</v>
      </c>
      <c r="AG45" s="25">
        <v>56</v>
      </c>
      <c r="AH45" s="25">
        <v>69</v>
      </c>
      <c r="AI45" s="25">
        <v>53</v>
      </c>
      <c r="AJ45" s="25">
        <v>58</v>
      </c>
      <c r="AK45" s="25">
        <v>69</v>
      </c>
      <c r="AL45" s="25">
        <v>25</v>
      </c>
      <c r="AM45" s="25">
        <v>26</v>
      </c>
      <c r="AN45" s="25">
        <v>27</v>
      </c>
      <c r="AO45" s="25">
        <v>23</v>
      </c>
      <c r="AP45" s="25">
        <v>25</v>
      </c>
      <c r="AQ45" s="25">
        <v>26</v>
      </c>
      <c r="AR45" s="25">
        <v>26</v>
      </c>
      <c r="AS45" s="25">
        <v>24</v>
      </c>
      <c r="AT45" s="25">
        <v>26</v>
      </c>
      <c r="AU45" s="25">
        <v>24</v>
      </c>
      <c r="AV45" s="61">
        <v>1083</v>
      </c>
    </row>
    <row r="46" spans="1:48" ht="13">
      <c r="A46" s="49" t="s">
        <v>30</v>
      </c>
      <c r="B46" s="49" t="s">
        <v>56</v>
      </c>
      <c r="C46" s="50">
        <v>3</v>
      </c>
      <c r="D46" s="50">
        <v>8</v>
      </c>
      <c r="E46" s="50">
        <v>21</v>
      </c>
      <c r="F46" s="50">
        <v>35</v>
      </c>
      <c r="G46" s="50">
        <v>43</v>
      </c>
      <c r="H46" s="50">
        <v>49</v>
      </c>
      <c r="I46" s="50">
        <v>51</v>
      </c>
      <c r="J46" s="50">
        <v>52</v>
      </c>
      <c r="K46" s="50">
        <v>53</v>
      </c>
      <c r="L46" s="50">
        <v>53</v>
      </c>
      <c r="M46" s="50">
        <v>54</v>
      </c>
      <c r="N46" s="50">
        <v>54</v>
      </c>
      <c r="O46" s="50">
        <v>55</v>
      </c>
      <c r="Q46" s="59" t="s">
        <v>87</v>
      </c>
      <c r="R46" s="25">
        <v>33</v>
      </c>
      <c r="S46" s="25">
        <v>36</v>
      </c>
      <c r="T46" s="25">
        <v>26</v>
      </c>
      <c r="U46" s="25">
        <v>24</v>
      </c>
      <c r="V46" s="25">
        <v>33</v>
      </c>
      <c r="W46" s="25">
        <v>35</v>
      </c>
      <c r="X46" s="25">
        <v>27</v>
      </c>
      <c r="Y46" s="25">
        <v>27</v>
      </c>
      <c r="Z46" s="25">
        <v>23</v>
      </c>
      <c r="AA46" s="25">
        <v>25</v>
      </c>
      <c r="AB46" s="25">
        <v>47</v>
      </c>
      <c r="AC46" s="25">
        <v>55</v>
      </c>
      <c r="AD46" s="25">
        <v>55</v>
      </c>
      <c r="AE46" s="25">
        <v>41</v>
      </c>
      <c r="AF46" s="25">
        <v>46</v>
      </c>
      <c r="AG46" s="25">
        <v>56</v>
      </c>
      <c r="AH46" s="25">
        <v>69</v>
      </c>
      <c r="AI46" s="25">
        <v>53</v>
      </c>
      <c r="AJ46" s="25">
        <v>58</v>
      </c>
      <c r="AK46" s="25">
        <v>69</v>
      </c>
      <c r="AL46" s="25">
        <v>26</v>
      </c>
      <c r="AM46" s="25">
        <v>27</v>
      </c>
      <c r="AN46" s="25">
        <v>28</v>
      </c>
      <c r="AO46" s="25">
        <v>23</v>
      </c>
      <c r="AP46" s="25">
        <v>25</v>
      </c>
      <c r="AQ46" s="25">
        <v>26</v>
      </c>
      <c r="AR46" s="25">
        <v>26</v>
      </c>
      <c r="AS46" s="25">
        <v>24</v>
      </c>
      <c r="AT46" s="25">
        <v>26</v>
      </c>
      <c r="AU46" s="25">
        <v>24</v>
      </c>
      <c r="AV46" s="61">
        <v>1093</v>
      </c>
    </row>
    <row r="47" spans="1:48" ht="13">
      <c r="A47" s="49" t="s">
        <v>6</v>
      </c>
      <c r="B47" s="49" t="s">
        <v>56</v>
      </c>
      <c r="C47" s="50">
        <v>3</v>
      </c>
      <c r="D47" s="50">
        <v>7</v>
      </c>
      <c r="E47" s="50">
        <v>19</v>
      </c>
      <c r="F47" s="50">
        <v>28</v>
      </c>
      <c r="G47" s="50">
        <v>31</v>
      </c>
      <c r="H47" s="50">
        <v>33</v>
      </c>
      <c r="I47" s="50">
        <v>34</v>
      </c>
      <c r="J47" s="50">
        <v>37</v>
      </c>
      <c r="K47" s="50">
        <v>37</v>
      </c>
      <c r="L47" s="50">
        <v>37</v>
      </c>
      <c r="M47" s="50">
        <v>38</v>
      </c>
      <c r="N47" s="50">
        <v>40</v>
      </c>
      <c r="O47" s="50">
        <v>41</v>
      </c>
    </row>
    <row r="48" spans="1:48" ht="13">
      <c r="A48" s="49" t="s">
        <v>31</v>
      </c>
      <c r="B48" s="49" t="s">
        <v>56</v>
      </c>
      <c r="C48" s="50">
        <v>4</v>
      </c>
      <c r="D48" s="50">
        <v>11</v>
      </c>
      <c r="E48" s="50">
        <v>25</v>
      </c>
      <c r="F48" s="50">
        <v>35</v>
      </c>
      <c r="G48" s="50">
        <v>40</v>
      </c>
      <c r="H48" s="50">
        <v>42</v>
      </c>
      <c r="I48" s="50">
        <v>43</v>
      </c>
      <c r="J48" s="50">
        <v>45</v>
      </c>
      <c r="K48" s="50">
        <v>46</v>
      </c>
      <c r="L48" s="50">
        <v>46</v>
      </c>
      <c r="M48" s="50">
        <v>46</v>
      </c>
      <c r="N48" s="50">
        <v>46</v>
      </c>
      <c r="O48" s="50">
        <v>46</v>
      </c>
    </row>
    <row r="49" spans="1:15" ht="13">
      <c r="A49" s="49" t="s">
        <v>32</v>
      </c>
      <c r="B49" s="49" t="s">
        <v>56</v>
      </c>
      <c r="C49" s="50">
        <v>5</v>
      </c>
      <c r="D49" s="50">
        <v>15</v>
      </c>
      <c r="E49" s="50">
        <v>31</v>
      </c>
      <c r="F49" s="50">
        <v>39</v>
      </c>
      <c r="G49" s="50">
        <v>44</v>
      </c>
      <c r="H49" s="50">
        <v>45</v>
      </c>
      <c r="I49" s="50">
        <v>51</v>
      </c>
      <c r="J49" s="50">
        <v>54</v>
      </c>
      <c r="K49" s="50">
        <v>55</v>
      </c>
      <c r="L49" s="50">
        <v>55</v>
      </c>
      <c r="M49" s="50">
        <v>56</v>
      </c>
      <c r="N49" s="50">
        <v>56</v>
      </c>
      <c r="O49" s="50">
        <v>56</v>
      </c>
    </row>
    <row r="50" spans="1:15" ht="13">
      <c r="A50" s="49" t="s">
        <v>33</v>
      </c>
      <c r="B50" s="49" t="s">
        <v>56</v>
      </c>
      <c r="C50" s="50">
        <v>6</v>
      </c>
      <c r="D50" s="50">
        <v>21</v>
      </c>
      <c r="E50" s="50">
        <v>34</v>
      </c>
      <c r="F50" s="50">
        <v>48</v>
      </c>
      <c r="G50" s="50">
        <v>56</v>
      </c>
      <c r="H50" s="50">
        <v>62</v>
      </c>
      <c r="I50" s="50">
        <v>64</v>
      </c>
      <c r="J50" s="50">
        <v>65</v>
      </c>
      <c r="K50" s="50">
        <v>66</v>
      </c>
      <c r="L50" s="50">
        <v>66</v>
      </c>
      <c r="M50" s="50">
        <v>67</v>
      </c>
      <c r="N50" s="50">
        <v>69</v>
      </c>
      <c r="O50" s="50">
        <v>69</v>
      </c>
    </row>
    <row r="51" spans="1:15" ht="13">
      <c r="A51" s="49" t="s">
        <v>34</v>
      </c>
      <c r="B51" s="49" t="s">
        <v>56</v>
      </c>
      <c r="C51" s="50">
        <v>6</v>
      </c>
      <c r="D51" s="50">
        <v>20</v>
      </c>
      <c r="E51" s="50">
        <v>32</v>
      </c>
      <c r="F51" s="50">
        <v>41</v>
      </c>
      <c r="G51" s="50">
        <v>44</v>
      </c>
      <c r="H51" s="50">
        <v>46</v>
      </c>
      <c r="I51" s="50">
        <v>47</v>
      </c>
      <c r="J51" s="50">
        <v>50</v>
      </c>
      <c r="K51" s="50">
        <v>50</v>
      </c>
      <c r="L51" s="50">
        <v>50</v>
      </c>
      <c r="M51" s="50">
        <v>51</v>
      </c>
      <c r="N51" s="50">
        <v>53</v>
      </c>
      <c r="O51" s="50">
        <v>53</v>
      </c>
    </row>
    <row r="52" spans="1:15" ht="13">
      <c r="A52" s="49" t="s">
        <v>35</v>
      </c>
      <c r="B52" s="49" t="s">
        <v>56</v>
      </c>
      <c r="C52" s="50">
        <v>7</v>
      </c>
      <c r="D52" s="50">
        <v>17</v>
      </c>
      <c r="E52" s="50">
        <v>33</v>
      </c>
      <c r="F52" s="50">
        <v>41</v>
      </c>
      <c r="G52" s="50">
        <v>46</v>
      </c>
      <c r="H52" s="50">
        <v>47</v>
      </c>
      <c r="I52" s="50">
        <v>53</v>
      </c>
      <c r="J52" s="50">
        <v>56</v>
      </c>
      <c r="K52" s="50">
        <v>57</v>
      </c>
      <c r="L52" s="50">
        <v>57</v>
      </c>
      <c r="M52" s="50">
        <v>58</v>
      </c>
      <c r="N52" s="50">
        <v>58</v>
      </c>
      <c r="O52" s="50">
        <v>58</v>
      </c>
    </row>
    <row r="53" spans="1:15" ht="13">
      <c r="A53" s="49" t="s">
        <v>36</v>
      </c>
      <c r="B53" s="49" t="s">
        <v>56</v>
      </c>
      <c r="C53" s="50">
        <v>6</v>
      </c>
      <c r="D53" s="50">
        <v>21</v>
      </c>
      <c r="E53" s="50">
        <v>34</v>
      </c>
      <c r="F53" s="50">
        <v>48</v>
      </c>
      <c r="G53" s="50">
        <v>56</v>
      </c>
      <c r="H53" s="50">
        <v>62</v>
      </c>
      <c r="I53" s="50">
        <v>64</v>
      </c>
      <c r="J53" s="50">
        <v>65</v>
      </c>
      <c r="K53" s="50">
        <v>66</v>
      </c>
      <c r="L53" s="50">
        <v>66</v>
      </c>
      <c r="M53" s="50">
        <v>67</v>
      </c>
      <c r="N53" s="50">
        <v>69</v>
      </c>
      <c r="O53" s="50">
        <v>69</v>
      </c>
    </row>
    <row r="54" spans="1:15" ht="13">
      <c r="A54" s="49" t="s">
        <v>37</v>
      </c>
      <c r="B54" s="49" t="s">
        <v>56</v>
      </c>
      <c r="C54" s="50">
        <v>5</v>
      </c>
      <c r="D54" s="50">
        <v>7</v>
      </c>
      <c r="E54" s="50">
        <v>13</v>
      </c>
      <c r="F54" s="50">
        <v>15</v>
      </c>
      <c r="G54" s="50">
        <v>16</v>
      </c>
      <c r="H54" s="50">
        <v>18</v>
      </c>
      <c r="I54" s="50">
        <v>21</v>
      </c>
      <c r="J54" s="50">
        <v>23</v>
      </c>
      <c r="K54" s="50">
        <v>24</v>
      </c>
      <c r="L54" s="50">
        <v>24</v>
      </c>
      <c r="M54" s="50">
        <v>25</v>
      </c>
      <c r="N54" s="50">
        <v>25</v>
      </c>
      <c r="O54" s="50">
        <v>26</v>
      </c>
    </row>
    <row r="55" spans="1:15" ht="13">
      <c r="A55" s="49" t="s">
        <v>38</v>
      </c>
      <c r="B55" s="49" t="s">
        <v>56</v>
      </c>
      <c r="C55" s="50">
        <v>3</v>
      </c>
      <c r="D55" s="50">
        <v>7</v>
      </c>
      <c r="E55" s="50">
        <v>13</v>
      </c>
      <c r="F55" s="50">
        <v>16</v>
      </c>
      <c r="G55" s="50">
        <v>17</v>
      </c>
      <c r="H55" s="50">
        <v>19</v>
      </c>
      <c r="I55" s="50">
        <v>21</v>
      </c>
      <c r="J55" s="50">
        <v>24</v>
      </c>
      <c r="K55" s="50">
        <v>25</v>
      </c>
      <c r="L55" s="50">
        <v>25</v>
      </c>
      <c r="M55" s="50">
        <v>26</v>
      </c>
      <c r="N55" s="50">
        <v>26</v>
      </c>
      <c r="O55" s="50">
        <v>27</v>
      </c>
    </row>
    <row r="56" spans="1:15" ht="13">
      <c r="A56" s="49" t="s">
        <v>39</v>
      </c>
      <c r="B56" s="49" t="s">
        <v>56</v>
      </c>
      <c r="C56" s="50">
        <v>5</v>
      </c>
      <c r="D56" s="50">
        <v>8</v>
      </c>
      <c r="E56" s="50">
        <v>12</v>
      </c>
      <c r="F56" s="50">
        <v>17</v>
      </c>
      <c r="G56" s="50">
        <v>18</v>
      </c>
      <c r="H56" s="50">
        <v>22</v>
      </c>
      <c r="I56" s="50">
        <v>23</v>
      </c>
      <c r="J56" s="50">
        <v>25</v>
      </c>
      <c r="K56" s="50">
        <v>26</v>
      </c>
      <c r="L56" s="50">
        <v>26</v>
      </c>
      <c r="M56" s="50">
        <v>27</v>
      </c>
      <c r="N56" s="50">
        <v>27</v>
      </c>
      <c r="O56" s="50">
        <v>28</v>
      </c>
    </row>
    <row r="57" spans="1:15" ht="13">
      <c r="A57" s="49" t="s">
        <v>40</v>
      </c>
      <c r="B57" s="49" t="s">
        <v>56</v>
      </c>
      <c r="C57" s="50">
        <v>2</v>
      </c>
      <c r="D57" s="50">
        <v>4</v>
      </c>
      <c r="E57" s="50">
        <v>7</v>
      </c>
      <c r="F57" s="50">
        <v>11</v>
      </c>
      <c r="G57" s="50">
        <v>14</v>
      </c>
      <c r="H57" s="50">
        <v>17</v>
      </c>
      <c r="I57" s="50">
        <v>19</v>
      </c>
      <c r="J57" s="50">
        <v>21</v>
      </c>
      <c r="K57" s="50">
        <v>22</v>
      </c>
      <c r="L57" s="50">
        <v>22</v>
      </c>
      <c r="M57" s="50">
        <v>23</v>
      </c>
      <c r="N57" s="50">
        <v>23</v>
      </c>
      <c r="O57" s="50">
        <v>23</v>
      </c>
    </row>
    <row r="58" spans="1:15" ht="13">
      <c r="A58" s="49" t="s">
        <v>41</v>
      </c>
      <c r="B58" s="49" t="s">
        <v>56</v>
      </c>
      <c r="C58" s="50">
        <v>5</v>
      </c>
      <c r="D58" s="50">
        <v>7</v>
      </c>
      <c r="E58" s="50">
        <v>13</v>
      </c>
      <c r="F58" s="50">
        <v>15</v>
      </c>
      <c r="G58" s="50">
        <v>16</v>
      </c>
      <c r="H58" s="50">
        <v>18</v>
      </c>
      <c r="I58" s="50">
        <v>21</v>
      </c>
      <c r="J58" s="50">
        <v>23</v>
      </c>
      <c r="K58" s="50">
        <v>24</v>
      </c>
      <c r="L58" s="50">
        <v>24</v>
      </c>
      <c r="M58" s="50">
        <v>25</v>
      </c>
      <c r="N58" s="50">
        <v>25</v>
      </c>
      <c r="O58" s="50">
        <v>25</v>
      </c>
    </row>
    <row r="59" spans="1:15" ht="13">
      <c r="A59" s="49" t="s">
        <v>42</v>
      </c>
      <c r="B59" s="49" t="s">
        <v>56</v>
      </c>
      <c r="C59" s="50">
        <v>3</v>
      </c>
      <c r="D59" s="50">
        <v>9</v>
      </c>
      <c r="E59" s="50">
        <v>13</v>
      </c>
      <c r="F59" s="50">
        <v>14</v>
      </c>
      <c r="G59" s="50">
        <v>17</v>
      </c>
      <c r="H59" s="50">
        <v>19</v>
      </c>
      <c r="I59" s="50">
        <v>21</v>
      </c>
      <c r="J59" s="50">
        <v>24</v>
      </c>
      <c r="K59" s="50">
        <v>25</v>
      </c>
      <c r="L59" s="50">
        <v>25</v>
      </c>
      <c r="M59" s="50">
        <v>26</v>
      </c>
      <c r="N59" s="50">
        <v>26</v>
      </c>
      <c r="O59" s="50">
        <v>26</v>
      </c>
    </row>
    <row r="60" spans="1:15" ht="13">
      <c r="A60" s="49" t="s">
        <v>43</v>
      </c>
      <c r="B60" s="49" t="s">
        <v>56</v>
      </c>
      <c r="C60" s="50">
        <v>4</v>
      </c>
      <c r="D60" s="50">
        <v>7</v>
      </c>
      <c r="E60" s="50">
        <v>11</v>
      </c>
      <c r="F60" s="50">
        <v>16</v>
      </c>
      <c r="G60" s="50">
        <v>17</v>
      </c>
      <c r="H60" s="50">
        <v>21</v>
      </c>
      <c r="I60" s="50">
        <v>22</v>
      </c>
      <c r="J60" s="50">
        <v>24</v>
      </c>
      <c r="K60" s="50">
        <v>25</v>
      </c>
      <c r="L60" s="50">
        <v>25</v>
      </c>
      <c r="M60" s="50">
        <v>26</v>
      </c>
      <c r="N60" s="50">
        <v>26</v>
      </c>
      <c r="O60" s="50">
        <v>26</v>
      </c>
    </row>
    <row r="61" spans="1:15" ht="13">
      <c r="A61" s="49" t="s">
        <v>44</v>
      </c>
      <c r="B61" s="49" t="s">
        <v>56</v>
      </c>
      <c r="C61" s="50">
        <v>3</v>
      </c>
      <c r="D61" s="50">
        <v>5</v>
      </c>
      <c r="E61" s="50">
        <v>8</v>
      </c>
      <c r="F61" s="50">
        <v>12</v>
      </c>
      <c r="G61" s="50">
        <v>15</v>
      </c>
      <c r="H61" s="50">
        <v>18</v>
      </c>
      <c r="I61" s="50">
        <v>20</v>
      </c>
      <c r="J61" s="50">
        <v>22</v>
      </c>
      <c r="K61" s="50">
        <v>23</v>
      </c>
      <c r="L61" s="50">
        <v>23</v>
      </c>
      <c r="M61" s="50">
        <v>24</v>
      </c>
      <c r="N61" s="50">
        <v>24</v>
      </c>
      <c r="O61" s="50">
        <v>24</v>
      </c>
    </row>
    <row r="62" spans="1:15" ht="13">
      <c r="A62" s="49" t="s">
        <v>45</v>
      </c>
      <c r="B62" s="49" t="s">
        <v>56</v>
      </c>
      <c r="C62" s="50">
        <v>4</v>
      </c>
      <c r="D62" s="50">
        <v>7</v>
      </c>
      <c r="E62" s="50">
        <v>11</v>
      </c>
      <c r="F62" s="50">
        <v>16</v>
      </c>
      <c r="G62" s="50">
        <v>17</v>
      </c>
      <c r="H62" s="50">
        <v>21</v>
      </c>
      <c r="I62" s="50">
        <v>22</v>
      </c>
      <c r="J62" s="50">
        <v>24</v>
      </c>
      <c r="K62" s="50">
        <v>25</v>
      </c>
      <c r="L62" s="50">
        <v>25</v>
      </c>
      <c r="M62" s="50">
        <v>26</v>
      </c>
      <c r="N62" s="50">
        <v>26</v>
      </c>
      <c r="O62" s="50">
        <v>26</v>
      </c>
    </row>
    <row r="63" spans="1:15" ht="13">
      <c r="A63" s="49" t="s">
        <v>46</v>
      </c>
      <c r="B63" s="49" t="s">
        <v>56</v>
      </c>
      <c r="C63" s="50">
        <v>3</v>
      </c>
      <c r="D63" s="50">
        <v>5</v>
      </c>
      <c r="E63" s="50">
        <v>8</v>
      </c>
      <c r="F63" s="50">
        <v>12</v>
      </c>
      <c r="G63" s="50">
        <v>15</v>
      </c>
      <c r="H63" s="50">
        <v>18</v>
      </c>
      <c r="I63" s="50">
        <v>20</v>
      </c>
      <c r="J63" s="50">
        <v>22</v>
      </c>
      <c r="K63" s="50">
        <v>23</v>
      </c>
      <c r="L63" s="50">
        <v>23</v>
      </c>
      <c r="M63" s="50">
        <v>24</v>
      </c>
      <c r="N63" s="50">
        <v>24</v>
      </c>
      <c r="O63" s="50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2B16-C79E-47FA-AEAA-6ED2CB2AFBAB}">
  <dimension ref="A1:V63"/>
  <sheetViews>
    <sheetView workbookViewId="0">
      <selection activeCell="O9" sqref="O9"/>
    </sheetView>
  </sheetViews>
  <sheetFormatPr defaultColWidth="11.81640625" defaultRowHeight="12.5"/>
  <cols>
    <col min="1" max="16384" width="11.81640625" style="17"/>
  </cols>
  <sheetData>
    <row r="1" spans="1:22" customFormat="1" ht="12.75" customHeight="1">
      <c r="A1" s="80" t="s">
        <v>57</v>
      </c>
      <c r="B1" s="80" t="s">
        <v>58</v>
      </c>
      <c r="C1" s="77" t="s">
        <v>59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9"/>
      <c r="P1" s="18"/>
      <c r="Q1" s="18"/>
      <c r="R1" s="18"/>
      <c r="S1" s="18"/>
      <c r="T1" s="18"/>
      <c r="U1" s="18"/>
      <c r="V1" s="18"/>
    </row>
    <row r="2" spans="1:22" customFormat="1" ht="12.75" customHeight="1">
      <c r="A2" s="81"/>
      <c r="B2" s="81"/>
      <c r="C2" s="20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18"/>
      <c r="Q2" s="18"/>
      <c r="R2" s="18"/>
      <c r="S2" s="18"/>
      <c r="T2" s="18"/>
      <c r="U2" s="18"/>
      <c r="V2" s="18"/>
    </row>
    <row r="3" spans="1:22" customFormat="1" ht="12.75" customHeight="1">
      <c r="A3" s="82"/>
      <c r="B3" s="82"/>
      <c r="C3" s="20" t="s">
        <v>62</v>
      </c>
      <c r="D3" s="20" t="s">
        <v>63</v>
      </c>
      <c r="E3" s="20" t="s">
        <v>64</v>
      </c>
      <c r="F3" s="20" t="s">
        <v>65</v>
      </c>
      <c r="G3" s="20" t="s">
        <v>66</v>
      </c>
      <c r="H3" s="20" t="s">
        <v>67</v>
      </c>
      <c r="I3" s="20" t="s">
        <v>68</v>
      </c>
      <c r="J3" s="20" t="s">
        <v>69</v>
      </c>
      <c r="K3" s="20" t="s">
        <v>70</v>
      </c>
      <c r="L3" s="20" t="s">
        <v>71</v>
      </c>
      <c r="M3" s="20" t="s">
        <v>72</v>
      </c>
      <c r="N3" s="20" t="s">
        <v>73</v>
      </c>
      <c r="O3" s="20" t="s">
        <v>74</v>
      </c>
      <c r="P3" s="18"/>
      <c r="Q3" s="18"/>
      <c r="R3" s="18"/>
      <c r="S3" s="18"/>
      <c r="T3" s="18"/>
      <c r="U3" s="18"/>
      <c r="V3" s="18"/>
    </row>
    <row r="4" spans="1:22" ht="13">
      <c r="A4" s="62" t="s">
        <v>5</v>
      </c>
      <c r="B4" s="62" t="s">
        <v>55</v>
      </c>
      <c r="C4" s="23">
        <v>6</v>
      </c>
      <c r="D4" s="23">
        <v>7</v>
      </c>
      <c r="E4" s="23">
        <v>7</v>
      </c>
      <c r="F4" s="23">
        <v>6</v>
      </c>
      <c r="G4" s="23">
        <v>4</v>
      </c>
      <c r="H4" s="23">
        <v>5</v>
      </c>
      <c r="I4" s="23">
        <v>4</v>
      </c>
      <c r="J4" s="23">
        <v>3</v>
      </c>
      <c r="K4" s="23">
        <v>2</v>
      </c>
      <c r="L4" s="23">
        <v>0</v>
      </c>
      <c r="M4" s="23">
        <v>0</v>
      </c>
      <c r="N4" s="23">
        <v>0</v>
      </c>
      <c r="O4" s="23">
        <v>1</v>
      </c>
    </row>
    <row r="5" spans="1:22" ht="13">
      <c r="A5" s="62" t="s">
        <v>5</v>
      </c>
      <c r="B5" s="62" t="s">
        <v>56</v>
      </c>
      <c r="C5" s="23">
        <v>6</v>
      </c>
      <c r="D5" s="23">
        <v>9</v>
      </c>
      <c r="E5" s="23">
        <v>14</v>
      </c>
      <c r="F5" s="23">
        <v>17</v>
      </c>
      <c r="G5" s="23">
        <v>19</v>
      </c>
      <c r="H5" s="23">
        <v>25</v>
      </c>
      <c r="I5" s="23">
        <v>28</v>
      </c>
      <c r="J5" s="23">
        <v>30</v>
      </c>
      <c r="K5" s="23">
        <v>31</v>
      </c>
      <c r="L5" s="23">
        <v>31</v>
      </c>
      <c r="M5" s="23">
        <v>32</v>
      </c>
      <c r="N5" s="23">
        <v>32</v>
      </c>
      <c r="O5" s="23">
        <v>33</v>
      </c>
    </row>
    <row r="6" spans="1:22" ht="13">
      <c r="A6" s="62" t="s">
        <v>8</v>
      </c>
      <c r="B6" s="62" t="s">
        <v>55</v>
      </c>
      <c r="C6" s="23">
        <v>5</v>
      </c>
      <c r="D6" s="23">
        <v>6</v>
      </c>
      <c r="E6" s="23">
        <v>6</v>
      </c>
      <c r="F6" s="23">
        <v>4</v>
      </c>
      <c r="G6" s="23">
        <v>2</v>
      </c>
      <c r="H6" s="23">
        <v>1</v>
      </c>
      <c r="I6" s="23">
        <v>1</v>
      </c>
      <c r="J6" s="23">
        <v>3</v>
      </c>
      <c r="K6" s="23">
        <v>1</v>
      </c>
      <c r="L6" s="23">
        <v>1</v>
      </c>
      <c r="M6" s="23">
        <v>2</v>
      </c>
      <c r="N6" s="23">
        <v>1</v>
      </c>
      <c r="O6" s="23">
        <v>1</v>
      </c>
    </row>
    <row r="7" spans="1:22" ht="13">
      <c r="A7" s="62" t="s">
        <v>8</v>
      </c>
      <c r="B7" s="62" t="s">
        <v>56</v>
      </c>
      <c r="C7" s="23">
        <v>5</v>
      </c>
      <c r="D7" s="23">
        <v>11</v>
      </c>
      <c r="E7" s="23">
        <v>19</v>
      </c>
      <c r="F7" s="23">
        <v>21</v>
      </c>
      <c r="G7" s="23">
        <v>24</v>
      </c>
      <c r="H7" s="23">
        <v>28</v>
      </c>
      <c r="I7" s="23">
        <v>29</v>
      </c>
      <c r="J7" s="23">
        <v>34</v>
      </c>
      <c r="K7" s="23">
        <v>34</v>
      </c>
      <c r="L7" s="23">
        <v>34</v>
      </c>
      <c r="M7" s="23">
        <v>35</v>
      </c>
      <c r="N7" s="23">
        <v>35</v>
      </c>
      <c r="O7" s="23">
        <v>36</v>
      </c>
    </row>
    <row r="8" spans="1:22" ht="13">
      <c r="A8" s="62" t="s">
        <v>7</v>
      </c>
      <c r="B8" s="62" t="s">
        <v>55</v>
      </c>
      <c r="C8" s="23">
        <v>4</v>
      </c>
      <c r="D8" s="23">
        <v>3</v>
      </c>
      <c r="E8" s="23">
        <v>2</v>
      </c>
      <c r="F8" s="23">
        <v>2</v>
      </c>
      <c r="G8" s="23">
        <v>2</v>
      </c>
      <c r="H8" s="23">
        <v>3</v>
      </c>
      <c r="I8" s="23">
        <v>2</v>
      </c>
      <c r="J8" s="23">
        <v>2</v>
      </c>
      <c r="K8" s="23">
        <v>2</v>
      </c>
      <c r="L8" s="23">
        <v>2</v>
      </c>
      <c r="M8" s="23">
        <v>3</v>
      </c>
      <c r="N8" s="23">
        <v>2</v>
      </c>
      <c r="O8" s="23">
        <v>2</v>
      </c>
    </row>
    <row r="9" spans="1:22" ht="13">
      <c r="A9" s="62" t="s">
        <v>7</v>
      </c>
      <c r="B9" s="62" t="s">
        <v>56</v>
      </c>
      <c r="C9" s="23">
        <v>4</v>
      </c>
      <c r="D9" s="23">
        <v>9</v>
      </c>
      <c r="E9" s="23">
        <v>12</v>
      </c>
      <c r="F9" s="23">
        <v>16</v>
      </c>
      <c r="G9" s="23">
        <v>19</v>
      </c>
      <c r="H9" s="23">
        <v>21</v>
      </c>
      <c r="I9" s="23">
        <v>23</v>
      </c>
      <c r="J9" s="23">
        <v>24</v>
      </c>
      <c r="K9" s="23">
        <v>25</v>
      </c>
      <c r="L9" s="23">
        <v>25</v>
      </c>
      <c r="M9" s="23">
        <v>26</v>
      </c>
      <c r="N9" s="23">
        <v>26</v>
      </c>
      <c r="O9" s="23">
        <v>26</v>
      </c>
    </row>
    <row r="10" spans="1:22" ht="13">
      <c r="A10" s="62" t="s">
        <v>9</v>
      </c>
      <c r="B10" s="62" t="s">
        <v>55</v>
      </c>
      <c r="C10" s="23">
        <v>4</v>
      </c>
      <c r="D10" s="23">
        <v>3</v>
      </c>
      <c r="E10" s="23">
        <v>2</v>
      </c>
      <c r="F10" s="23">
        <v>3</v>
      </c>
      <c r="G10" s="23">
        <v>2</v>
      </c>
      <c r="H10" s="23">
        <v>1</v>
      </c>
      <c r="I10" s="23">
        <v>0</v>
      </c>
      <c r="J10" s="23">
        <v>1</v>
      </c>
      <c r="K10" s="23">
        <v>1</v>
      </c>
      <c r="L10" s="23">
        <v>1</v>
      </c>
      <c r="M10" s="23">
        <v>2</v>
      </c>
      <c r="N10" s="23">
        <v>1</v>
      </c>
      <c r="O10" s="23">
        <v>1</v>
      </c>
    </row>
    <row r="11" spans="1:22" ht="13">
      <c r="A11" s="62" t="s">
        <v>9</v>
      </c>
      <c r="B11" s="62" t="s">
        <v>56</v>
      </c>
      <c r="C11" s="23">
        <v>4</v>
      </c>
      <c r="D11" s="23">
        <v>8</v>
      </c>
      <c r="E11" s="23">
        <v>10</v>
      </c>
      <c r="F11" s="23">
        <v>15</v>
      </c>
      <c r="G11" s="23">
        <v>17</v>
      </c>
      <c r="H11" s="23">
        <v>19</v>
      </c>
      <c r="I11" s="23">
        <v>20</v>
      </c>
      <c r="J11" s="23">
        <v>23</v>
      </c>
      <c r="K11" s="23">
        <v>23</v>
      </c>
      <c r="L11" s="23">
        <v>23</v>
      </c>
      <c r="M11" s="23">
        <v>24</v>
      </c>
      <c r="N11" s="23">
        <v>24</v>
      </c>
      <c r="O11" s="23">
        <v>24</v>
      </c>
    </row>
    <row r="12" spans="1:22" ht="13">
      <c r="A12" s="62" t="s">
        <v>10</v>
      </c>
      <c r="B12" s="62" t="s">
        <v>55</v>
      </c>
      <c r="C12" s="23">
        <v>6</v>
      </c>
      <c r="D12" s="23">
        <v>4</v>
      </c>
      <c r="E12" s="23">
        <v>5</v>
      </c>
      <c r="F12" s="23">
        <v>5</v>
      </c>
      <c r="G12" s="23">
        <v>3</v>
      </c>
      <c r="H12" s="23">
        <v>4</v>
      </c>
      <c r="I12" s="23">
        <v>3</v>
      </c>
      <c r="J12" s="23">
        <v>2</v>
      </c>
      <c r="K12" s="23">
        <v>1</v>
      </c>
      <c r="L12" s="23">
        <v>0</v>
      </c>
      <c r="M12" s="23">
        <v>1</v>
      </c>
      <c r="N12" s="23">
        <v>0</v>
      </c>
      <c r="O12" s="23">
        <v>0</v>
      </c>
    </row>
    <row r="13" spans="1:22" ht="13">
      <c r="A13" s="62" t="s">
        <v>10</v>
      </c>
      <c r="B13" s="62" t="s">
        <v>56</v>
      </c>
      <c r="C13" s="23">
        <v>6</v>
      </c>
      <c r="D13" s="23">
        <v>9</v>
      </c>
      <c r="E13" s="23">
        <v>14</v>
      </c>
      <c r="F13" s="23">
        <v>17</v>
      </c>
      <c r="G13" s="23">
        <v>19</v>
      </c>
      <c r="H13" s="23">
        <v>25</v>
      </c>
      <c r="I13" s="23">
        <v>28</v>
      </c>
      <c r="J13" s="23">
        <v>30</v>
      </c>
      <c r="K13" s="23">
        <v>31</v>
      </c>
      <c r="L13" s="23">
        <v>31</v>
      </c>
      <c r="M13" s="23">
        <v>32</v>
      </c>
      <c r="N13" s="23">
        <v>32</v>
      </c>
      <c r="O13" s="23">
        <v>33</v>
      </c>
    </row>
    <row r="14" spans="1:22" ht="13">
      <c r="A14" s="62" t="s">
        <v>11</v>
      </c>
      <c r="B14" s="62" t="s">
        <v>55</v>
      </c>
      <c r="C14" s="23">
        <v>5</v>
      </c>
      <c r="D14" s="23">
        <v>4</v>
      </c>
      <c r="E14" s="23">
        <v>6</v>
      </c>
      <c r="F14" s="23">
        <v>3</v>
      </c>
      <c r="G14" s="23">
        <v>3</v>
      </c>
      <c r="H14" s="23">
        <v>4</v>
      </c>
      <c r="I14" s="23">
        <v>1</v>
      </c>
      <c r="J14" s="23">
        <v>3</v>
      </c>
      <c r="K14" s="23">
        <v>1</v>
      </c>
      <c r="L14" s="23">
        <v>1</v>
      </c>
      <c r="M14" s="23">
        <v>2</v>
      </c>
      <c r="N14" s="23">
        <v>1</v>
      </c>
      <c r="O14" s="23">
        <v>1</v>
      </c>
    </row>
    <row r="15" spans="1:22" ht="13">
      <c r="A15" s="62" t="s">
        <v>11</v>
      </c>
      <c r="B15" s="62" t="s">
        <v>56</v>
      </c>
      <c r="C15" s="23">
        <v>5</v>
      </c>
      <c r="D15" s="23">
        <v>11</v>
      </c>
      <c r="E15" s="23">
        <v>19</v>
      </c>
      <c r="F15" s="23">
        <v>21</v>
      </c>
      <c r="G15" s="23">
        <v>24</v>
      </c>
      <c r="H15" s="23">
        <v>28</v>
      </c>
      <c r="I15" s="23">
        <v>29</v>
      </c>
      <c r="J15" s="23">
        <v>34</v>
      </c>
      <c r="K15" s="23">
        <v>34</v>
      </c>
      <c r="L15" s="23">
        <v>34</v>
      </c>
      <c r="M15" s="23">
        <v>35</v>
      </c>
      <c r="N15" s="23">
        <v>35</v>
      </c>
      <c r="O15" s="23">
        <v>35</v>
      </c>
    </row>
    <row r="16" spans="1:22" ht="13">
      <c r="A16" s="62" t="s">
        <v>12</v>
      </c>
      <c r="B16" s="62" t="s">
        <v>55</v>
      </c>
      <c r="C16" s="23">
        <v>5</v>
      </c>
      <c r="D16" s="23">
        <v>4</v>
      </c>
      <c r="E16" s="23">
        <v>3</v>
      </c>
      <c r="F16" s="23">
        <v>5</v>
      </c>
      <c r="G16" s="23">
        <v>3</v>
      </c>
      <c r="H16" s="23">
        <v>3</v>
      </c>
      <c r="I16" s="23">
        <v>1</v>
      </c>
      <c r="J16" s="23">
        <v>2</v>
      </c>
      <c r="K16" s="23">
        <v>2</v>
      </c>
      <c r="L16" s="23">
        <v>1</v>
      </c>
      <c r="M16" s="23">
        <v>1</v>
      </c>
      <c r="N16" s="23">
        <v>0</v>
      </c>
      <c r="O16" s="23">
        <v>0</v>
      </c>
    </row>
    <row r="17" spans="1:15" ht="13">
      <c r="A17" s="62" t="s">
        <v>12</v>
      </c>
      <c r="B17" s="62" t="s">
        <v>56</v>
      </c>
      <c r="C17" s="23">
        <v>5</v>
      </c>
      <c r="D17" s="23">
        <v>9</v>
      </c>
      <c r="E17" s="23">
        <v>12</v>
      </c>
      <c r="F17" s="23">
        <v>17</v>
      </c>
      <c r="G17" s="23">
        <v>19</v>
      </c>
      <c r="H17" s="23">
        <v>22</v>
      </c>
      <c r="I17" s="23">
        <v>24</v>
      </c>
      <c r="J17" s="23">
        <v>25</v>
      </c>
      <c r="K17" s="23">
        <v>26</v>
      </c>
      <c r="L17" s="23">
        <v>26</v>
      </c>
      <c r="M17" s="23">
        <v>27</v>
      </c>
      <c r="N17" s="23">
        <v>27</v>
      </c>
      <c r="O17" s="23">
        <v>27</v>
      </c>
    </row>
    <row r="18" spans="1:15" ht="13">
      <c r="A18" s="62" t="s">
        <v>13</v>
      </c>
      <c r="B18" s="62" t="s">
        <v>55</v>
      </c>
      <c r="C18" s="23">
        <v>6</v>
      </c>
      <c r="D18" s="23">
        <v>3</v>
      </c>
      <c r="E18" s="23">
        <v>4</v>
      </c>
      <c r="F18" s="23">
        <v>3</v>
      </c>
      <c r="G18" s="23">
        <v>3</v>
      </c>
      <c r="H18" s="23">
        <v>2</v>
      </c>
      <c r="I18" s="23">
        <v>1</v>
      </c>
      <c r="J18" s="23">
        <v>2</v>
      </c>
      <c r="K18" s="23">
        <v>1</v>
      </c>
      <c r="L18" s="23">
        <v>0</v>
      </c>
      <c r="M18" s="23">
        <v>1</v>
      </c>
      <c r="N18" s="23">
        <v>0</v>
      </c>
      <c r="O18" s="23">
        <v>0</v>
      </c>
    </row>
    <row r="19" spans="1:15" ht="13">
      <c r="A19" s="62" t="s">
        <v>13</v>
      </c>
      <c r="B19" s="62" t="s">
        <v>56</v>
      </c>
      <c r="C19" s="23">
        <v>6</v>
      </c>
      <c r="D19" s="23">
        <v>8</v>
      </c>
      <c r="E19" s="23">
        <v>12</v>
      </c>
      <c r="F19" s="23">
        <v>15</v>
      </c>
      <c r="G19" s="23">
        <v>19</v>
      </c>
      <c r="H19" s="23">
        <v>21</v>
      </c>
      <c r="I19" s="23">
        <v>22</v>
      </c>
      <c r="J19" s="23">
        <v>25</v>
      </c>
      <c r="K19" s="23">
        <v>25</v>
      </c>
      <c r="L19" s="23">
        <v>25</v>
      </c>
      <c r="M19" s="23">
        <v>26</v>
      </c>
      <c r="N19" s="23">
        <v>26</v>
      </c>
      <c r="O19" s="23">
        <v>27</v>
      </c>
    </row>
    <row r="20" spans="1:15" ht="13">
      <c r="A20" s="62" t="s">
        <v>15</v>
      </c>
      <c r="B20" s="62" t="s">
        <v>55</v>
      </c>
      <c r="C20" s="23">
        <v>3</v>
      </c>
      <c r="D20" s="23">
        <v>3</v>
      </c>
      <c r="E20" s="23">
        <v>4</v>
      </c>
      <c r="F20" s="23">
        <v>3</v>
      </c>
      <c r="G20" s="23">
        <v>3</v>
      </c>
      <c r="H20" s="23">
        <v>4</v>
      </c>
      <c r="I20" s="23">
        <v>3</v>
      </c>
      <c r="J20" s="23">
        <v>2</v>
      </c>
      <c r="K20" s="23">
        <v>1</v>
      </c>
      <c r="L20" s="23">
        <v>0</v>
      </c>
      <c r="M20" s="23">
        <v>0</v>
      </c>
      <c r="N20" s="23">
        <v>0</v>
      </c>
      <c r="O20" s="23">
        <v>0</v>
      </c>
    </row>
    <row r="21" spans="1:15" ht="13">
      <c r="A21" s="62" t="s">
        <v>15</v>
      </c>
      <c r="B21" s="62" t="s">
        <v>56</v>
      </c>
      <c r="C21" s="23">
        <v>3</v>
      </c>
      <c r="D21" s="23">
        <v>7</v>
      </c>
      <c r="E21" s="23">
        <v>10</v>
      </c>
      <c r="F21" s="23">
        <v>13</v>
      </c>
      <c r="G21" s="23">
        <v>15</v>
      </c>
      <c r="H21" s="23">
        <v>18</v>
      </c>
      <c r="I21" s="23">
        <v>20</v>
      </c>
      <c r="J21" s="23">
        <v>21</v>
      </c>
      <c r="K21" s="23">
        <v>22</v>
      </c>
      <c r="L21" s="23">
        <v>22</v>
      </c>
      <c r="M21" s="23">
        <v>23</v>
      </c>
      <c r="N21" s="23">
        <v>23</v>
      </c>
      <c r="O21" s="23">
        <v>23</v>
      </c>
    </row>
    <row r="22" spans="1:15" ht="13">
      <c r="A22" s="62" t="s">
        <v>16</v>
      </c>
      <c r="B22" s="62" t="s">
        <v>55</v>
      </c>
      <c r="C22" s="23">
        <v>4</v>
      </c>
      <c r="D22" s="23">
        <v>3</v>
      </c>
      <c r="E22" s="23">
        <v>4</v>
      </c>
      <c r="F22" s="23">
        <v>3</v>
      </c>
      <c r="G22" s="23">
        <v>4</v>
      </c>
      <c r="H22" s="23">
        <v>4</v>
      </c>
      <c r="I22" s="23">
        <v>3</v>
      </c>
      <c r="J22" s="23">
        <v>3</v>
      </c>
      <c r="K22" s="23">
        <v>1</v>
      </c>
      <c r="L22" s="23">
        <v>1</v>
      </c>
      <c r="M22" s="23">
        <v>2</v>
      </c>
      <c r="N22" s="23">
        <v>1</v>
      </c>
      <c r="O22" s="23">
        <v>1</v>
      </c>
    </row>
    <row r="23" spans="1:15" ht="13">
      <c r="A23" s="62" t="s">
        <v>16</v>
      </c>
      <c r="B23" s="62" t="s">
        <v>56</v>
      </c>
      <c r="C23" s="23">
        <v>4</v>
      </c>
      <c r="D23" s="23">
        <v>6</v>
      </c>
      <c r="E23" s="23">
        <v>10</v>
      </c>
      <c r="F23" s="23">
        <v>13</v>
      </c>
      <c r="G23" s="23">
        <v>17</v>
      </c>
      <c r="H23" s="23">
        <v>19</v>
      </c>
      <c r="I23" s="23">
        <v>20</v>
      </c>
      <c r="J23" s="23">
        <v>23</v>
      </c>
      <c r="K23" s="23">
        <v>23</v>
      </c>
      <c r="L23" s="23">
        <v>23</v>
      </c>
      <c r="M23" s="23">
        <v>24</v>
      </c>
      <c r="N23" s="23">
        <v>24</v>
      </c>
      <c r="O23" s="23">
        <v>25</v>
      </c>
    </row>
    <row r="24" spans="1:15" ht="13">
      <c r="A24" s="62" t="s">
        <v>28</v>
      </c>
      <c r="B24" s="62" t="s">
        <v>55</v>
      </c>
      <c r="C24" s="23">
        <v>5</v>
      </c>
      <c r="D24" s="23">
        <v>7</v>
      </c>
      <c r="E24" s="23">
        <v>14</v>
      </c>
      <c r="F24" s="23">
        <v>18</v>
      </c>
      <c r="G24" s="23">
        <v>17</v>
      </c>
      <c r="H24" s="23">
        <v>12</v>
      </c>
      <c r="I24" s="23">
        <v>8</v>
      </c>
      <c r="J24" s="23">
        <v>4</v>
      </c>
      <c r="K24" s="23">
        <v>2</v>
      </c>
      <c r="L24" s="23">
        <v>1</v>
      </c>
      <c r="M24" s="23">
        <v>1</v>
      </c>
      <c r="N24" s="23">
        <v>1</v>
      </c>
      <c r="O24" s="23">
        <v>1</v>
      </c>
    </row>
    <row r="25" spans="1:15" ht="13">
      <c r="A25" s="62" t="s">
        <v>28</v>
      </c>
      <c r="B25" s="62" t="s">
        <v>56</v>
      </c>
      <c r="C25" s="23">
        <v>5</v>
      </c>
      <c r="D25" s="23">
        <v>12</v>
      </c>
      <c r="E25" s="23">
        <v>26</v>
      </c>
      <c r="F25" s="23">
        <v>36</v>
      </c>
      <c r="G25" s="23">
        <v>41</v>
      </c>
      <c r="H25" s="23">
        <v>43</v>
      </c>
      <c r="I25" s="23">
        <v>44</v>
      </c>
      <c r="J25" s="23">
        <v>46</v>
      </c>
      <c r="K25" s="23">
        <v>47</v>
      </c>
      <c r="L25" s="23">
        <v>47</v>
      </c>
      <c r="M25" s="23">
        <v>47</v>
      </c>
      <c r="N25" s="23">
        <v>47</v>
      </c>
      <c r="O25" s="23">
        <v>47</v>
      </c>
    </row>
    <row r="26" spans="1:15" ht="13">
      <c r="A26" s="62" t="s">
        <v>29</v>
      </c>
      <c r="B26" s="62" t="s">
        <v>55</v>
      </c>
      <c r="C26" s="23">
        <v>4</v>
      </c>
      <c r="D26" s="23">
        <v>10</v>
      </c>
      <c r="E26" s="23">
        <v>15</v>
      </c>
      <c r="F26" s="23">
        <v>18</v>
      </c>
      <c r="G26" s="23">
        <v>19</v>
      </c>
      <c r="H26" s="23">
        <v>14</v>
      </c>
      <c r="I26" s="23">
        <v>16</v>
      </c>
      <c r="J26" s="23">
        <v>13</v>
      </c>
      <c r="K26" s="23">
        <v>8</v>
      </c>
      <c r="L26" s="23">
        <v>5</v>
      </c>
      <c r="M26" s="23">
        <v>3</v>
      </c>
      <c r="N26" s="23">
        <v>1</v>
      </c>
      <c r="O26" s="23">
        <v>0</v>
      </c>
    </row>
    <row r="27" spans="1:15" ht="13">
      <c r="A27" s="62" t="s">
        <v>29</v>
      </c>
      <c r="B27" s="62" t="s">
        <v>56</v>
      </c>
      <c r="C27" s="23">
        <v>4</v>
      </c>
      <c r="D27" s="23">
        <v>14</v>
      </c>
      <c r="E27" s="23">
        <v>30</v>
      </c>
      <c r="F27" s="23">
        <v>38</v>
      </c>
      <c r="G27" s="23">
        <v>43</v>
      </c>
      <c r="H27" s="23">
        <v>44</v>
      </c>
      <c r="I27" s="23">
        <v>50</v>
      </c>
      <c r="J27" s="23">
        <v>53</v>
      </c>
      <c r="K27" s="23">
        <v>54</v>
      </c>
      <c r="L27" s="23">
        <v>54</v>
      </c>
      <c r="M27" s="23">
        <v>55</v>
      </c>
      <c r="N27" s="23">
        <v>55</v>
      </c>
      <c r="O27" s="23">
        <v>55</v>
      </c>
    </row>
    <row r="28" spans="1:15" ht="13">
      <c r="A28" s="62" t="s">
        <v>30</v>
      </c>
      <c r="B28" s="62" t="s">
        <v>55</v>
      </c>
      <c r="C28" s="23">
        <v>3</v>
      </c>
      <c r="D28" s="23">
        <v>3</v>
      </c>
      <c r="E28" s="23">
        <v>8</v>
      </c>
      <c r="F28" s="23">
        <v>15</v>
      </c>
      <c r="G28" s="23">
        <v>16</v>
      </c>
      <c r="H28" s="23">
        <v>16</v>
      </c>
      <c r="I28" s="23">
        <v>15</v>
      </c>
      <c r="J28" s="23">
        <v>9</v>
      </c>
      <c r="K28" s="23">
        <v>5</v>
      </c>
      <c r="L28" s="23">
        <v>2</v>
      </c>
      <c r="M28" s="23">
        <v>2</v>
      </c>
      <c r="N28" s="23">
        <v>2</v>
      </c>
      <c r="O28" s="23">
        <v>2</v>
      </c>
    </row>
    <row r="29" spans="1:15" ht="13">
      <c r="A29" s="62" t="s">
        <v>30</v>
      </c>
      <c r="B29" s="62" t="s">
        <v>56</v>
      </c>
      <c r="C29" s="23">
        <v>3</v>
      </c>
      <c r="D29" s="23">
        <v>8</v>
      </c>
      <c r="E29" s="23">
        <v>21</v>
      </c>
      <c r="F29" s="23">
        <v>35</v>
      </c>
      <c r="G29" s="23">
        <v>43</v>
      </c>
      <c r="H29" s="23">
        <v>49</v>
      </c>
      <c r="I29" s="23">
        <v>51</v>
      </c>
      <c r="J29" s="23">
        <v>52</v>
      </c>
      <c r="K29" s="23">
        <v>53</v>
      </c>
      <c r="L29" s="23">
        <v>53</v>
      </c>
      <c r="M29" s="23">
        <v>54</v>
      </c>
      <c r="N29" s="23">
        <v>54</v>
      </c>
      <c r="O29" s="23">
        <v>55</v>
      </c>
    </row>
    <row r="30" spans="1:15" ht="13">
      <c r="A30" s="62" t="s">
        <v>6</v>
      </c>
      <c r="B30" s="62" t="s">
        <v>55</v>
      </c>
      <c r="C30" s="23">
        <v>3</v>
      </c>
      <c r="D30" s="23">
        <v>3</v>
      </c>
      <c r="E30" s="23">
        <v>7</v>
      </c>
      <c r="F30" s="23">
        <v>10</v>
      </c>
      <c r="G30" s="23">
        <v>8</v>
      </c>
      <c r="H30" s="23">
        <v>4</v>
      </c>
      <c r="I30" s="23">
        <v>2</v>
      </c>
      <c r="J30" s="23">
        <v>3</v>
      </c>
      <c r="K30" s="23">
        <v>1</v>
      </c>
      <c r="L30" s="23">
        <v>0</v>
      </c>
      <c r="M30" s="23">
        <v>0</v>
      </c>
      <c r="N30" s="23">
        <v>1</v>
      </c>
      <c r="O30" s="23">
        <v>1</v>
      </c>
    </row>
    <row r="31" spans="1:15" ht="13">
      <c r="A31" s="62" t="s">
        <v>6</v>
      </c>
      <c r="B31" s="62" t="s">
        <v>56</v>
      </c>
      <c r="C31" s="23">
        <v>3</v>
      </c>
      <c r="D31" s="23">
        <v>7</v>
      </c>
      <c r="E31" s="23">
        <v>19</v>
      </c>
      <c r="F31" s="23">
        <v>28</v>
      </c>
      <c r="G31" s="23">
        <v>31</v>
      </c>
      <c r="H31" s="23">
        <v>33</v>
      </c>
      <c r="I31" s="23">
        <v>34</v>
      </c>
      <c r="J31" s="23">
        <v>37</v>
      </c>
      <c r="K31" s="23">
        <v>37</v>
      </c>
      <c r="L31" s="23">
        <v>37</v>
      </c>
      <c r="M31" s="23">
        <v>38</v>
      </c>
      <c r="N31" s="23">
        <v>40</v>
      </c>
      <c r="O31" s="23">
        <v>41</v>
      </c>
    </row>
    <row r="32" spans="1:15" ht="13">
      <c r="A32" s="62" t="s">
        <v>31</v>
      </c>
      <c r="B32" s="62" t="s">
        <v>55</v>
      </c>
      <c r="C32" s="23">
        <v>4</v>
      </c>
      <c r="D32" s="23">
        <v>6</v>
      </c>
      <c r="E32" s="23">
        <v>13</v>
      </c>
      <c r="F32" s="23">
        <v>17</v>
      </c>
      <c r="G32" s="23">
        <v>16</v>
      </c>
      <c r="H32" s="23">
        <v>11</v>
      </c>
      <c r="I32" s="23">
        <v>7</v>
      </c>
      <c r="J32" s="23">
        <v>5</v>
      </c>
      <c r="K32" s="23">
        <v>2</v>
      </c>
      <c r="L32" s="23">
        <v>0</v>
      </c>
      <c r="M32" s="23">
        <v>0</v>
      </c>
      <c r="N32" s="23">
        <v>0</v>
      </c>
      <c r="O32" s="23">
        <v>0</v>
      </c>
    </row>
    <row r="33" spans="1:15" ht="13">
      <c r="A33" s="62" t="s">
        <v>31</v>
      </c>
      <c r="B33" s="62" t="s">
        <v>56</v>
      </c>
      <c r="C33" s="23">
        <v>4</v>
      </c>
      <c r="D33" s="23">
        <v>11</v>
      </c>
      <c r="E33" s="23">
        <v>25</v>
      </c>
      <c r="F33" s="23">
        <v>35</v>
      </c>
      <c r="G33" s="23">
        <v>40</v>
      </c>
      <c r="H33" s="23">
        <v>42</v>
      </c>
      <c r="I33" s="23">
        <v>43</v>
      </c>
      <c r="J33" s="23">
        <v>45</v>
      </c>
      <c r="K33" s="23">
        <v>46</v>
      </c>
      <c r="L33" s="23">
        <v>46</v>
      </c>
      <c r="M33" s="23">
        <v>46</v>
      </c>
      <c r="N33" s="23">
        <v>46</v>
      </c>
      <c r="O33" s="23">
        <v>46</v>
      </c>
    </row>
    <row r="34" spans="1:15" ht="13">
      <c r="A34" s="62" t="s">
        <v>32</v>
      </c>
      <c r="B34" s="62" t="s">
        <v>55</v>
      </c>
      <c r="C34" s="23">
        <v>5</v>
      </c>
      <c r="D34" s="23">
        <v>11</v>
      </c>
      <c r="E34" s="23">
        <v>16</v>
      </c>
      <c r="F34" s="23">
        <v>19</v>
      </c>
      <c r="G34" s="23">
        <v>16</v>
      </c>
      <c r="H34" s="23">
        <v>11</v>
      </c>
      <c r="I34" s="23">
        <v>13</v>
      </c>
      <c r="J34" s="23">
        <v>11</v>
      </c>
      <c r="K34" s="23">
        <v>9</v>
      </c>
      <c r="L34" s="23">
        <v>7</v>
      </c>
      <c r="M34" s="23">
        <v>5</v>
      </c>
      <c r="N34" s="23">
        <v>2</v>
      </c>
      <c r="O34" s="23">
        <v>0</v>
      </c>
    </row>
    <row r="35" spans="1:15" ht="13">
      <c r="A35" s="62" t="s">
        <v>32</v>
      </c>
      <c r="B35" s="62" t="s">
        <v>56</v>
      </c>
      <c r="C35" s="23">
        <v>5</v>
      </c>
      <c r="D35" s="23">
        <v>15</v>
      </c>
      <c r="E35" s="23">
        <v>31</v>
      </c>
      <c r="F35" s="23">
        <v>39</v>
      </c>
      <c r="G35" s="23">
        <v>44</v>
      </c>
      <c r="H35" s="23">
        <v>45</v>
      </c>
      <c r="I35" s="23">
        <v>51</v>
      </c>
      <c r="J35" s="23">
        <v>54</v>
      </c>
      <c r="K35" s="23">
        <v>55</v>
      </c>
      <c r="L35" s="23">
        <v>55</v>
      </c>
      <c r="M35" s="23">
        <v>56</v>
      </c>
      <c r="N35" s="23">
        <v>56</v>
      </c>
      <c r="O35" s="23">
        <v>56</v>
      </c>
    </row>
    <row r="36" spans="1:15" ht="13">
      <c r="A36" s="62" t="s">
        <v>33</v>
      </c>
      <c r="B36" s="62" t="s">
        <v>55</v>
      </c>
      <c r="C36" s="23">
        <v>6</v>
      </c>
      <c r="D36" s="23">
        <v>15</v>
      </c>
      <c r="E36" s="23">
        <v>20</v>
      </c>
      <c r="F36" s="23">
        <v>27</v>
      </c>
      <c r="G36" s="23">
        <v>28</v>
      </c>
      <c r="H36" s="23">
        <v>28</v>
      </c>
      <c r="I36" s="23">
        <v>25</v>
      </c>
      <c r="J36" s="23">
        <v>16</v>
      </c>
      <c r="K36" s="23">
        <v>9</v>
      </c>
      <c r="L36" s="23">
        <v>3</v>
      </c>
      <c r="M36" s="23">
        <v>2</v>
      </c>
      <c r="N36" s="23">
        <v>2</v>
      </c>
      <c r="O36" s="23">
        <v>1</v>
      </c>
    </row>
    <row r="37" spans="1:15" ht="13">
      <c r="A37" s="62" t="s">
        <v>33</v>
      </c>
      <c r="B37" s="62" t="s">
        <v>56</v>
      </c>
      <c r="C37" s="23">
        <v>6</v>
      </c>
      <c r="D37" s="23">
        <v>21</v>
      </c>
      <c r="E37" s="23">
        <v>34</v>
      </c>
      <c r="F37" s="23">
        <v>48</v>
      </c>
      <c r="G37" s="23">
        <v>56</v>
      </c>
      <c r="H37" s="23">
        <v>62</v>
      </c>
      <c r="I37" s="23">
        <v>64</v>
      </c>
      <c r="J37" s="23">
        <v>65</v>
      </c>
      <c r="K37" s="23">
        <v>66</v>
      </c>
      <c r="L37" s="23">
        <v>66</v>
      </c>
      <c r="M37" s="23">
        <v>67</v>
      </c>
      <c r="N37" s="23">
        <v>69</v>
      </c>
      <c r="O37" s="23">
        <v>69</v>
      </c>
    </row>
    <row r="38" spans="1:15" ht="13">
      <c r="A38" s="62" t="s">
        <v>34</v>
      </c>
      <c r="B38" s="62" t="s">
        <v>55</v>
      </c>
      <c r="C38" s="23">
        <v>6</v>
      </c>
      <c r="D38" s="23">
        <v>12</v>
      </c>
      <c r="E38" s="23">
        <v>16</v>
      </c>
      <c r="F38" s="23">
        <v>14</v>
      </c>
      <c r="G38" s="23">
        <v>9</v>
      </c>
      <c r="H38" s="23">
        <v>4</v>
      </c>
      <c r="I38" s="23">
        <v>1</v>
      </c>
      <c r="J38" s="23">
        <v>2</v>
      </c>
      <c r="K38" s="23">
        <v>0</v>
      </c>
      <c r="L38" s="23">
        <v>0</v>
      </c>
      <c r="M38" s="23">
        <v>0</v>
      </c>
      <c r="N38" s="23">
        <v>1</v>
      </c>
      <c r="O38" s="23">
        <v>0</v>
      </c>
    </row>
    <row r="39" spans="1:15" ht="13">
      <c r="A39" s="62" t="s">
        <v>34</v>
      </c>
      <c r="B39" s="62" t="s">
        <v>56</v>
      </c>
      <c r="C39" s="23">
        <v>6</v>
      </c>
      <c r="D39" s="23">
        <v>20</v>
      </c>
      <c r="E39" s="23">
        <v>32</v>
      </c>
      <c r="F39" s="23">
        <v>41</v>
      </c>
      <c r="G39" s="23">
        <v>44</v>
      </c>
      <c r="H39" s="23">
        <v>46</v>
      </c>
      <c r="I39" s="23">
        <v>47</v>
      </c>
      <c r="J39" s="23">
        <v>50</v>
      </c>
      <c r="K39" s="23">
        <v>50</v>
      </c>
      <c r="L39" s="23">
        <v>50</v>
      </c>
      <c r="M39" s="23">
        <v>51</v>
      </c>
      <c r="N39" s="23">
        <v>53</v>
      </c>
      <c r="O39" s="23">
        <v>53</v>
      </c>
    </row>
    <row r="40" spans="1:15" ht="13">
      <c r="A40" s="62" t="s">
        <v>35</v>
      </c>
      <c r="B40" s="62" t="s">
        <v>55</v>
      </c>
      <c r="C40" s="23">
        <v>7</v>
      </c>
      <c r="D40" s="23">
        <v>13</v>
      </c>
      <c r="E40" s="23">
        <v>18</v>
      </c>
      <c r="F40" s="23">
        <v>21</v>
      </c>
      <c r="G40" s="23">
        <v>18</v>
      </c>
      <c r="H40" s="23">
        <v>13</v>
      </c>
      <c r="I40" s="23">
        <v>15</v>
      </c>
      <c r="J40" s="23">
        <v>12</v>
      </c>
      <c r="K40" s="23">
        <v>5</v>
      </c>
      <c r="L40" s="23">
        <v>2</v>
      </c>
      <c r="M40" s="23">
        <v>1</v>
      </c>
      <c r="N40" s="23">
        <v>0</v>
      </c>
      <c r="O40" s="23">
        <v>0</v>
      </c>
    </row>
    <row r="41" spans="1:15" ht="13">
      <c r="A41" s="62" t="s">
        <v>35</v>
      </c>
      <c r="B41" s="62" t="s">
        <v>56</v>
      </c>
      <c r="C41" s="23">
        <v>7</v>
      </c>
      <c r="D41" s="23">
        <v>17</v>
      </c>
      <c r="E41" s="23">
        <v>33</v>
      </c>
      <c r="F41" s="23">
        <v>41</v>
      </c>
      <c r="G41" s="23">
        <v>46</v>
      </c>
      <c r="H41" s="23">
        <v>47</v>
      </c>
      <c r="I41" s="23">
        <v>53</v>
      </c>
      <c r="J41" s="23">
        <v>56</v>
      </c>
      <c r="K41" s="23">
        <v>57</v>
      </c>
      <c r="L41" s="23">
        <v>57</v>
      </c>
      <c r="M41" s="23">
        <v>58</v>
      </c>
      <c r="N41" s="23">
        <v>58</v>
      </c>
      <c r="O41" s="23">
        <v>58</v>
      </c>
    </row>
    <row r="42" spans="1:15" ht="13">
      <c r="A42" s="62" t="s">
        <v>36</v>
      </c>
      <c r="B42" s="62" t="s">
        <v>55</v>
      </c>
      <c r="C42" s="23">
        <v>6</v>
      </c>
      <c r="D42" s="23">
        <v>15</v>
      </c>
      <c r="E42" s="23">
        <v>20</v>
      </c>
      <c r="F42" s="23">
        <v>27</v>
      </c>
      <c r="G42" s="23">
        <v>28</v>
      </c>
      <c r="H42" s="23">
        <v>28</v>
      </c>
      <c r="I42" s="23">
        <v>25</v>
      </c>
      <c r="J42" s="23">
        <v>16</v>
      </c>
      <c r="K42" s="23">
        <v>11</v>
      </c>
      <c r="L42" s="23">
        <v>7</v>
      </c>
      <c r="M42" s="23">
        <v>5</v>
      </c>
      <c r="N42" s="23">
        <v>4</v>
      </c>
      <c r="O42" s="23">
        <v>2</v>
      </c>
    </row>
    <row r="43" spans="1:15" ht="13">
      <c r="A43" s="62" t="s">
        <v>36</v>
      </c>
      <c r="B43" s="62" t="s">
        <v>56</v>
      </c>
      <c r="C43" s="23">
        <v>6</v>
      </c>
      <c r="D43" s="23">
        <v>21</v>
      </c>
      <c r="E43" s="23">
        <v>34</v>
      </c>
      <c r="F43" s="23">
        <v>48</v>
      </c>
      <c r="G43" s="23">
        <v>56</v>
      </c>
      <c r="H43" s="23">
        <v>62</v>
      </c>
      <c r="I43" s="23">
        <v>64</v>
      </c>
      <c r="J43" s="23">
        <v>65</v>
      </c>
      <c r="K43" s="23">
        <v>66</v>
      </c>
      <c r="L43" s="23">
        <v>66</v>
      </c>
      <c r="M43" s="23">
        <v>67</v>
      </c>
      <c r="N43" s="23">
        <v>69</v>
      </c>
      <c r="O43" s="23">
        <v>69</v>
      </c>
    </row>
    <row r="44" spans="1:15" ht="13">
      <c r="A44" s="62" t="s">
        <v>37</v>
      </c>
      <c r="B44" s="62" t="s">
        <v>55</v>
      </c>
      <c r="C44" s="23">
        <v>5</v>
      </c>
      <c r="D44" s="23">
        <v>3</v>
      </c>
      <c r="E44" s="23">
        <v>5</v>
      </c>
      <c r="F44" s="23">
        <v>4</v>
      </c>
      <c r="G44" s="23">
        <v>2</v>
      </c>
      <c r="H44" s="23">
        <v>2</v>
      </c>
      <c r="I44" s="23">
        <v>2</v>
      </c>
      <c r="J44" s="23">
        <v>1</v>
      </c>
      <c r="K44" s="23">
        <v>1</v>
      </c>
      <c r="L44" s="23">
        <v>1</v>
      </c>
      <c r="M44" s="23">
        <v>2</v>
      </c>
      <c r="N44" s="23">
        <v>1</v>
      </c>
      <c r="O44" s="23">
        <v>2</v>
      </c>
    </row>
    <row r="45" spans="1:15" ht="13">
      <c r="A45" s="62" t="s">
        <v>37</v>
      </c>
      <c r="B45" s="62" t="s">
        <v>56</v>
      </c>
      <c r="C45" s="23">
        <v>5</v>
      </c>
      <c r="D45" s="23">
        <v>7</v>
      </c>
      <c r="E45" s="23">
        <v>13</v>
      </c>
      <c r="F45" s="23">
        <v>15</v>
      </c>
      <c r="G45" s="23">
        <v>16</v>
      </c>
      <c r="H45" s="23">
        <v>18</v>
      </c>
      <c r="I45" s="23">
        <v>21</v>
      </c>
      <c r="J45" s="23">
        <v>23</v>
      </c>
      <c r="K45" s="23">
        <v>24</v>
      </c>
      <c r="L45" s="23">
        <v>24</v>
      </c>
      <c r="M45" s="23">
        <v>25</v>
      </c>
      <c r="N45" s="23">
        <v>25</v>
      </c>
      <c r="O45" s="23">
        <v>26</v>
      </c>
    </row>
    <row r="46" spans="1:15" ht="13">
      <c r="A46" s="62" t="s">
        <v>38</v>
      </c>
      <c r="B46" s="62" t="s">
        <v>55</v>
      </c>
      <c r="C46" s="23">
        <v>3</v>
      </c>
      <c r="D46" s="23">
        <v>5</v>
      </c>
      <c r="E46" s="23">
        <v>7</v>
      </c>
      <c r="F46" s="23">
        <v>7</v>
      </c>
      <c r="G46" s="23">
        <v>4</v>
      </c>
      <c r="H46" s="23">
        <v>2</v>
      </c>
      <c r="I46" s="23">
        <v>1</v>
      </c>
      <c r="J46" s="23">
        <v>2</v>
      </c>
      <c r="K46" s="23">
        <v>1</v>
      </c>
      <c r="L46" s="23">
        <v>0</v>
      </c>
      <c r="M46" s="23">
        <v>1</v>
      </c>
      <c r="N46" s="23">
        <v>0</v>
      </c>
      <c r="O46" s="23">
        <v>0</v>
      </c>
    </row>
    <row r="47" spans="1:15" ht="13">
      <c r="A47" s="62" t="s">
        <v>38</v>
      </c>
      <c r="B47" s="62" t="s">
        <v>56</v>
      </c>
      <c r="C47" s="23">
        <v>3</v>
      </c>
      <c r="D47" s="23">
        <v>7</v>
      </c>
      <c r="E47" s="23">
        <v>13</v>
      </c>
      <c r="F47" s="23">
        <v>16</v>
      </c>
      <c r="G47" s="23">
        <v>17</v>
      </c>
      <c r="H47" s="23">
        <v>19</v>
      </c>
      <c r="I47" s="23">
        <v>21</v>
      </c>
      <c r="J47" s="23">
        <v>24</v>
      </c>
      <c r="K47" s="23">
        <v>25</v>
      </c>
      <c r="L47" s="23">
        <v>25</v>
      </c>
      <c r="M47" s="23">
        <v>26</v>
      </c>
      <c r="N47" s="23">
        <v>26</v>
      </c>
      <c r="O47" s="23">
        <v>27</v>
      </c>
    </row>
    <row r="48" spans="1:15" ht="13">
      <c r="A48" s="62" t="s">
        <v>39</v>
      </c>
      <c r="B48" s="62" t="s">
        <v>55</v>
      </c>
      <c r="C48" s="23">
        <v>5</v>
      </c>
      <c r="D48" s="23">
        <v>5</v>
      </c>
      <c r="E48" s="23">
        <v>6</v>
      </c>
      <c r="F48" s="23">
        <v>7</v>
      </c>
      <c r="G48" s="23">
        <v>5</v>
      </c>
      <c r="H48" s="23">
        <v>5</v>
      </c>
      <c r="I48" s="23">
        <v>3</v>
      </c>
      <c r="J48" s="23">
        <v>2</v>
      </c>
      <c r="K48" s="23">
        <v>2</v>
      </c>
      <c r="L48" s="23">
        <v>1</v>
      </c>
      <c r="M48" s="23">
        <v>1</v>
      </c>
      <c r="N48" s="23">
        <v>1</v>
      </c>
      <c r="O48" s="23">
        <v>1</v>
      </c>
    </row>
    <row r="49" spans="1:15" ht="13">
      <c r="A49" s="62" t="s">
        <v>39</v>
      </c>
      <c r="B49" s="62" t="s">
        <v>56</v>
      </c>
      <c r="C49" s="23">
        <v>5</v>
      </c>
      <c r="D49" s="23">
        <v>8</v>
      </c>
      <c r="E49" s="23">
        <v>12</v>
      </c>
      <c r="F49" s="23">
        <v>17</v>
      </c>
      <c r="G49" s="23">
        <v>18</v>
      </c>
      <c r="H49" s="23">
        <v>22</v>
      </c>
      <c r="I49" s="23">
        <v>23</v>
      </c>
      <c r="J49" s="23">
        <v>25</v>
      </c>
      <c r="K49" s="23">
        <v>26</v>
      </c>
      <c r="L49" s="23">
        <v>26</v>
      </c>
      <c r="M49" s="23">
        <v>27</v>
      </c>
      <c r="N49" s="23">
        <v>27</v>
      </c>
      <c r="O49" s="23">
        <v>28</v>
      </c>
    </row>
    <row r="50" spans="1:15" ht="13">
      <c r="A50" s="62" t="s">
        <v>40</v>
      </c>
      <c r="B50" s="62" t="s">
        <v>55</v>
      </c>
      <c r="C50" s="23">
        <v>2</v>
      </c>
      <c r="D50" s="23">
        <v>3</v>
      </c>
      <c r="E50" s="23">
        <v>3</v>
      </c>
      <c r="F50" s="23">
        <v>5</v>
      </c>
      <c r="G50" s="23">
        <v>5</v>
      </c>
      <c r="H50" s="23">
        <v>4</v>
      </c>
      <c r="I50" s="23">
        <v>3</v>
      </c>
      <c r="J50" s="23">
        <v>3</v>
      </c>
      <c r="K50" s="23">
        <v>2</v>
      </c>
      <c r="L50" s="23">
        <v>1</v>
      </c>
      <c r="M50" s="23">
        <v>1</v>
      </c>
      <c r="N50" s="23">
        <v>1</v>
      </c>
      <c r="O50" s="23">
        <v>1</v>
      </c>
    </row>
    <row r="51" spans="1:15" ht="13">
      <c r="A51" s="62" t="s">
        <v>40</v>
      </c>
      <c r="B51" s="62" t="s">
        <v>56</v>
      </c>
      <c r="C51" s="23">
        <v>2</v>
      </c>
      <c r="D51" s="23">
        <v>4</v>
      </c>
      <c r="E51" s="23">
        <v>7</v>
      </c>
      <c r="F51" s="23">
        <v>11</v>
      </c>
      <c r="G51" s="23">
        <v>14</v>
      </c>
      <c r="H51" s="23">
        <v>17</v>
      </c>
      <c r="I51" s="23">
        <v>19</v>
      </c>
      <c r="J51" s="23">
        <v>21</v>
      </c>
      <c r="K51" s="23">
        <v>22</v>
      </c>
      <c r="L51" s="23">
        <v>22</v>
      </c>
      <c r="M51" s="23">
        <v>23</v>
      </c>
      <c r="N51" s="23">
        <v>23</v>
      </c>
      <c r="O51" s="23">
        <v>23</v>
      </c>
    </row>
    <row r="52" spans="1:15" ht="13">
      <c r="A52" s="62" t="s">
        <v>41</v>
      </c>
      <c r="B52" s="62" t="s">
        <v>55</v>
      </c>
      <c r="C52" s="23">
        <v>5</v>
      </c>
      <c r="D52" s="23">
        <v>4</v>
      </c>
      <c r="E52" s="23">
        <v>6</v>
      </c>
      <c r="F52" s="23">
        <v>4</v>
      </c>
      <c r="G52" s="23">
        <v>2</v>
      </c>
      <c r="H52" s="23">
        <v>3</v>
      </c>
      <c r="I52" s="23">
        <v>3</v>
      </c>
      <c r="J52" s="23">
        <v>2</v>
      </c>
      <c r="K52" s="23">
        <v>1</v>
      </c>
      <c r="L52" s="23">
        <v>1</v>
      </c>
      <c r="M52" s="23">
        <v>2</v>
      </c>
      <c r="N52" s="23">
        <v>1</v>
      </c>
      <c r="O52" s="23">
        <v>1</v>
      </c>
    </row>
    <row r="53" spans="1:15" ht="13">
      <c r="A53" s="62" t="s">
        <v>41</v>
      </c>
      <c r="B53" s="62" t="s">
        <v>56</v>
      </c>
      <c r="C53" s="23">
        <v>5</v>
      </c>
      <c r="D53" s="23">
        <v>7</v>
      </c>
      <c r="E53" s="23">
        <v>13</v>
      </c>
      <c r="F53" s="23">
        <v>15</v>
      </c>
      <c r="G53" s="23">
        <v>16</v>
      </c>
      <c r="H53" s="23">
        <v>18</v>
      </c>
      <c r="I53" s="23">
        <v>21</v>
      </c>
      <c r="J53" s="23">
        <v>23</v>
      </c>
      <c r="K53" s="23">
        <v>24</v>
      </c>
      <c r="L53" s="23">
        <v>24</v>
      </c>
      <c r="M53" s="23">
        <v>25</v>
      </c>
      <c r="N53" s="23">
        <v>25</v>
      </c>
      <c r="O53" s="23">
        <v>25</v>
      </c>
    </row>
    <row r="54" spans="1:15" ht="13">
      <c r="A54" s="62" t="s">
        <v>42</v>
      </c>
      <c r="B54" s="62" t="s">
        <v>55</v>
      </c>
      <c r="C54" s="23">
        <v>3</v>
      </c>
      <c r="D54" s="23">
        <v>5</v>
      </c>
      <c r="E54" s="23">
        <v>6</v>
      </c>
      <c r="F54" s="23">
        <v>4</v>
      </c>
      <c r="G54" s="23">
        <v>3</v>
      </c>
      <c r="H54" s="23">
        <v>3</v>
      </c>
      <c r="I54" s="23">
        <v>2</v>
      </c>
      <c r="J54" s="23">
        <v>3</v>
      </c>
      <c r="K54" s="23">
        <v>2</v>
      </c>
      <c r="L54" s="23">
        <v>1</v>
      </c>
      <c r="M54" s="23">
        <v>2</v>
      </c>
      <c r="N54" s="23">
        <v>1</v>
      </c>
      <c r="O54" s="23">
        <v>0</v>
      </c>
    </row>
    <row r="55" spans="1:15" ht="13">
      <c r="A55" s="62" t="s">
        <v>42</v>
      </c>
      <c r="B55" s="62" t="s">
        <v>56</v>
      </c>
      <c r="C55" s="23">
        <v>3</v>
      </c>
      <c r="D55" s="23">
        <v>9</v>
      </c>
      <c r="E55" s="23">
        <v>13</v>
      </c>
      <c r="F55" s="23">
        <v>14</v>
      </c>
      <c r="G55" s="23">
        <v>17</v>
      </c>
      <c r="H55" s="23">
        <v>19</v>
      </c>
      <c r="I55" s="23">
        <v>21</v>
      </c>
      <c r="J55" s="23">
        <v>24</v>
      </c>
      <c r="K55" s="23">
        <v>25</v>
      </c>
      <c r="L55" s="23">
        <v>25</v>
      </c>
      <c r="M55" s="23">
        <v>26</v>
      </c>
      <c r="N55" s="23">
        <v>26</v>
      </c>
      <c r="O55" s="23">
        <v>26</v>
      </c>
    </row>
    <row r="56" spans="1:15" ht="13">
      <c r="A56" s="62" t="s">
        <v>43</v>
      </c>
      <c r="B56" s="62" t="s">
        <v>55</v>
      </c>
      <c r="C56" s="23">
        <v>4</v>
      </c>
      <c r="D56" s="23">
        <v>5</v>
      </c>
      <c r="E56" s="23">
        <v>6</v>
      </c>
      <c r="F56" s="23">
        <v>7</v>
      </c>
      <c r="G56" s="23">
        <v>4</v>
      </c>
      <c r="H56" s="23">
        <v>3</v>
      </c>
      <c r="I56" s="23">
        <v>3</v>
      </c>
      <c r="J56" s="23">
        <v>2</v>
      </c>
      <c r="K56" s="23">
        <v>1</v>
      </c>
      <c r="L56" s="23">
        <v>0</v>
      </c>
      <c r="M56" s="23">
        <v>0</v>
      </c>
      <c r="N56" s="23">
        <v>0</v>
      </c>
      <c r="O56" s="23">
        <v>0</v>
      </c>
    </row>
    <row r="57" spans="1:15" ht="13">
      <c r="A57" s="62" t="s">
        <v>43</v>
      </c>
      <c r="B57" s="62" t="s">
        <v>56</v>
      </c>
      <c r="C57" s="23">
        <v>4</v>
      </c>
      <c r="D57" s="23">
        <v>7</v>
      </c>
      <c r="E57" s="23">
        <v>11</v>
      </c>
      <c r="F57" s="23">
        <v>16</v>
      </c>
      <c r="G57" s="23">
        <v>17</v>
      </c>
      <c r="H57" s="23">
        <v>21</v>
      </c>
      <c r="I57" s="23">
        <v>22</v>
      </c>
      <c r="J57" s="23">
        <v>24</v>
      </c>
      <c r="K57" s="23">
        <v>25</v>
      </c>
      <c r="L57" s="23">
        <v>25</v>
      </c>
      <c r="M57" s="23">
        <v>26</v>
      </c>
      <c r="N57" s="23">
        <v>26</v>
      </c>
      <c r="O57" s="23">
        <v>26</v>
      </c>
    </row>
    <row r="58" spans="1:15" ht="13">
      <c r="A58" s="62" t="s">
        <v>44</v>
      </c>
      <c r="B58" s="62" t="s">
        <v>55</v>
      </c>
      <c r="C58" s="23">
        <v>3</v>
      </c>
      <c r="D58" s="23">
        <v>2</v>
      </c>
      <c r="E58" s="23">
        <v>3</v>
      </c>
      <c r="F58" s="23">
        <v>3</v>
      </c>
      <c r="G58" s="23">
        <v>2</v>
      </c>
      <c r="H58" s="23">
        <v>2</v>
      </c>
      <c r="I58" s="23">
        <v>1</v>
      </c>
      <c r="J58" s="23">
        <v>1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</row>
    <row r="59" spans="1:15" ht="13">
      <c r="A59" s="62" t="s">
        <v>44</v>
      </c>
      <c r="B59" s="62" t="s">
        <v>56</v>
      </c>
      <c r="C59" s="23">
        <v>3</v>
      </c>
      <c r="D59" s="23">
        <v>5</v>
      </c>
      <c r="E59" s="23">
        <v>8</v>
      </c>
      <c r="F59" s="23">
        <v>12</v>
      </c>
      <c r="G59" s="23">
        <v>15</v>
      </c>
      <c r="H59" s="23">
        <v>18</v>
      </c>
      <c r="I59" s="23">
        <v>20</v>
      </c>
      <c r="J59" s="23">
        <v>22</v>
      </c>
      <c r="K59" s="23">
        <v>23</v>
      </c>
      <c r="L59" s="23">
        <v>23</v>
      </c>
      <c r="M59" s="23">
        <v>24</v>
      </c>
      <c r="N59" s="23">
        <v>24</v>
      </c>
      <c r="O59" s="23">
        <v>24</v>
      </c>
    </row>
    <row r="60" spans="1:15" ht="13">
      <c r="A60" s="62" t="s">
        <v>45</v>
      </c>
      <c r="B60" s="62" t="s">
        <v>55</v>
      </c>
      <c r="C60" s="23">
        <v>4</v>
      </c>
      <c r="D60" s="23">
        <v>4</v>
      </c>
      <c r="E60" s="23">
        <v>4</v>
      </c>
      <c r="F60" s="23">
        <v>5</v>
      </c>
      <c r="G60" s="23">
        <v>3</v>
      </c>
      <c r="H60" s="23">
        <v>4</v>
      </c>
      <c r="I60" s="23">
        <v>3</v>
      </c>
      <c r="J60" s="23">
        <v>2</v>
      </c>
      <c r="K60" s="23">
        <v>1</v>
      </c>
      <c r="L60" s="23">
        <v>0</v>
      </c>
      <c r="M60" s="23">
        <v>1</v>
      </c>
      <c r="N60" s="23">
        <v>0</v>
      </c>
      <c r="O60" s="23">
        <v>0</v>
      </c>
    </row>
    <row r="61" spans="1:15" ht="13">
      <c r="A61" s="62" t="s">
        <v>45</v>
      </c>
      <c r="B61" s="62" t="s">
        <v>56</v>
      </c>
      <c r="C61" s="23">
        <v>4</v>
      </c>
      <c r="D61" s="23">
        <v>7</v>
      </c>
      <c r="E61" s="23">
        <v>11</v>
      </c>
      <c r="F61" s="23">
        <v>16</v>
      </c>
      <c r="G61" s="23">
        <v>17</v>
      </c>
      <c r="H61" s="23">
        <v>21</v>
      </c>
      <c r="I61" s="23">
        <v>22</v>
      </c>
      <c r="J61" s="23">
        <v>24</v>
      </c>
      <c r="K61" s="23">
        <v>25</v>
      </c>
      <c r="L61" s="23">
        <v>25</v>
      </c>
      <c r="M61" s="23">
        <v>26</v>
      </c>
      <c r="N61" s="23">
        <v>26</v>
      </c>
      <c r="O61" s="23">
        <v>26</v>
      </c>
    </row>
    <row r="62" spans="1:15" ht="13">
      <c r="A62" s="62" t="s">
        <v>46</v>
      </c>
      <c r="B62" s="62" t="s">
        <v>55</v>
      </c>
      <c r="C62" s="23">
        <v>3</v>
      </c>
      <c r="D62" s="23">
        <v>2</v>
      </c>
      <c r="E62" s="23">
        <v>3</v>
      </c>
      <c r="F62" s="23">
        <v>4</v>
      </c>
      <c r="G62" s="23">
        <v>3</v>
      </c>
      <c r="H62" s="23">
        <v>2</v>
      </c>
      <c r="I62" s="23">
        <v>1</v>
      </c>
      <c r="J62" s="23">
        <v>1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</row>
    <row r="63" spans="1:15" ht="13">
      <c r="A63" s="62" t="s">
        <v>46</v>
      </c>
      <c r="B63" s="62" t="s">
        <v>56</v>
      </c>
      <c r="C63" s="23">
        <v>3</v>
      </c>
      <c r="D63" s="23">
        <v>5</v>
      </c>
      <c r="E63" s="23">
        <v>8</v>
      </c>
      <c r="F63" s="23">
        <v>12</v>
      </c>
      <c r="G63" s="23">
        <v>15</v>
      </c>
      <c r="H63" s="23">
        <v>18</v>
      </c>
      <c r="I63" s="23">
        <v>20</v>
      </c>
      <c r="J63" s="23">
        <v>22</v>
      </c>
      <c r="K63" s="23">
        <v>23</v>
      </c>
      <c r="L63" s="23">
        <v>23</v>
      </c>
      <c r="M63" s="23">
        <v>24</v>
      </c>
      <c r="N63" s="23">
        <v>24</v>
      </c>
      <c r="O63" s="23">
        <v>24</v>
      </c>
    </row>
  </sheetData>
  <mergeCells count="3">
    <mergeCell ref="C1:O1"/>
    <mergeCell ref="B1:B3"/>
    <mergeCell ref="A1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1EAA-7F96-4775-A8E5-58DFEAFD6DC9}">
  <dimension ref="B2:AI47"/>
  <sheetViews>
    <sheetView topLeftCell="A29" workbookViewId="0">
      <selection activeCell="S18" sqref="S18"/>
    </sheetView>
  </sheetViews>
  <sheetFormatPr defaultRowHeight="12.5"/>
  <cols>
    <col min="6" max="6" width="12.7265625" customWidth="1"/>
    <col min="7" max="7" width="11.81640625" customWidth="1"/>
  </cols>
  <sheetData>
    <row r="2" spans="2:35" ht="13">
      <c r="B2" s="83" t="s">
        <v>60</v>
      </c>
      <c r="C2" s="84"/>
      <c r="D2" s="52" t="s">
        <v>59</v>
      </c>
      <c r="E2" s="49" t="s">
        <v>5</v>
      </c>
      <c r="F2" s="49" t="s">
        <v>8</v>
      </c>
      <c r="G2" s="49" t="s">
        <v>7</v>
      </c>
      <c r="H2" s="49" t="s">
        <v>9</v>
      </c>
      <c r="I2" s="49" t="s">
        <v>10</v>
      </c>
      <c r="J2" s="49" t="s">
        <v>11</v>
      </c>
      <c r="K2" s="49" t="s">
        <v>12</v>
      </c>
      <c r="L2" s="49" t="s">
        <v>13</v>
      </c>
      <c r="M2" s="49" t="s">
        <v>15</v>
      </c>
      <c r="N2" s="49" t="s">
        <v>16</v>
      </c>
      <c r="O2" s="49" t="s">
        <v>28</v>
      </c>
      <c r="P2" s="49" t="s">
        <v>29</v>
      </c>
      <c r="Q2" s="49" t="s">
        <v>30</v>
      </c>
      <c r="R2" s="49" t="s">
        <v>6</v>
      </c>
      <c r="S2" s="49" t="s">
        <v>31</v>
      </c>
      <c r="T2" s="49" t="s">
        <v>32</v>
      </c>
      <c r="U2" s="49" t="s">
        <v>33</v>
      </c>
      <c r="V2" s="49" t="s">
        <v>34</v>
      </c>
      <c r="W2" s="49" t="s">
        <v>35</v>
      </c>
      <c r="X2" s="49" t="s">
        <v>36</v>
      </c>
      <c r="Y2" s="49" t="s">
        <v>37</v>
      </c>
      <c r="Z2" s="49" t="s">
        <v>38</v>
      </c>
      <c r="AA2" s="49" t="s">
        <v>39</v>
      </c>
      <c r="AB2" s="49" t="s">
        <v>40</v>
      </c>
      <c r="AC2" s="49" t="s">
        <v>41</v>
      </c>
      <c r="AD2" s="49" t="s">
        <v>42</v>
      </c>
      <c r="AE2" s="49" t="s">
        <v>43</v>
      </c>
      <c r="AF2" s="49" t="s">
        <v>44</v>
      </c>
      <c r="AG2" s="49" t="s">
        <v>45</v>
      </c>
      <c r="AH2" s="49" t="s">
        <v>46</v>
      </c>
      <c r="AI2" s="43" t="s">
        <v>91</v>
      </c>
    </row>
    <row r="3" spans="2:35" ht="13">
      <c r="B3" s="85" t="s">
        <v>61</v>
      </c>
      <c r="C3" s="86"/>
      <c r="D3" s="52">
        <v>0</v>
      </c>
      <c r="E3" s="25">
        <v>6</v>
      </c>
      <c r="F3" s="25">
        <v>5</v>
      </c>
      <c r="G3" s="25">
        <v>4</v>
      </c>
      <c r="H3" s="25">
        <v>4</v>
      </c>
      <c r="I3" s="25">
        <v>6</v>
      </c>
      <c r="J3" s="25">
        <v>5</v>
      </c>
      <c r="K3" s="25">
        <v>5</v>
      </c>
      <c r="L3" s="25">
        <v>6</v>
      </c>
      <c r="M3" s="25">
        <v>3</v>
      </c>
      <c r="N3" s="25">
        <v>4</v>
      </c>
      <c r="O3" s="25">
        <v>5</v>
      </c>
      <c r="P3" s="25">
        <v>4</v>
      </c>
      <c r="Q3" s="25">
        <v>3</v>
      </c>
      <c r="R3" s="25">
        <v>3</v>
      </c>
      <c r="S3" s="25">
        <v>4</v>
      </c>
      <c r="T3" s="25">
        <v>5</v>
      </c>
      <c r="U3" s="25">
        <v>6</v>
      </c>
      <c r="V3" s="25">
        <v>6</v>
      </c>
      <c r="W3" s="25">
        <v>7</v>
      </c>
      <c r="X3" s="25">
        <v>6</v>
      </c>
      <c r="Y3" s="25">
        <v>5</v>
      </c>
      <c r="Z3" s="25">
        <v>3</v>
      </c>
      <c r="AA3" s="25">
        <v>5</v>
      </c>
      <c r="AB3" s="25">
        <v>2</v>
      </c>
      <c r="AC3" s="25">
        <v>5</v>
      </c>
      <c r="AD3" s="25">
        <v>3</v>
      </c>
      <c r="AE3" s="25">
        <v>4</v>
      </c>
      <c r="AF3" s="25">
        <v>3</v>
      </c>
      <c r="AG3" s="25">
        <v>4</v>
      </c>
      <c r="AH3" s="25">
        <v>3</v>
      </c>
      <c r="AI3" s="53">
        <f>AVERAGE(E3:AH3)</f>
        <v>4.4666666666666668</v>
      </c>
    </row>
    <row r="4" spans="2:35" ht="13">
      <c r="B4" s="86"/>
      <c r="C4" s="86"/>
      <c r="D4" s="52">
        <v>1</v>
      </c>
      <c r="E4" s="25">
        <v>7</v>
      </c>
      <c r="F4" s="25">
        <v>6</v>
      </c>
      <c r="G4" s="25">
        <v>3</v>
      </c>
      <c r="H4" s="25">
        <v>3</v>
      </c>
      <c r="I4" s="25">
        <v>4</v>
      </c>
      <c r="J4" s="25">
        <v>4</v>
      </c>
      <c r="K4" s="25">
        <v>4</v>
      </c>
      <c r="L4" s="25">
        <v>3</v>
      </c>
      <c r="M4" s="25">
        <v>3</v>
      </c>
      <c r="N4" s="25">
        <v>3</v>
      </c>
      <c r="O4" s="25">
        <v>7</v>
      </c>
      <c r="P4" s="25">
        <v>10</v>
      </c>
      <c r="Q4" s="25">
        <v>3</v>
      </c>
      <c r="R4" s="25">
        <v>3</v>
      </c>
      <c r="S4" s="25">
        <v>6</v>
      </c>
      <c r="T4" s="25">
        <v>11</v>
      </c>
      <c r="U4" s="25">
        <v>15</v>
      </c>
      <c r="V4" s="25">
        <v>12</v>
      </c>
      <c r="W4" s="25">
        <v>13</v>
      </c>
      <c r="X4" s="25">
        <v>15</v>
      </c>
      <c r="Y4" s="25">
        <v>3</v>
      </c>
      <c r="Z4" s="25">
        <v>5</v>
      </c>
      <c r="AA4" s="25">
        <v>5</v>
      </c>
      <c r="AB4" s="25">
        <v>3</v>
      </c>
      <c r="AC4" s="25">
        <v>4</v>
      </c>
      <c r="AD4" s="25">
        <v>5</v>
      </c>
      <c r="AE4" s="25">
        <v>5</v>
      </c>
      <c r="AF4" s="25">
        <v>2</v>
      </c>
      <c r="AG4" s="25">
        <v>4</v>
      </c>
      <c r="AH4" s="25">
        <v>2</v>
      </c>
      <c r="AI4" s="53">
        <f t="shared" ref="AI4:AI28" si="0">AVERAGE(E4:AH4)</f>
        <v>5.7666666666666666</v>
      </c>
    </row>
    <row r="5" spans="2:35" ht="13">
      <c r="B5" s="86"/>
      <c r="C5" s="86"/>
      <c r="D5" s="52">
        <v>2</v>
      </c>
      <c r="E5" s="25">
        <v>7</v>
      </c>
      <c r="F5" s="25">
        <v>6</v>
      </c>
      <c r="G5" s="25">
        <v>2</v>
      </c>
      <c r="H5" s="25">
        <v>2</v>
      </c>
      <c r="I5" s="25">
        <v>5</v>
      </c>
      <c r="J5" s="25">
        <v>6</v>
      </c>
      <c r="K5" s="25">
        <v>3</v>
      </c>
      <c r="L5" s="25">
        <v>4</v>
      </c>
      <c r="M5" s="25">
        <v>4</v>
      </c>
      <c r="N5" s="25">
        <v>4</v>
      </c>
      <c r="O5" s="25">
        <v>14</v>
      </c>
      <c r="P5" s="25">
        <v>15</v>
      </c>
      <c r="Q5" s="25">
        <v>8</v>
      </c>
      <c r="R5" s="25">
        <v>7</v>
      </c>
      <c r="S5" s="25">
        <v>13</v>
      </c>
      <c r="T5" s="25">
        <v>16</v>
      </c>
      <c r="U5" s="25">
        <v>20</v>
      </c>
      <c r="V5" s="25">
        <v>16</v>
      </c>
      <c r="W5" s="25">
        <v>18</v>
      </c>
      <c r="X5" s="25">
        <v>20</v>
      </c>
      <c r="Y5" s="25">
        <v>5</v>
      </c>
      <c r="Z5" s="25">
        <v>7</v>
      </c>
      <c r="AA5" s="25">
        <v>6</v>
      </c>
      <c r="AB5" s="25">
        <v>3</v>
      </c>
      <c r="AC5" s="25">
        <v>6</v>
      </c>
      <c r="AD5" s="25">
        <v>6</v>
      </c>
      <c r="AE5" s="25">
        <v>6</v>
      </c>
      <c r="AF5" s="25">
        <v>3</v>
      </c>
      <c r="AG5" s="25">
        <v>4</v>
      </c>
      <c r="AH5" s="25">
        <v>3</v>
      </c>
      <c r="AI5" s="53">
        <f t="shared" si="0"/>
        <v>7.9666666666666668</v>
      </c>
    </row>
    <row r="6" spans="2:35" ht="13">
      <c r="B6" s="86"/>
      <c r="C6" s="86"/>
      <c r="D6" s="52">
        <v>3</v>
      </c>
      <c r="E6" s="25">
        <v>6</v>
      </c>
      <c r="F6" s="25">
        <v>4</v>
      </c>
      <c r="G6" s="25">
        <v>2</v>
      </c>
      <c r="H6" s="25">
        <v>3</v>
      </c>
      <c r="I6" s="25">
        <v>5</v>
      </c>
      <c r="J6" s="25">
        <v>3</v>
      </c>
      <c r="K6" s="25">
        <v>5</v>
      </c>
      <c r="L6" s="25">
        <v>3</v>
      </c>
      <c r="M6" s="25">
        <v>3</v>
      </c>
      <c r="N6" s="25">
        <v>3</v>
      </c>
      <c r="O6" s="25">
        <v>18</v>
      </c>
      <c r="P6" s="25">
        <v>18</v>
      </c>
      <c r="Q6" s="25">
        <v>15</v>
      </c>
      <c r="R6" s="25">
        <v>10</v>
      </c>
      <c r="S6" s="25">
        <v>17</v>
      </c>
      <c r="T6" s="25">
        <v>19</v>
      </c>
      <c r="U6" s="25">
        <v>27</v>
      </c>
      <c r="V6" s="25">
        <v>14</v>
      </c>
      <c r="W6" s="25">
        <v>21</v>
      </c>
      <c r="X6" s="25">
        <v>27</v>
      </c>
      <c r="Y6" s="25">
        <v>4</v>
      </c>
      <c r="Z6" s="25">
        <v>7</v>
      </c>
      <c r="AA6" s="25">
        <v>7</v>
      </c>
      <c r="AB6" s="25">
        <v>5</v>
      </c>
      <c r="AC6" s="25">
        <v>4</v>
      </c>
      <c r="AD6" s="25">
        <v>4</v>
      </c>
      <c r="AE6" s="25">
        <v>7</v>
      </c>
      <c r="AF6" s="25">
        <v>3</v>
      </c>
      <c r="AG6" s="25">
        <v>5</v>
      </c>
      <c r="AH6" s="25">
        <v>4</v>
      </c>
      <c r="AI6" s="53">
        <f t="shared" si="0"/>
        <v>9.1</v>
      </c>
    </row>
    <row r="7" spans="2:35" ht="13">
      <c r="B7" s="86"/>
      <c r="C7" s="86"/>
      <c r="D7" s="52">
        <v>4</v>
      </c>
      <c r="E7" s="25">
        <v>4</v>
      </c>
      <c r="F7" s="25">
        <v>2</v>
      </c>
      <c r="G7" s="25">
        <v>2</v>
      </c>
      <c r="H7" s="25">
        <v>2</v>
      </c>
      <c r="I7" s="25">
        <v>3</v>
      </c>
      <c r="J7" s="25">
        <v>3</v>
      </c>
      <c r="K7" s="25">
        <v>3</v>
      </c>
      <c r="L7" s="25">
        <v>3</v>
      </c>
      <c r="M7" s="25">
        <v>3</v>
      </c>
      <c r="N7" s="25">
        <v>4</v>
      </c>
      <c r="O7" s="25">
        <v>17</v>
      </c>
      <c r="P7" s="25">
        <v>19</v>
      </c>
      <c r="Q7" s="25">
        <v>16</v>
      </c>
      <c r="R7" s="25">
        <v>8</v>
      </c>
      <c r="S7" s="25">
        <v>16</v>
      </c>
      <c r="T7" s="25">
        <v>16</v>
      </c>
      <c r="U7" s="25">
        <v>28</v>
      </c>
      <c r="V7" s="25">
        <v>9</v>
      </c>
      <c r="W7" s="25">
        <v>18</v>
      </c>
      <c r="X7" s="25">
        <v>28</v>
      </c>
      <c r="Y7" s="25">
        <v>2</v>
      </c>
      <c r="Z7" s="25">
        <v>4</v>
      </c>
      <c r="AA7" s="25">
        <v>5</v>
      </c>
      <c r="AB7" s="25">
        <v>5</v>
      </c>
      <c r="AC7" s="25">
        <v>2</v>
      </c>
      <c r="AD7" s="25">
        <v>3</v>
      </c>
      <c r="AE7" s="25">
        <v>4</v>
      </c>
      <c r="AF7" s="25">
        <v>2</v>
      </c>
      <c r="AG7" s="25">
        <v>3</v>
      </c>
      <c r="AH7" s="25">
        <v>3</v>
      </c>
      <c r="AI7" s="53">
        <f t="shared" si="0"/>
        <v>7.9</v>
      </c>
    </row>
    <row r="8" spans="2:35" ht="13">
      <c r="B8" s="86"/>
      <c r="C8" s="86"/>
      <c r="D8" s="52">
        <v>5</v>
      </c>
      <c r="E8" s="25">
        <v>5</v>
      </c>
      <c r="F8" s="25">
        <v>1</v>
      </c>
      <c r="G8" s="25">
        <v>3</v>
      </c>
      <c r="H8" s="25">
        <v>1</v>
      </c>
      <c r="I8" s="25">
        <v>4</v>
      </c>
      <c r="J8" s="25">
        <v>4</v>
      </c>
      <c r="K8" s="25">
        <v>3</v>
      </c>
      <c r="L8" s="25">
        <v>2</v>
      </c>
      <c r="M8" s="25">
        <v>4</v>
      </c>
      <c r="N8" s="25">
        <v>4</v>
      </c>
      <c r="O8" s="25">
        <v>12</v>
      </c>
      <c r="P8" s="25">
        <v>14</v>
      </c>
      <c r="Q8" s="25">
        <v>16</v>
      </c>
      <c r="R8" s="25">
        <v>4</v>
      </c>
      <c r="S8" s="25">
        <v>11</v>
      </c>
      <c r="T8" s="25">
        <v>11</v>
      </c>
      <c r="U8" s="25">
        <v>28</v>
      </c>
      <c r="V8" s="25">
        <v>4</v>
      </c>
      <c r="W8" s="25">
        <v>13</v>
      </c>
      <c r="X8" s="25">
        <v>28</v>
      </c>
      <c r="Y8" s="25">
        <v>2</v>
      </c>
      <c r="Z8" s="25">
        <v>2</v>
      </c>
      <c r="AA8" s="25">
        <v>5</v>
      </c>
      <c r="AB8" s="25">
        <v>4</v>
      </c>
      <c r="AC8" s="25">
        <v>3</v>
      </c>
      <c r="AD8" s="25">
        <v>3</v>
      </c>
      <c r="AE8" s="25">
        <v>3</v>
      </c>
      <c r="AF8" s="25">
        <v>2</v>
      </c>
      <c r="AG8" s="25">
        <v>4</v>
      </c>
      <c r="AH8" s="25">
        <v>2</v>
      </c>
      <c r="AI8" s="53">
        <f t="shared" si="0"/>
        <v>6.7333333333333334</v>
      </c>
    </row>
    <row r="9" spans="2:35" ht="13">
      <c r="B9" s="86"/>
      <c r="C9" s="86"/>
      <c r="D9" s="52">
        <v>6</v>
      </c>
      <c r="E9" s="25">
        <v>4</v>
      </c>
      <c r="F9" s="25">
        <v>1</v>
      </c>
      <c r="G9" s="25">
        <v>2</v>
      </c>
      <c r="H9" s="25">
        <v>0</v>
      </c>
      <c r="I9" s="25">
        <v>3</v>
      </c>
      <c r="J9" s="25">
        <v>1</v>
      </c>
      <c r="K9" s="25">
        <v>1</v>
      </c>
      <c r="L9" s="25">
        <v>1</v>
      </c>
      <c r="M9" s="25">
        <v>3</v>
      </c>
      <c r="N9" s="25">
        <v>3</v>
      </c>
      <c r="O9" s="25">
        <v>8</v>
      </c>
      <c r="P9" s="25">
        <v>16</v>
      </c>
      <c r="Q9" s="25">
        <v>15</v>
      </c>
      <c r="R9" s="25">
        <v>2</v>
      </c>
      <c r="S9" s="25">
        <v>7</v>
      </c>
      <c r="T9" s="25">
        <v>13</v>
      </c>
      <c r="U9" s="25">
        <v>25</v>
      </c>
      <c r="V9" s="25">
        <v>1</v>
      </c>
      <c r="W9" s="25">
        <v>15</v>
      </c>
      <c r="X9" s="25">
        <v>25</v>
      </c>
      <c r="Y9" s="25">
        <v>2</v>
      </c>
      <c r="Z9" s="25">
        <v>1</v>
      </c>
      <c r="AA9" s="25">
        <v>3</v>
      </c>
      <c r="AB9" s="25">
        <v>3</v>
      </c>
      <c r="AC9" s="25">
        <v>3</v>
      </c>
      <c r="AD9" s="25">
        <v>2</v>
      </c>
      <c r="AE9" s="25">
        <v>3</v>
      </c>
      <c r="AF9" s="25">
        <v>1</v>
      </c>
      <c r="AG9" s="25">
        <v>3</v>
      </c>
      <c r="AH9" s="25">
        <v>1</v>
      </c>
      <c r="AI9" s="53">
        <f t="shared" si="0"/>
        <v>5.6</v>
      </c>
    </row>
    <row r="10" spans="2:35" ht="13">
      <c r="B10" s="86"/>
      <c r="C10" s="86"/>
      <c r="D10" s="52">
        <v>7</v>
      </c>
      <c r="E10" s="25">
        <v>3</v>
      </c>
      <c r="F10" s="25">
        <v>3</v>
      </c>
      <c r="G10" s="25">
        <v>2</v>
      </c>
      <c r="H10" s="25">
        <v>1</v>
      </c>
      <c r="I10" s="25">
        <v>2</v>
      </c>
      <c r="J10" s="25">
        <v>3</v>
      </c>
      <c r="K10" s="25">
        <v>2</v>
      </c>
      <c r="L10" s="25">
        <v>2</v>
      </c>
      <c r="M10" s="25">
        <v>2</v>
      </c>
      <c r="N10" s="25">
        <v>3</v>
      </c>
      <c r="O10" s="25">
        <v>4</v>
      </c>
      <c r="P10" s="25">
        <v>13</v>
      </c>
      <c r="Q10" s="25">
        <v>9</v>
      </c>
      <c r="R10" s="25">
        <v>3</v>
      </c>
      <c r="S10" s="25">
        <v>5</v>
      </c>
      <c r="T10" s="25">
        <v>11</v>
      </c>
      <c r="U10" s="25">
        <v>16</v>
      </c>
      <c r="V10" s="25">
        <v>2</v>
      </c>
      <c r="W10" s="25">
        <v>12</v>
      </c>
      <c r="X10" s="25">
        <v>16</v>
      </c>
      <c r="Y10" s="25">
        <v>1</v>
      </c>
      <c r="Z10" s="25">
        <v>2</v>
      </c>
      <c r="AA10" s="25">
        <v>2</v>
      </c>
      <c r="AB10" s="25">
        <v>3</v>
      </c>
      <c r="AC10" s="25">
        <v>2</v>
      </c>
      <c r="AD10" s="25">
        <v>3</v>
      </c>
      <c r="AE10" s="25">
        <v>2</v>
      </c>
      <c r="AF10" s="25">
        <v>1</v>
      </c>
      <c r="AG10" s="25">
        <v>2</v>
      </c>
      <c r="AH10" s="25">
        <v>1</v>
      </c>
      <c r="AI10" s="53">
        <f t="shared" si="0"/>
        <v>4.4333333333333336</v>
      </c>
    </row>
    <row r="11" spans="2:35" ht="13">
      <c r="B11" s="86"/>
      <c r="C11" s="86"/>
      <c r="D11" s="52">
        <v>8</v>
      </c>
      <c r="E11" s="25">
        <v>2</v>
      </c>
      <c r="F11" s="25">
        <v>1</v>
      </c>
      <c r="G11" s="25">
        <v>2</v>
      </c>
      <c r="H11" s="25">
        <v>1</v>
      </c>
      <c r="I11" s="25">
        <v>1</v>
      </c>
      <c r="J11" s="25">
        <v>1</v>
      </c>
      <c r="K11" s="25">
        <v>2</v>
      </c>
      <c r="L11" s="25">
        <v>1</v>
      </c>
      <c r="M11" s="25">
        <v>1</v>
      </c>
      <c r="N11" s="25">
        <v>1</v>
      </c>
      <c r="O11" s="25">
        <v>2</v>
      </c>
      <c r="P11" s="25">
        <v>8</v>
      </c>
      <c r="Q11" s="25">
        <v>5</v>
      </c>
      <c r="R11" s="25">
        <v>1</v>
      </c>
      <c r="S11" s="25">
        <v>2</v>
      </c>
      <c r="T11" s="25">
        <v>9</v>
      </c>
      <c r="U11" s="25">
        <v>9</v>
      </c>
      <c r="V11" s="25">
        <v>0</v>
      </c>
      <c r="W11" s="25">
        <v>5</v>
      </c>
      <c r="X11" s="25">
        <v>11</v>
      </c>
      <c r="Y11" s="25">
        <v>1</v>
      </c>
      <c r="Z11" s="25">
        <v>1</v>
      </c>
      <c r="AA11" s="25">
        <v>2</v>
      </c>
      <c r="AB11" s="25">
        <v>2</v>
      </c>
      <c r="AC11" s="25">
        <v>1</v>
      </c>
      <c r="AD11" s="25">
        <v>2</v>
      </c>
      <c r="AE11" s="25">
        <v>1</v>
      </c>
      <c r="AF11" s="25">
        <v>0</v>
      </c>
      <c r="AG11" s="25">
        <v>1</v>
      </c>
      <c r="AH11" s="25">
        <v>0</v>
      </c>
      <c r="AI11" s="53">
        <f t="shared" si="0"/>
        <v>2.5333333333333332</v>
      </c>
    </row>
    <row r="12" spans="2:35" ht="13">
      <c r="B12" s="86"/>
      <c r="C12" s="86"/>
      <c r="D12" s="52">
        <v>9</v>
      </c>
      <c r="E12" s="25">
        <v>0</v>
      </c>
      <c r="F12" s="25">
        <v>1</v>
      </c>
      <c r="G12" s="25">
        <v>2</v>
      </c>
      <c r="H12" s="25">
        <v>1</v>
      </c>
      <c r="I12" s="25">
        <v>0</v>
      </c>
      <c r="J12" s="25">
        <v>1</v>
      </c>
      <c r="K12" s="25">
        <v>1</v>
      </c>
      <c r="L12" s="25">
        <v>0</v>
      </c>
      <c r="M12" s="25">
        <v>0</v>
      </c>
      <c r="N12" s="25">
        <v>1</v>
      </c>
      <c r="O12" s="25">
        <v>1</v>
      </c>
      <c r="P12" s="25">
        <v>5</v>
      </c>
      <c r="Q12" s="25">
        <v>2</v>
      </c>
      <c r="R12" s="25">
        <v>0</v>
      </c>
      <c r="S12" s="25">
        <v>0</v>
      </c>
      <c r="T12" s="25">
        <v>7</v>
      </c>
      <c r="U12" s="25">
        <v>3</v>
      </c>
      <c r="V12" s="25">
        <v>0</v>
      </c>
      <c r="W12" s="25">
        <v>2</v>
      </c>
      <c r="X12" s="25">
        <v>7</v>
      </c>
      <c r="Y12" s="25">
        <v>1</v>
      </c>
      <c r="Z12" s="25">
        <v>0</v>
      </c>
      <c r="AA12" s="25">
        <v>1</v>
      </c>
      <c r="AB12" s="25">
        <v>1</v>
      </c>
      <c r="AC12" s="25">
        <v>1</v>
      </c>
      <c r="AD12" s="25">
        <v>1</v>
      </c>
      <c r="AE12" s="25">
        <v>0</v>
      </c>
      <c r="AF12" s="25">
        <v>0</v>
      </c>
      <c r="AG12" s="25">
        <v>0</v>
      </c>
      <c r="AH12" s="25">
        <v>0</v>
      </c>
      <c r="AI12" s="53">
        <f t="shared" si="0"/>
        <v>1.3</v>
      </c>
    </row>
    <row r="13" spans="2:35" ht="13">
      <c r="B13" s="86"/>
      <c r="C13" s="86"/>
      <c r="D13" s="52">
        <v>10</v>
      </c>
      <c r="E13" s="25">
        <v>0</v>
      </c>
      <c r="F13" s="25">
        <v>2</v>
      </c>
      <c r="G13" s="25">
        <v>3</v>
      </c>
      <c r="H13" s="25">
        <v>2</v>
      </c>
      <c r="I13" s="25">
        <v>1</v>
      </c>
      <c r="J13" s="25">
        <v>2</v>
      </c>
      <c r="K13" s="25">
        <v>1</v>
      </c>
      <c r="L13" s="25">
        <v>1</v>
      </c>
      <c r="M13" s="25">
        <v>0</v>
      </c>
      <c r="N13" s="25">
        <v>2</v>
      </c>
      <c r="O13" s="25">
        <v>1</v>
      </c>
      <c r="P13" s="25">
        <v>3</v>
      </c>
      <c r="Q13" s="25">
        <v>2</v>
      </c>
      <c r="R13" s="25">
        <v>0</v>
      </c>
      <c r="S13" s="25">
        <v>0</v>
      </c>
      <c r="T13" s="25">
        <v>5</v>
      </c>
      <c r="U13" s="25">
        <v>2</v>
      </c>
      <c r="V13" s="25">
        <v>0</v>
      </c>
      <c r="W13" s="25">
        <v>1</v>
      </c>
      <c r="X13" s="25">
        <v>5</v>
      </c>
      <c r="Y13" s="25">
        <v>2</v>
      </c>
      <c r="Z13" s="25">
        <v>1</v>
      </c>
      <c r="AA13" s="25">
        <v>1</v>
      </c>
      <c r="AB13" s="25">
        <v>1</v>
      </c>
      <c r="AC13" s="25">
        <v>2</v>
      </c>
      <c r="AD13" s="25">
        <v>2</v>
      </c>
      <c r="AE13" s="25">
        <v>0</v>
      </c>
      <c r="AF13" s="25">
        <v>0</v>
      </c>
      <c r="AG13" s="25">
        <v>1</v>
      </c>
      <c r="AH13" s="25">
        <v>0</v>
      </c>
      <c r="AI13" s="53">
        <f t="shared" si="0"/>
        <v>1.4333333333333333</v>
      </c>
    </row>
    <row r="14" spans="2:35" ht="13">
      <c r="B14" s="86"/>
      <c r="C14" s="86"/>
      <c r="D14" s="52">
        <v>11</v>
      </c>
      <c r="E14" s="25">
        <v>0</v>
      </c>
      <c r="F14" s="25">
        <v>1</v>
      </c>
      <c r="G14" s="25">
        <v>2</v>
      </c>
      <c r="H14" s="25">
        <v>1</v>
      </c>
      <c r="I14" s="25">
        <v>0</v>
      </c>
      <c r="J14" s="25">
        <v>1</v>
      </c>
      <c r="K14" s="25">
        <v>0</v>
      </c>
      <c r="L14" s="25">
        <v>0</v>
      </c>
      <c r="M14" s="25">
        <v>0</v>
      </c>
      <c r="N14" s="25">
        <v>1</v>
      </c>
      <c r="O14" s="25">
        <v>1</v>
      </c>
      <c r="P14" s="25">
        <v>1</v>
      </c>
      <c r="Q14" s="25">
        <v>2</v>
      </c>
      <c r="R14" s="25">
        <v>1</v>
      </c>
      <c r="S14" s="25">
        <v>0</v>
      </c>
      <c r="T14" s="25">
        <v>2</v>
      </c>
      <c r="U14" s="25">
        <v>2</v>
      </c>
      <c r="V14" s="25">
        <v>1</v>
      </c>
      <c r="W14" s="25">
        <v>0</v>
      </c>
      <c r="X14" s="25">
        <v>4</v>
      </c>
      <c r="Y14" s="25">
        <v>1</v>
      </c>
      <c r="Z14" s="25">
        <v>0</v>
      </c>
      <c r="AA14" s="25">
        <v>1</v>
      </c>
      <c r="AB14" s="25">
        <v>1</v>
      </c>
      <c r="AC14" s="25">
        <v>1</v>
      </c>
      <c r="AD14" s="25">
        <v>1</v>
      </c>
      <c r="AE14" s="25">
        <v>0</v>
      </c>
      <c r="AF14" s="25">
        <v>0</v>
      </c>
      <c r="AG14" s="25">
        <v>0</v>
      </c>
      <c r="AH14" s="25">
        <v>0</v>
      </c>
      <c r="AI14" s="53">
        <f t="shared" si="0"/>
        <v>0.83333333333333337</v>
      </c>
    </row>
    <row r="15" spans="2:35" ht="13">
      <c r="B15" s="86"/>
      <c r="C15" s="86"/>
      <c r="D15" s="52">
        <v>12</v>
      </c>
      <c r="E15" s="25">
        <v>1</v>
      </c>
      <c r="F15" s="25">
        <v>1</v>
      </c>
      <c r="G15" s="25">
        <v>2</v>
      </c>
      <c r="H15" s="25">
        <v>1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1</v>
      </c>
      <c r="O15" s="25">
        <v>1</v>
      </c>
      <c r="P15" s="25">
        <v>0</v>
      </c>
      <c r="Q15" s="25">
        <v>2</v>
      </c>
      <c r="R15" s="25">
        <v>1</v>
      </c>
      <c r="S15" s="25">
        <v>0</v>
      </c>
      <c r="T15" s="25">
        <v>0</v>
      </c>
      <c r="U15" s="25">
        <v>1</v>
      </c>
      <c r="V15" s="25">
        <v>0</v>
      </c>
      <c r="W15" s="25">
        <v>0</v>
      </c>
      <c r="X15" s="25">
        <v>2</v>
      </c>
      <c r="Y15" s="25">
        <v>2</v>
      </c>
      <c r="Z15" s="25">
        <v>0</v>
      </c>
      <c r="AA15" s="25">
        <v>1</v>
      </c>
      <c r="AB15" s="25">
        <v>1</v>
      </c>
      <c r="AC15" s="25">
        <v>1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53">
        <f t="shared" si="0"/>
        <v>0.6333333333333333</v>
      </c>
    </row>
    <row r="16" spans="2:35" ht="13">
      <c r="B16" s="85" t="s">
        <v>56</v>
      </c>
      <c r="C16" s="86"/>
      <c r="D16" s="52">
        <v>0</v>
      </c>
      <c r="E16" s="25">
        <v>6</v>
      </c>
      <c r="F16" s="25">
        <v>5</v>
      </c>
      <c r="G16" s="25">
        <v>4</v>
      </c>
      <c r="H16" s="25">
        <v>4</v>
      </c>
      <c r="I16" s="25">
        <v>6</v>
      </c>
      <c r="J16" s="25">
        <v>5</v>
      </c>
      <c r="K16" s="25">
        <v>5</v>
      </c>
      <c r="L16" s="25">
        <v>6</v>
      </c>
      <c r="M16" s="25">
        <v>3</v>
      </c>
      <c r="N16" s="25">
        <v>4</v>
      </c>
      <c r="O16" s="25">
        <v>5</v>
      </c>
      <c r="P16" s="25">
        <v>4</v>
      </c>
      <c r="Q16" s="25">
        <v>3</v>
      </c>
      <c r="R16" s="25">
        <v>3</v>
      </c>
      <c r="S16" s="25">
        <v>4</v>
      </c>
      <c r="T16" s="25">
        <v>5</v>
      </c>
      <c r="U16" s="25">
        <v>6</v>
      </c>
      <c r="V16" s="25">
        <v>6</v>
      </c>
      <c r="W16" s="25">
        <v>7</v>
      </c>
      <c r="X16" s="25">
        <v>6</v>
      </c>
      <c r="Y16" s="25">
        <v>5</v>
      </c>
      <c r="Z16" s="25">
        <v>3</v>
      </c>
      <c r="AA16" s="25">
        <v>5</v>
      </c>
      <c r="AB16" s="25">
        <v>2</v>
      </c>
      <c r="AC16" s="25">
        <v>5</v>
      </c>
      <c r="AD16" s="25">
        <v>3</v>
      </c>
      <c r="AE16" s="25">
        <v>4</v>
      </c>
      <c r="AF16" s="25">
        <v>3</v>
      </c>
      <c r="AG16" s="25">
        <v>4</v>
      </c>
      <c r="AH16" s="25">
        <v>3</v>
      </c>
      <c r="AI16" s="53">
        <f t="shared" si="0"/>
        <v>4.4666666666666668</v>
      </c>
    </row>
    <row r="17" spans="2:35" ht="13">
      <c r="B17" s="86"/>
      <c r="C17" s="86"/>
      <c r="D17" s="52">
        <v>1</v>
      </c>
      <c r="E17" s="25">
        <v>9</v>
      </c>
      <c r="F17" s="25">
        <v>11</v>
      </c>
      <c r="G17" s="25">
        <v>9</v>
      </c>
      <c r="H17" s="25">
        <v>8</v>
      </c>
      <c r="I17" s="25">
        <v>9</v>
      </c>
      <c r="J17" s="25">
        <v>11</v>
      </c>
      <c r="K17" s="25">
        <v>9</v>
      </c>
      <c r="L17" s="25">
        <v>8</v>
      </c>
      <c r="M17" s="25">
        <v>7</v>
      </c>
      <c r="N17" s="25">
        <v>6</v>
      </c>
      <c r="O17" s="25">
        <v>12</v>
      </c>
      <c r="P17" s="25">
        <v>14</v>
      </c>
      <c r="Q17" s="25">
        <v>8</v>
      </c>
      <c r="R17" s="25">
        <v>7</v>
      </c>
      <c r="S17" s="25">
        <v>11</v>
      </c>
      <c r="T17" s="25">
        <v>15</v>
      </c>
      <c r="U17" s="25">
        <v>21</v>
      </c>
      <c r="V17" s="25">
        <v>20</v>
      </c>
      <c r="W17" s="25">
        <v>17</v>
      </c>
      <c r="X17" s="25">
        <v>21</v>
      </c>
      <c r="Y17" s="25">
        <v>7</v>
      </c>
      <c r="Z17" s="25">
        <v>7</v>
      </c>
      <c r="AA17" s="25">
        <v>8</v>
      </c>
      <c r="AB17" s="25">
        <v>4</v>
      </c>
      <c r="AC17" s="25">
        <v>7</v>
      </c>
      <c r="AD17" s="25">
        <v>9</v>
      </c>
      <c r="AE17" s="25">
        <v>7</v>
      </c>
      <c r="AF17" s="25">
        <v>5</v>
      </c>
      <c r="AG17" s="25">
        <v>7</v>
      </c>
      <c r="AH17" s="25">
        <v>5</v>
      </c>
      <c r="AI17" s="53">
        <f t="shared" si="0"/>
        <v>9.9666666666666668</v>
      </c>
    </row>
    <row r="18" spans="2:35" ht="13">
      <c r="B18" s="86"/>
      <c r="C18" s="86"/>
      <c r="D18" s="52">
        <v>2</v>
      </c>
      <c r="E18" s="25">
        <v>14</v>
      </c>
      <c r="F18" s="25">
        <v>19</v>
      </c>
      <c r="G18" s="25">
        <v>12</v>
      </c>
      <c r="H18" s="25">
        <v>10</v>
      </c>
      <c r="I18" s="25">
        <v>14</v>
      </c>
      <c r="J18" s="25">
        <v>19</v>
      </c>
      <c r="K18" s="25">
        <v>12</v>
      </c>
      <c r="L18" s="25">
        <v>12</v>
      </c>
      <c r="M18" s="25">
        <v>10</v>
      </c>
      <c r="N18" s="25">
        <v>10</v>
      </c>
      <c r="O18" s="25">
        <v>26</v>
      </c>
      <c r="P18" s="25">
        <v>30</v>
      </c>
      <c r="Q18" s="25">
        <v>21</v>
      </c>
      <c r="R18" s="25">
        <v>19</v>
      </c>
      <c r="S18" s="25">
        <v>25</v>
      </c>
      <c r="T18" s="25">
        <v>31</v>
      </c>
      <c r="U18" s="25">
        <v>34</v>
      </c>
      <c r="V18" s="25">
        <v>32</v>
      </c>
      <c r="W18" s="25">
        <v>33</v>
      </c>
      <c r="X18" s="25">
        <v>34</v>
      </c>
      <c r="Y18" s="25">
        <v>13</v>
      </c>
      <c r="Z18" s="25">
        <v>13</v>
      </c>
      <c r="AA18" s="25">
        <v>12</v>
      </c>
      <c r="AB18" s="25">
        <v>7</v>
      </c>
      <c r="AC18" s="25">
        <v>13</v>
      </c>
      <c r="AD18" s="25">
        <v>13</v>
      </c>
      <c r="AE18" s="25">
        <v>11</v>
      </c>
      <c r="AF18" s="25">
        <v>8</v>
      </c>
      <c r="AG18" s="25">
        <v>11</v>
      </c>
      <c r="AH18" s="25">
        <v>8</v>
      </c>
      <c r="AI18" s="53">
        <f t="shared" si="0"/>
        <v>17.533333333333335</v>
      </c>
    </row>
    <row r="19" spans="2:35" ht="13">
      <c r="B19" s="86"/>
      <c r="C19" s="86"/>
      <c r="D19" s="52">
        <v>3</v>
      </c>
      <c r="E19" s="25">
        <v>17</v>
      </c>
      <c r="F19" s="25">
        <v>21</v>
      </c>
      <c r="G19" s="25">
        <v>16</v>
      </c>
      <c r="H19" s="25">
        <v>15</v>
      </c>
      <c r="I19" s="25">
        <v>17</v>
      </c>
      <c r="J19" s="25">
        <v>21</v>
      </c>
      <c r="K19" s="25">
        <v>17</v>
      </c>
      <c r="L19" s="25">
        <v>15</v>
      </c>
      <c r="M19" s="25">
        <v>13</v>
      </c>
      <c r="N19" s="25">
        <v>13</v>
      </c>
      <c r="O19" s="25">
        <v>36</v>
      </c>
      <c r="P19" s="25">
        <v>38</v>
      </c>
      <c r="Q19" s="25">
        <v>35</v>
      </c>
      <c r="R19" s="25">
        <v>28</v>
      </c>
      <c r="S19" s="25">
        <v>35</v>
      </c>
      <c r="T19" s="25">
        <v>39</v>
      </c>
      <c r="U19" s="25">
        <v>48</v>
      </c>
      <c r="V19" s="25">
        <v>41</v>
      </c>
      <c r="W19" s="25">
        <v>41</v>
      </c>
      <c r="X19" s="25">
        <v>48</v>
      </c>
      <c r="Y19" s="25">
        <v>15</v>
      </c>
      <c r="Z19" s="25">
        <v>16</v>
      </c>
      <c r="AA19" s="25">
        <v>17</v>
      </c>
      <c r="AB19" s="25">
        <v>11</v>
      </c>
      <c r="AC19" s="25">
        <v>15</v>
      </c>
      <c r="AD19" s="25">
        <v>14</v>
      </c>
      <c r="AE19" s="25">
        <v>16</v>
      </c>
      <c r="AF19" s="25">
        <v>12</v>
      </c>
      <c r="AG19" s="25">
        <v>16</v>
      </c>
      <c r="AH19" s="25">
        <v>12</v>
      </c>
      <c r="AI19" s="53">
        <f t="shared" si="0"/>
        <v>23.266666666666666</v>
      </c>
    </row>
    <row r="20" spans="2:35" ht="13">
      <c r="B20" s="86"/>
      <c r="C20" s="86"/>
      <c r="D20" s="52">
        <v>4</v>
      </c>
      <c r="E20" s="25">
        <v>19</v>
      </c>
      <c r="F20" s="25">
        <v>24</v>
      </c>
      <c r="G20" s="25">
        <v>19</v>
      </c>
      <c r="H20" s="25">
        <v>17</v>
      </c>
      <c r="I20" s="25">
        <v>19</v>
      </c>
      <c r="J20" s="25">
        <v>24</v>
      </c>
      <c r="K20" s="25">
        <v>19</v>
      </c>
      <c r="L20" s="25">
        <v>19</v>
      </c>
      <c r="M20" s="25">
        <v>15</v>
      </c>
      <c r="N20" s="25">
        <v>17</v>
      </c>
      <c r="O20" s="25">
        <v>41</v>
      </c>
      <c r="P20" s="25">
        <v>43</v>
      </c>
      <c r="Q20" s="25">
        <v>43</v>
      </c>
      <c r="R20" s="25">
        <v>31</v>
      </c>
      <c r="S20" s="25">
        <v>40</v>
      </c>
      <c r="T20" s="25">
        <v>44</v>
      </c>
      <c r="U20" s="25">
        <v>56</v>
      </c>
      <c r="V20" s="25">
        <v>44</v>
      </c>
      <c r="W20" s="25">
        <v>46</v>
      </c>
      <c r="X20" s="25">
        <v>56</v>
      </c>
      <c r="Y20" s="25">
        <v>16</v>
      </c>
      <c r="Z20" s="25">
        <v>17</v>
      </c>
      <c r="AA20" s="25">
        <v>18</v>
      </c>
      <c r="AB20" s="25">
        <v>14</v>
      </c>
      <c r="AC20" s="25">
        <v>16</v>
      </c>
      <c r="AD20" s="25">
        <v>17</v>
      </c>
      <c r="AE20" s="25">
        <v>17</v>
      </c>
      <c r="AF20" s="25">
        <v>15</v>
      </c>
      <c r="AG20" s="25">
        <v>17</v>
      </c>
      <c r="AH20" s="25">
        <v>15</v>
      </c>
      <c r="AI20" s="53">
        <f t="shared" si="0"/>
        <v>26.6</v>
      </c>
    </row>
    <row r="21" spans="2:35" ht="13">
      <c r="B21" s="86"/>
      <c r="C21" s="86"/>
      <c r="D21" s="52">
        <v>5</v>
      </c>
      <c r="E21" s="25">
        <v>25</v>
      </c>
      <c r="F21" s="25">
        <v>28</v>
      </c>
      <c r="G21" s="25">
        <v>21</v>
      </c>
      <c r="H21" s="25">
        <v>19</v>
      </c>
      <c r="I21" s="25">
        <v>25</v>
      </c>
      <c r="J21" s="25">
        <v>28</v>
      </c>
      <c r="K21" s="25">
        <v>22</v>
      </c>
      <c r="L21" s="25">
        <v>21</v>
      </c>
      <c r="M21" s="25">
        <v>18</v>
      </c>
      <c r="N21" s="25">
        <v>19</v>
      </c>
      <c r="O21" s="25">
        <v>43</v>
      </c>
      <c r="P21" s="25">
        <v>44</v>
      </c>
      <c r="Q21" s="25">
        <v>49</v>
      </c>
      <c r="R21" s="25">
        <v>33</v>
      </c>
      <c r="S21" s="25">
        <v>42</v>
      </c>
      <c r="T21" s="25">
        <v>45</v>
      </c>
      <c r="U21" s="25">
        <v>62</v>
      </c>
      <c r="V21" s="25">
        <v>46</v>
      </c>
      <c r="W21" s="25">
        <v>47</v>
      </c>
      <c r="X21" s="25">
        <v>62</v>
      </c>
      <c r="Y21" s="25">
        <v>18</v>
      </c>
      <c r="Z21" s="25">
        <v>19</v>
      </c>
      <c r="AA21" s="25">
        <v>22</v>
      </c>
      <c r="AB21" s="25">
        <v>17</v>
      </c>
      <c r="AC21" s="25">
        <v>18</v>
      </c>
      <c r="AD21" s="25">
        <v>19</v>
      </c>
      <c r="AE21" s="25">
        <v>21</v>
      </c>
      <c r="AF21" s="25">
        <v>18</v>
      </c>
      <c r="AG21" s="25">
        <v>21</v>
      </c>
      <c r="AH21" s="25">
        <v>18</v>
      </c>
      <c r="AI21" s="53">
        <f t="shared" si="0"/>
        <v>29.666666666666668</v>
      </c>
    </row>
    <row r="22" spans="2:35" ht="13">
      <c r="B22" s="86"/>
      <c r="C22" s="86"/>
      <c r="D22" s="52">
        <v>6</v>
      </c>
      <c r="E22" s="25">
        <v>28</v>
      </c>
      <c r="F22" s="25">
        <v>29</v>
      </c>
      <c r="G22" s="25">
        <v>23</v>
      </c>
      <c r="H22" s="25">
        <v>20</v>
      </c>
      <c r="I22" s="25">
        <v>28</v>
      </c>
      <c r="J22" s="25">
        <v>29</v>
      </c>
      <c r="K22" s="25">
        <v>24</v>
      </c>
      <c r="L22" s="25">
        <v>22</v>
      </c>
      <c r="M22" s="25">
        <v>20</v>
      </c>
      <c r="N22" s="25">
        <v>20</v>
      </c>
      <c r="O22" s="25">
        <v>44</v>
      </c>
      <c r="P22" s="25">
        <v>50</v>
      </c>
      <c r="Q22" s="25">
        <v>51</v>
      </c>
      <c r="R22" s="25">
        <v>34</v>
      </c>
      <c r="S22" s="25">
        <v>43</v>
      </c>
      <c r="T22" s="25">
        <v>51</v>
      </c>
      <c r="U22" s="25">
        <v>64</v>
      </c>
      <c r="V22" s="25">
        <v>47</v>
      </c>
      <c r="W22" s="25">
        <v>53</v>
      </c>
      <c r="X22" s="25">
        <v>64</v>
      </c>
      <c r="Y22" s="25">
        <v>21</v>
      </c>
      <c r="Z22" s="25">
        <v>21</v>
      </c>
      <c r="AA22" s="25">
        <v>23</v>
      </c>
      <c r="AB22" s="25">
        <v>19</v>
      </c>
      <c r="AC22" s="25">
        <v>21</v>
      </c>
      <c r="AD22" s="25">
        <v>21</v>
      </c>
      <c r="AE22" s="25">
        <v>22</v>
      </c>
      <c r="AF22" s="25">
        <v>20</v>
      </c>
      <c r="AG22" s="25">
        <v>22</v>
      </c>
      <c r="AH22" s="25">
        <v>20</v>
      </c>
      <c r="AI22" s="53">
        <f t="shared" si="0"/>
        <v>31.8</v>
      </c>
    </row>
    <row r="23" spans="2:35" ht="13">
      <c r="B23" s="86"/>
      <c r="C23" s="86"/>
      <c r="D23" s="52">
        <v>7</v>
      </c>
      <c r="E23" s="25">
        <v>30</v>
      </c>
      <c r="F23" s="25">
        <v>34</v>
      </c>
      <c r="G23" s="25">
        <v>24</v>
      </c>
      <c r="H23" s="25">
        <v>23</v>
      </c>
      <c r="I23" s="25">
        <v>30</v>
      </c>
      <c r="J23" s="25">
        <v>34</v>
      </c>
      <c r="K23" s="25">
        <v>25</v>
      </c>
      <c r="L23" s="25">
        <v>25</v>
      </c>
      <c r="M23" s="25">
        <v>21</v>
      </c>
      <c r="N23" s="25">
        <v>23</v>
      </c>
      <c r="O23" s="25">
        <v>46</v>
      </c>
      <c r="P23" s="25">
        <v>53</v>
      </c>
      <c r="Q23" s="25">
        <v>52</v>
      </c>
      <c r="R23" s="25">
        <v>37</v>
      </c>
      <c r="S23" s="25">
        <v>45</v>
      </c>
      <c r="T23" s="25">
        <v>54</v>
      </c>
      <c r="U23" s="25">
        <v>65</v>
      </c>
      <c r="V23" s="25">
        <v>50</v>
      </c>
      <c r="W23" s="25">
        <v>56</v>
      </c>
      <c r="X23" s="25">
        <v>65</v>
      </c>
      <c r="Y23" s="25">
        <v>23</v>
      </c>
      <c r="Z23" s="25">
        <v>24</v>
      </c>
      <c r="AA23" s="25">
        <v>25</v>
      </c>
      <c r="AB23" s="25">
        <v>21</v>
      </c>
      <c r="AC23" s="25">
        <v>23</v>
      </c>
      <c r="AD23" s="25">
        <v>24</v>
      </c>
      <c r="AE23" s="25">
        <v>24</v>
      </c>
      <c r="AF23" s="25">
        <v>22</v>
      </c>
      <c r="AG23" s="25">
        <v>24</v>
      </c>
      <c r="AH23" s="25">
        <v>22</v>
      </c>
      <c r="AI23" s="53">
        <f t="shared" si="0"/>
        <v>34.133333333333333</v>
      </c>
    </row>
    <row r="24" spans="2:35" ht="13">
      <c r="B24" s="86"/>
      <c r="C24" s="86"/>
      <c r="D24" s="52">
        <v>8</v>
      </c>
      <c r="E24" s="25">
        <v>31</v>
      </c>
      <c r="F24" s="25">
        <v>34</v>
      </c>
      <c r="G24" s="25">
        <v>25</v>
      </c>
      <c r="H24" s="25">
        <v>23</v>
      </c>
      <c r="I24" s="25">
        <v>31</v>
      </c>
      <c r="J24" s="25">
        <v>34</v>
      </c>
      <c r="K24" s="25">
        <v>26</v>
      </c>
      <c r="L24" s="25">
        <v>25</v>
      </c>
      <c r="M24" s="25">
        <v>22</v>
      </c>
      <c r="N24" s="25">
        <v>23</v>
      </c>
      <c r="O24" s="25">
        <v>47</v>
      </c>
      <c r="P24" s="25">
        <v>54</v>
      </c>
      <c r="Q24" s="25">
        <v>53</v>
      </c>
      <c r="R24" s="25">
        <v>37</v>
      </c>
      <c r="S24" s="25">
        <v>46</v>
      </c>
      <c r="T24" s="25">
        <v>55</v>
      </c>
      <c r="U24" s="25">
        <v>66</v>
      </c>
      <c r="V24" s="25">
        <v>50</v>
      </c>
      <c r="W24" s="25">
        <v>57</v>
      </c>
      <c r="X24" s="25">
        <v>66</v>
      </c>
      <c r="Y24" s="25">
        <v>24</v>
      </c>
      <c r="Z24" s="25">
        <v>25</v>
      </c>
      <c r="AA24" s="25">
        <v>26</v>
      </c>
      <c r="AB24" s="25">
        <v>22</v>
      </c>
      <c r="AC24" s="25">
        <v>24</v>
      </c>
      <c r="AD24" s="25">
        <v>25</v>
      </c>
      <c r="AE24" s="25">
        <v>25</v>
      </c>
      <c r="AF24" s="25">
        <v>23</v>
      </c>
      <c r="AG24" s="25">
        <v>25</v>
      </c>
      <c r="AH24" s="25">
        <v>23</v>
      </c>
      <c r="AI24" s="53">
        <f t="shared" si="0"/>
        <v>34.9</v>
      </c>
    </row>
    <row r="25" spans="2:35" ht="13">
      <c r="B25" s="86"/>
      <c r="C25" s="86"/>
      <c r="D25" s="52">
        <v>9</v>
      </c>
      <c r="E25" s="25">
        <v>31</v>
      </c>
      <c r="F25" s="25">
        <v>34</v>
      </c>
      <c r="G25" s="25">
        <v>25</v>
      </c>
      <c r="H25" s="25">
        <v>23</v>
      </c>
      <c r="I25" s="25">
        <v>31</v>
      </c>
      <c r="J25" s="25">
        <v>34</v>
      </c>
      <c r="K25" s="25">
        <v>26</v>
      </c>
      <c r="L25" s="25">
        <v>25</v>
      </c>
      <c r="M25" s="25">
        <v>22</v>
      </c>
      <c r="N25" s="25">
        <v>23</v>
      </c>
      <c r="O25" s="25">
        <v>47</v>
      </c>
      <c r="P25" s="25">
        <v>54</v>
      </c>
      <c r="Q25" s="25">
        <v>53</v>
      </c>
      <c r="R25" s="25">
        <v>37</v>
      </c>
      <c r="S25" s="25">
        <v>46</v>
      </c>
      <c r="T25" s="25">
        <v>55</v>
      </c>
      <c r="U25" s="25">
        <v>66</v>
      </c>
      <c r="V25" s="25">
        <v>50</v>
      </c>
      <c r="W25" s="25">
        <v>57</v>
      </c>
      <c r="X25" s="25">
        <v>66</v>
      </c>
      <c r="Y25" s="25">
        <v>24</v>
      </c>
      <c r="Z25" s="25">
        <v>25</v>
      </c>
      <c r="AA25" s="25">
        <v>26</v>
      </c>
      <c r="AB25" s="25">
        <v>22</v>
      </c>
      <c r="AC25" s="25">
        <v>24</v>
      </c>
      <c r="AD25" s="25">
        <v>25</v>
      </c>
      <c r="AE25" s="25">
        <v>25</v>
      </c>
      <c r="AF25" s="25">
        <v>23</v>
      </c>
      <c r="AG25" s="25">
        <v>25</v>
      </c>
      <c r="AH25" s="25">
        <v>23</v>
      </c>
      <c r="AI25" s="53">
        <f t="shared" si="0"/>
        <v>34.9</v>
      </c>
    </row>
    <row r="26" spans="2:35" ht="13">
      <c r="B26" s="86"/>
      <c r="C26" s="86"/>
      <c r="D26" s="52">
        <v>10</v>
      </c>
      <c r="E26" s="25">
        <v>32</v>
      </c>
      <c r="F26" s="25">
        <v>35</v>
      </c>
      <c r="G26" s="25">
        <v>26</v>
      </c>
      <c r="H26" s="25">
        <v>24</v>
      </c>
      <c r="I26" s="25">
        <v>32</v>
      </c>
      <c r="J26" s="25">
        <v>35</v>
      </c>
      <c r="K26" s="25">
        <v>27</v>
      </c>
      <c r="L26" s="25">
        <v>26</v>
      </c>
      <c r="M26" s="25">
        <v>23</v>
      </c>
      <c r="N26" s="25">
        <v>24</v>
      </c>
      <c r="O26" s="25">
        <v>47</v>
      </c>
      <c r="P26" s="25">
        <v>55</v>
      </c>
      <c r="Q26" s="25">
        <v>54</v>
      </c>
      <c r="R26" s="25">
        <v>38</v>
      </c>
      <c r="S26" s="25">
        <v>46</v>
      </c>
      <c r="T26" s="25">
        <v>56</v>
      </c>
      <c r="U26" s="25">
        <v>67</v>
      </c>
      <c r="V26" s="25">
        <v>51</v>
      </c>
      <c r="W26" s="25">
        <v>58</v>
      </c>
      <c r="X26" s="25">
        <v>67</v>
      </c>
      <c r="Y26" s="25">
        <v>25</v>
      </c>
      <c r="Z26" s="25">
        <v>26</v>
      </c>
      <c r="AA26" s="25">
        <v>27</v>
      </c>
      <c r="AB26" s="25">
        <v>23</v>
      </c>
      <c r="AC26" s="25">
        <v>25</v>
      </c>
      <c r="AD26" s="25">
        <v>26</v>
      </c>
      <c r="AE26" s="25">
        <v>26</v>
      </c>
      <c r="AF26" s="25">
        <v>24</v>
      </c>
      <c r="AG26" s="25">
        <v>26</v>
      </c>
      <c r="AH26" s="25">
        <v>24</v>
      </c>
      <c r="AI26" s="53">
        <f t="shared" si="0"/>
        <v>35.833333333333336</v>
      </c>
    </row>
    <row r="27" spans="2:35" ht="13">
      <c r="B27" s="86"/>
      <c r="C27" s="86"/>
      <c r="D27" s="52">
        <v>11</v>
      </c>
      <c r="E27" s="25">
        <v>32</v>
      </c>
      <c r="F27" s="25">
        <v>35</v>
      </c>
      <c r="G27" s="25">
        <v>26</v>
      </c>
      <c r="H27" s="25">
        <v>24</v>
      </c>
      <c r="I27" s="25">
        <v>32</v>
      </c>
      <c r="J27" s="25">
        <v>35</v>
      </c>
      <c r="K27" s="25">
        <v>27</v>
      </c>
      <c r="L27" s="25">
        <v>26</v>
      </c>
      <c r="M27" s="25">
        <v>23</v>
      </c>
      <c r="N27" s="25">
        <v>24</v>
      </c>
      <c r="O27" s="25">
        <v>47</v>
      </c>
      <c r="P27" s="25">
        <v>55</v>
      </c>
      <c r="Q27" s="25">
        <v>54</v>
      </c>
      <c r="R27" s="25">
        <v>40</v>
      </c>
      <c r="S27" s="25">
        <v>46</v>
      </c>
      <c r="T27" s="25">
        <v>56</v>
      </c>
      <c r="U27" s="25">
        <v>69</v>
      </c>
      <c r="V27" s="25">
        <v>53</v>
      </c>
      <c r="W27" s="25">
        <v>58</v>
      </c>
      <c r="X27" s="25">
        <v>69</v>
      </c>
      <c r="Y27" s="25">
        <v>25</v>
      </c>
      <c r="Z27" s="25">
        <v>26</v>
      </c>
      <c r="AA27" s="25">
        <v>27</v>
      </c>
      <c r="AB27" s="25">
        <v>23</v>
      </c>
      <c r="AC27" s="25">
        <v>25</v>
      </c>
      <c r="AD27" s="25">
        <v>26</v>
      </c>
      <c r="AE27" s="25">
        <v>26</v>
      </c>
      <c r="AF27" s="25">
        <v>24</v>
      </c>
      <c r="AG27" s="25">
        <v>26</v>
      </c>
      <c r="AH27" s="25">
        <v>24</v>
      </c>
      <c r="AI27" s="53">
        <f t="shared" si="0"/>
        <v>36.1</v>
      </c>
    </row>
    <row r="28" spans="2:35" ht="13">
      <c r="B28" s="86"/>
      <c r="C28" s="86"/>
      <c r="D28" s="52">
        <v>12</v>
      </c>
      <c r="E28" s="25">
        <v>33</v>
      </c>
      <c r="F28" s="25">
        <v>36</v>
      </c>
      <c r="G28" s="25">
        <v>26</v>
      </c>
      <c r="H28" s="25">
        <v>24</v>
      </c>
      <c r="I28" s="25">
        <v>33</v>
      </c>
      <c r="J28" s="25">
        <v>35</v>
      </c>
      <c r="K28" s="25">
        <v>27</v>
      </c>
      <c r="L28" s="25">
        <v>27</v>
      </c>
      <c r="M28" s="25">
        <v>23</v>
      </c>
      <c r="N28" s="25">
        <v>25</v>
      </c>
      <c r="O28" s="25">
        <v>47</v>
      </c>
      <c r="P28" s="25">
        <v>55</v>
      </c>
      <c r="Q28" s="25">
        <v>55</v>
      </c>
      <c r="R28" s="25">
        <v>41</v>
      </c>
      <c r="S28" s="25">
        <v>46</v>
      </c>
      <c r="T28" s="25">
        <v>56</v>
      </c>
      <c r="U28" s="25">
        <v>69</v>
      </c>
      <c r="V28" s="25">
        <v>53</v>
      </c>
      <c r="W28" s="25">
        <v>58</v>
      </c>
      <c r="X28" s="25">
        <v>69</v>
      </c>
      <c r="Y28" s="25">
        <v>26</v>
      </c>
      <c r="Z28" s="25">
        <v>27</v>
      </c>
      <c r="AA28" s="25">
        <v>28</v>
      </c>
      <c r="AB28" s="25">
        <v>23</v>
      </c>
      <c r="AC28" s="25">
        <v>25</v>
      </c>
      <c r="AD28" s="25">
        <v>26</v>
      </c>
      <c r="AE28" s="25">
        <v>26</v>
      </c>
      <c r="AF28" s="25">
        <v>24</v>
      </c>
      <c r="AG28" s="25">
        <v>26</v>
      </c>
      <c r="AH28" s="25">
        <v>24</v>
      </c>
      <c r="AI28" s="53">
        <f t="shared" si="0"/>
        <v>36.43333333333333</v>
      </c>
    </row>
    <row r="29" spans="2:35">
      <c r="F29" s="24"/>
    </row>
    <row r="30" spans="2:35">
      <c r="F30" s="24"/>
    </row>
    <row r="31" spans="2:35">
      <c r="F31" s="24"/>
    </row>
    <row r="32" spans="2:35">
      <c r="F32" s="24"/>
    </row>
    <row r="33" spans="5:7" ht="12.75" customHeight="1">
      <c r="E33" s="64"/>
      <c r="F33" s="83" t="s">
        <v>92</v>
      </c>
      <c r="G33" s="84"/>
    </row>
    <row r="34" spans="5:7" ht="26">
      <c r="E34" s="65" t="s">
        <v>59</v>
      </c>
      <c r="F34" s="63" t="s">
        <v>93</v>
      </c>
      <c r="G34" s="52" t="s">
        <v>94</v>
      </c>
    </row>
    <row r="35" spans="5:7" ht="13">
      <c r="E35" s="49">
        <v>0</v>
      </c>
      <c r="F35" s="23">
        <v>4.4666666666666668</v>
      </c>
      <c r="G35" s="23">
        <v>4.4666666666666668</v>
      </c>
    </row>
    <row r="36" spans="5:7" ht="13">
      <c r="E36" s="49">
        <v>1</v>
      </c>
      <c r="F36" s="23">
        <v>5.7666666666666666</v>
      </c>
      <c r="G36" s="23">
        <v>9.9666666666666668</v>
      </c>
    </row>
    <row r="37" spans="5:7" ht="13">
      <c r="E37" s="49">
        <v>2</v>
      </c>
      <c r="F37" s="23">
        <v>7.9666666666666668</v>
      </c>
      <c r="G37" s="23">
        <v>17.533333333333335</v>
      </c>
    </row>
    <row r="38" spans="5:7" ht="13">
      <c r="E38" s="49">
        <v>3</v>
      </c>
      <c r="F38" s="23">
        <v>9.1</v>
      </c>
      <c r="G38" s="23">
        <v>23.266666666666666</v>
      </c>
    </row>
    <row r="39" spans="5:7" ht="13">
      <c r="E39" s="49">
        <v>4</v>
      </c>
      <c r="F39" s="23">
        <v>7.9</v>
      </c>
      <c r="G39" s="23">
        <v>26.6</v>
      </c>
    </row>
    <row r="40" spans="5:7" ht="13">
      <c r="E40" s="49">
        <v>5</v>
      </c>
      <c r="F40" s="23">
        <v>6.7333333333333334</v>
      </c>
      <c r="G40" s="23">
        <v>29.666666666666668</v>
      </c>
    </row>
    <row r="41" spans="5:7" ht="13">
      <c r="E41" s="49">
        <v>6</v>
      </c>
      <c r="F41" s="23">
        <v>5.6</v>
      </c>
      <c r="G41" s="23">
        <v>31.8</v>
      </c>
    </row>
    <row r="42" spans="5:7" ht="13">
      <c r="E42" s="49">
        <v>7</v>
      </c>
      <c r="F42" s="23">
        <v>4.4333333333333336</v>
      </c>
      <c r="G42" s="23">
        <v>34.133333333333333</v>
      </c>
    </row>
    <row r="43" spans="5:7" ht="13">
      <c r="E43" s="49">
        <v>8</v>
      </c>
      <c r="F43" s="23">
        <v>2.5333333333333332</v>
      </c>
      <c r="G43" s="23">
        <v>34.9</v>
      </c>
    </row>
    <row r="44" spans="5:7" ht="13">
      <c r="E44" s="49">
        <v>9</v>
      </c>
      <c r="F44" s="23">
        <v>1.3</v>
      </c>
      <c r="G44" s="23">
        <v>34.9</v>
      </c>
    </row>
    <row r="45" spans="5:7" ht="13">
      <c r="E45" s="49">
        <v>10</v>
      </c>
      <c r="F45" s="23">
        <v>1.4333333333333333</v>
      </c>
      <c r="G45" s="23">
        <v>35.833333333333336</v>
      </c>
    </row>
    <row r="46" spans="5:7" ht="13">
      <c r="E46" s="49">
        <v>11</v>
      </c>
      <c r="F46" s="23">
        <v>0.83333333333333337</v>
      </c>
      <c r="G46" s="23">
        <v>36.1</v>
      </c>
    </row>
    <row r="47" spans="5:7" ht="13">
      <c r="E47" s="49">
        <v>12</v>
      </c>
      <c r="F47" s="23">
        <v>0.6333333333333333</v>
      </c>
      <c r="G47" s="23">
        <v>36.43333333333333</v>
      </c>
    </row>
  </sheetData>
  <mergeCells count="4">
    <mergeCell ref="B2:C2"/>
    <mergeCell ref="B3:C15"/>
    <mergeCell ref="B16:C28"/>
    <mergeCell ref="F33:G33"/>
  </mergeCells>
  <pageMargins left="0.7" right="0.7" top="0.75" bottom="0.75" header="0.3" footer="0.3"/>
  <ignoredErrors>
    <ignoredError sqref="AI3:AI28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2713-96C8-43C2-A3EE-544878C38CC4}">
  <dimension ref="B2:AI47"/>
  <sheetViews>
    <sheetView topLeftCell="A22" zoomScale="80" zoomScaleNormal="80" workbookViewId="0">
      <selection activeCell="T47" sqref="T47"/>
    </sheetView>
  </sheetViews>
  <sheetFormatPr defaultRowHeight="12.5"/>
  <cols>
    <col min="7" max="7" width="14.7265625" customWidth="1"/>
    <col min="8" max="8" width="12.54296875" customWidth="1"/>
  </cols>
  <sheetData>
    <row r="2" spans="2:35" ht="13">
      <c r="B2" s="83" t="s">
        <v>60</v>
      </c>
      <c r="C2" s="87"/>
      <c r="D2" s="19" t="s">
        <v>59</v>
      </c>
      <c r="E2" s="49" t="s">
        <v>5</v>
      </c>
      <c r="F2" s="49" t="s">
        <v>8</v>
      </c>
      <c r="G2" s="49" t="s">
        <v>7</v>
      </c>
      <c r="H2" s="49" t="s">
        <v>9</v>
      </c>
      <c r="I2" s="49" t="s">
        <v>10</v>
      </c>
      <c r="J2" s="49" t="s">
        <v>11</v>
      </c>
      <c r="K2" s="49" t="s">
        <v>12</v>
      </c>
      <c r="L2" s="49" t="s">
        <v>13</v>
      </c>
      <c r="M2" s="49" t="s">
        <v>15</v>
      </c>
      <c r="N2" s="49" t="s">
        <v>16</v>
      </c>
      <c r="O2" s="49" t="s">
        <v>28</v>
      </c>
      <c r="P2" s="49" t="s">
        <v>29</v>
      </c>
      <c r="Q2" s="49" t="s">
        <v>30</v>
      </c>
      <c r="R2" s="49" t="s">
        <v>6</v>
      </c>
      <c r="S2" s="49" t="s">
        <v>31</v>
      </c>
      <c r="T2" s="49" t="s">
        <v>32</v>
      </c>
      <c r="U2" s="49" t="s">
        <v>33</v>
      </c>
      <c r="V2" s="49" t="s">
        <v>34</v>
      </c>
      <c r="W2" s="49" t="s">
        <v>35</v>
      </c>
      <c r="X2" s="49" t="s">
        <v>36</v>
      </c>
      <c r="Y2" s="49" t="s">
        <v>37</v>
      </c>
      <c r="Z2" s="49" t="s">
        <v>38</v>
      </c>
      <c r="AA2" s="49" t="s">
        <v>39</v>
      </c>
      <c r="AB2" s="49" t="s">
        <v>40</v>
      </c>
      <c r="AC2" s="49" t="s">
        <v>41</v>
      </c>
      <c r="AD2" s="49" t="s">
        <v>42</v>
      </c>
      <c r="AE2" s="49" t="s">
        <v>43</v>
      </c>
      <c r="AF2" s="49" t="s">
        <v>44</v>
      </c>
      <c r="AG2" s="49" t="s">
        <v>45</v>
      </c>
      <c r="AH2" s="49" t="s">
        <v>46</v>
      </c>
      <c r="AI2" s="43" t="s">
        <v>91</v>
      </c>
    </row>
    <row r="3" spans="2:35" ht="13">
      <c r="B3" s="86" t="s">
        <v>61</v>
      </c>
      <c r="C3" s="88"/>
      <c r="D3" s="49">
        <v>0</v>
      </c>
      <c r="E3" s="22">
        <f>('PRQ By Avg'!E3/2400)*1000</f>
        <v>2.5</v>
      </c>
      <c r="F3" s="22">
        <f>('PRQ By Avg'!F3/3780)*1000</f>
        <v>1.3227513227513228</v>
      </c>
      <c r="G3" s="22">
        <f>('PRQ By Avg'!G3/4593)*1000</f>
        <v>0.87089048552144566</v>
      </c>
      <c r="H3" s="22">
        <f>('PRQ By Avg'!H3/3690)*1000</f>
        <v>1.084010840108401</v>
      </c>
      <c r="I3" s="22">
        <f>('PRQ By Avg'!I3/4400)*1000</f>
        <v>1.3636363636363638</v>
      </c>
      <c r="J3" s="22">
        <f>('PRQ By Avg'!J3/4450)*1000</f>
        <v>1.1235955056179776</v>
      </c>
      <c r="K3" s="22">
        <f>('PRQ By Avg'!K3/4925)*1000</f>
        <v>1.0152284263959392</v>
      </c>
      <c r="L3" s="22">
        <f>('PRQ By Avg'!L3/5645)*1000</f>
        <v>1.0628875110717448</v>
      </c>
      <c r="M3" s="22">
        <f>('PRQ By Avg'!M3/6323)*1000</f>
        <v>0.47445832674363436</v>
      </c>
      <c r="N3" s="22">
        <f>('PRQ By Avg'!N3/3809)*1000</f>
        <v>1.0501443948542926</v>
      </c>
      <c r="O3" s="22">
        <f>('PRQ By Avg'!O3/2900)*1000</f>
        <v>1.7241379310344827</v>
      </c>
      <c r="P3" s="22">
        <f>('PRQ By Avg'!P3/3800)*1000</f>
        <v>1.0526315789473684</v>
      </c>
      <c r="Q3" s="22">
        <f>('PRQ By Avg'!Q3/5215)*1000</f>
        <v>0.57526366251198457</v>
      </c>
      <c r="R3" s="22">
        <f>('PRQ By Avg'!R3/3900)*1000</f>
        <v>0.76923076923076927</v>
      </c>
      <c r="S3" s="22">
        <f>('PRQ By Avg'!S3/5100)*1000</f>
        <v>0.78431372549019607</v>
      </c>
      <c r="T3" s="22">
        <f>('PRQ By Avg'!T3/5330)*1000</f>
        <v>0.93808630393996251</v>
      </c>
      <c r="U3" s="22">
        <f>('PRQ By Avg'!U3/5445)*1000</f>
        <v>1.1019283746556472</v>
      </c>
      <c r="V3" s="22">
        <f>('PRQ By Avg'!V3/6200)*1000</f>
        <v>0.967741935483871</v>
      </c>
      <c r="W3" s="22">
        <f>('PRQ By Avg'!W3/7100)*1000</f>
        <v>0.98591549295774639</v>
      </c>
      <c r="X3" s="22">
        <f>('PRQ By Avg'!X3/4204)*1000</f>
        <v>1.4272121788772598</v>
      </c>
      <c r="Y3" s="22">
        <f>('PRQ By Avg'!Y3/3200)*1000</f>
        <v>1.5625</v>
      </c>
      <c r="Z3" s="22">
        <f>('PRQ By Avg'!Z3/5020)*1000</f>
        <v>0.59760956175298796</v>
      </c>
      <c r="AA3" s="22">
        <f>('PRQ By Avg'!AA3/5500)*1000</f>
        <v>0.90909090909090906</v>
      </c>
      <c r="AB3" s="22">
        <f>('PRQ By Avg'!AB3/4500)*1000</f>
        <v>0.44444444444444448</v>
      </c>
      <c r="AC3" s="22">
        <f>('PRQ By Avg'!AC3/5600)*1000</f>
        <v>0.89285714285714279</v>
      </c>
      <c r="AD3" s="22">
        <f>('PRQ By Avg'!AD3/5600)*1000</f>
        <v>0.5357142857142857</v>
      </c>
      <c r="AE3" s="22">
        <f>('PRQ By Avg'!AE3/6100)*1000</f>
        <v>0.65573770491803274</v>
      </c>
      <c r="AF3" s="22">
        <f>('PRQ By Avg'!AF3/6750)*1000</f>
        <v>0.44444444444444448</v>
      </c>
      <c r="AG3" s="22">
        <f>('PRQ By Avg'!AG3/7504)*1000</f>
        <v>0.53304904051172708</v>
      </c>
      <c r="AH3" s="22">
        <f>('PRQ By Avg'!AH3/4932)*1000</f>
        <v>0.6082725060827251</v>
      </c>
      <c r="AI3" s="53">
        <f>AVERAGE(E3:AH3)</f>
        <v>0.97925950565490349</v>
      </c>
    </row>
    <row r="4" spans="2:35" ht="13">
      <c r="B4" s="88"/>
      <c r="C4" s="88"/>
      <c r="D4" s="49">
        <v>1</v>
      </c>
      <c r="E4" s="22">
        <f>('PRQ By Avg'!E4/2400)*1000</f>
        <v>2.916666666666667</v>
      </c>
      <c r="F4" s="22">
        <f>('PRQ By Avg'!F4/3780)*1000</f>
        <v>1.5873015873015872</v>
      </c>
      <c r="G4" s="22">
        <f>('PRQ By Avg'!G4/4593)*1000</f>
        <v>0.6531678641410843</v>
      </c>
      <c r="H4" s="22">
        <f>('PRQ By Avg'!H4/3690)*1000</f>
        <v>0.81300813008130079</v>
      </c>
      <c r="I4" s="22">
        <f>('PRQ By Avg'!I4/4400)*1000</f>
        <v>0.90909090909090906</v>
      </c>
      <c r="J4" s="22">
        <f>('PRQ By Avg'!J4/4450)*1000</f>
        <v>0.89887640449438211</v>
      </c>
      <c r="K4" s="22">
        <f>('PRQ By Avg'!K4/4925)*1000</f>
        <v>0.81218274111675126</v>
      </c>
      <c r="L4" s="22">
        <f>('PRQ By Avg'!L4/5645)*1000</f>
        <v>0.53144375553587242</v>
      </c>
      <c r="M4" s="22">
        <f>('PRQ By Avg'!M4/6323)*1000</f>
        <v>0.47445832674363436</v>
      </c>
      <c r="N4" s="22">
        <f>('PRQ By Avg'!N4/3809)*1000</f>
        <v>0.78760829614071937</v>
      </c>
      <c r="O4" s="22">
        <f>('PRQ By Avg'!O4/2900)*1000</f>
        <v>2.4137931034482758</v>
      </c>
      <c r="P4" s="22">
        <f>('PRQ By Avg'!P4/3800)*1000</f>
        <v>2.6315789473684208</v>
      </c>
      <c r="Q4" s="22">
        <f>('PRQ By Avg'!Q4/5215)*1000</f>
        <v>0.57526366251198457</v>
      </c>
      <c r="R4" s="22">
        <f>('PRQ By Avg'!R4/3900)*1000</f>
        <v>0.76923076923076927</v>
      </c>
      <c r="S4" s="22">
        <f>('PRQ By Avg'!S4/5100)*1000</f>
        <v>1.1764705882352939</v>
      </c>
      <c r="T4" s="22">
        <f>('PRQ By Avg'!T4/5330)*1000</f>
        <v>2.0637898686679175</v>
      </c>
      <c r="U4" s="22">
        <f>('PRQ By Avg'!U4/5445)*1000</f>
        <v>2.7548209366391188</v>
      </c>
      <c r="V4" s="22">
        <f>('PRQ By Avg'!V4/6200)*1000</f>
        <v>1.935483870967742</v>
      </c>
      <c r="W4" s="22">
        <f>('PRQ By Avg'!W4/7100)*1000</f>
        <v>1.8309859154929577</v>
      </c>
      <c r="X4" s="22">
        <f>('PRQ By Avg'!X4/4204)*1000</f>
        <v>3.5680304471931494</v>
      </c>
      <c r="Y4" s="22">
        <f>('PRQ By Avg'!Y4/3200)*1000</f>
        <v>0.9375</v>
      </c>
      <c r="Z4" s="22">
        <f>('PRQ By Avg'!Z4/5020)*1000</f>
        <v>0.99601593625498008</v>
      </c>
      <c r="AA4" s="22">
        <f>('PRQ By Avg'!AA4/5500)*1000</f>
        <v>0.90909090909090906</v>
      </c>
      <c r="AB4" s="22">
        <f>('PRQ By Avg'!AB4/4500)*1000</f>
        <v>0.66666666666666663</v>
      </c>
      <c r="AC4" s="22">
        <f>('PRQ By Avg'!AC4/5600)*1000</f>
        <v>0.7142857142857143</v>
      </c>
      <c r="AD4" s="22">
        <f>('PRQ By Avg'!AD4/5600)*1000</f>
        <v>0.89285714285714279</v>
      </c>
      <c r="AE4" s="22">
        <f>('PRQ By Avg'!AE4/6100)*1000</f>
        <v>0.81967213114754101</v>
      </c>
      <c r="AF4" s="22">
        <f>('PRQ By Avg'!AF4/6750)*1000</f>
        <v>0.29629629629629628</v>
      </c>
      <c r="AG4" s="22">
        <f>('PRQ By Avg'!AG4/7504)*1000</f>
        <v>0.53304904051172708</v>
      </c>
      <c r="AH4" s="22">
        <f>('PRQ By Avg'!AH4/4932)*1000</f>
        <v>0.40551500405515006</v>
      </c>
      <c r="AI4" s="53">
        <f t="shared" ref="AI4:AI28" si="0">AVERAGE(E4:AH4)</f>
        <v>1.2424733877411556</v>
      </c>
    </row>
    <row r="5" spans="2:35" ht="13">
      <c r="B5" s="88"/>
      <c r="C5" s="88"/>
      <c r="D5" s="49">
        <v>2</v>
      </c>
      <c r="E5" s="22">
        <f>('PRQ By Avg'!E5/2400)*1000</f>
        <v>2.916666666666667</v>
      </c>
      <c r="F5" s="22">
        <f>('PRQ By Avg'!F5/3780)*1000</f>
        <v>1.5873015873015872</v>
      </c>
      <c r="G5" s="22">
        <f>('PRQ By Avg'!G5/4593)*1000</f>
        <v>0.43544524276072283</v>
      </c>
      <c r="H5" s="22">
        <f>('PRQ By Avg'!H5/3690)*1000</f>
        <v>0.54200542005420049</v>
      </c>
      <c r="I5" s="22">
        <f>('PRQ By Avg'!I5/4400)*1000</f>
        <v>1.1363636363636362</v>
      </c>
      <c r="J5" s="22">
        <f>('PRQ By Avg'!J5/4450)*1000</f>
        <v>1.348314606741573</v>
      </c>
      <c r="K5" s="22">
        <f>('PRQ By Avg'!K5/4925)*1000</f>
        <v>0.6091370558375635</v>
      </c>
      <c r="L5" s="22">
        <f>('PRQ By Avg'!L5/5645)*1000</f>
        <v>0.70859167404782997</v>
      </c>
      <c r="M5" s="22">
        <f>('PRQ By Avg'!M5/6323)*1000</f>
        <v>0.63261110232484585</v>
      </c>
      <c r="N5" s="22">
        <f>('PRQ By Avg'!N5/3809)*1000</f>
        <v>1.0501443948542926</v>
      </c>
      <c r="O5" s="22">
        <f>('PRQ By Avg'!O5/2900)*1000</f>
        <v>4.8275862068965516</v>
      </c>
      <c r="P5" s="22">
        <f>('PRQ By Avg'!P5/3800)*1000</f>
        <v>3.9473684210526319</v>
      </c>
      <c r="Q5" s="22">
        <f>('PRQ By Avg'!Q5/5215)*1000</f>
        <v>1.5340364333652923</v>
      </c>
      <c r="R5" s="22">
        <f>('PRQ By Avg'!R5/3900)*1000</f>
        <v>1.7948717948717949</v>
      </c>
      <c r="S5" s="22">
        <f>('PRQ By Avg'!S5/5100)*1000</f>
        <v>2.5490196078431375</v>
      </c>
      <c r="T5" s="22">
        <f>('PRQ By Avg'!T5/5330)*1000</f>
        <v>3.0018761726078798</v>
      </c>
      <c r="U5" s="22">
        <f>('PRQ By Avg'!U5/5445)*1000</f>
        <v>3.6730945821854912</v>
      </c>
      <c r="V5" s="22">
        <f>('PRQ By Avg'!V5/6200)*1000</f>
        <v>2.5806451612903225</v>
      </c>
      <c r="W5" s="22">
        <f>('PRQ By Avg'!W5/7100)*1000</f>
        <v>2.5352112676056335</v>
      </c>
      <c r="X5" s="22">
        <f>('PRQ By Avg'!X5/4204)*1000</f>
        <v>4.7573739295908659</v>
      </c>
      <c r="Y5" s="22">
        <f>('PRQ By Avg'!Y5/3200)*1000</f>
        <v>1.5625</v>
      </c>
      <c r="Z5" s="22">
        <f>('PRQ By Avg'!Z5/5020)*1000</f>
        <v>1.3944223107569722</v>
      </c>
      <c r="AA5" s="22">
        <f>('PRQ By Avg'!AA5/5500)*1000</f>
        <v>1.0909090909090911</v>
      </c>
      <c r="AB5" s="22">
        <f>('PRQ By Avg'!AB5/4500)*1000</f>
        <v>0.66666666666666663</v>
      </c>
      <c r="AC5" s="22">
        <f>('PRQ By Avg'!AC5/5600)*1000</f>
        <v>1.0714285714285714</v>
      </c>
      <c r="AD5" s="22">
        <f>('PRQ By Avg'!AD5/5600)*1000</f>
        <v>1.0714285714285714</v>
      </c>
      <c r="AE5" s="22">
        <f>('PRQ By Avg'!AE5/6100)*1000</f>
        <v>0.98360655737704916</v>
      </c>
      <c r="AF5" s="22">
        <f>('PRQ By Avg'!AF5/6750)*1000</f>
        <v>0.44444444444444448</v>
      </c>
      <c r="AG5" s="22">
        <f>('PRQ By Avg'!AG5/7504)*1000</f>
        <v>0.53304904051172708</v>
      </c>
      <c r="AH5" s="22">
        <f>('PRQ By Avg'!AH5/4932)*1000</f>
        <v>0.6082725060827251</v>
      </c>
      <c r="AI5" s="53">
        <f t="shared" si="0"/>
        <v>1.7198130907956111</v>
      </c>
    </row>
    <row r="6" spans="2:35" ht="13">
      <c r="B6" s="88"/>
      <c r="C6" s="88"/>
      <c r="D6" s="49">
        <v>3</v>
      </c>
      <c r="E6" s="22">
        <f>('PRQ By Avg'!E6/2400)*1000</f>
        <v>2.5</v>
      </c>
      <c r="F6" s="22">
        <f>('PRQ By Avg'!F6/3780)*1000</f>
        <v>1.0582010582010584</v>
      </c>
      <c r="G6" s="22">
        <f>('PRQ By Avg'!G6/4593)*1000</f>
        <v>0.43544524276072283</v>
      </c>
      <c r="H6" s="22">
        <f>('PRQ By Avg'!H6/3690)*1000</f>
        <v>0.81300813008130079</v>
      </c>
      <c r="I6" s="22">
        <f>('PRQ By Avg'!I6/4400)*1000</f>
        <v>1.1363636363636362</v>
      </c>
      <c r="J6" s="22">
        <f>('PRQ By Avg'!J6/4450)*1000</f>
        <v>0.6741573033707865</v>
      </c>
      <c r="K6" s="22">
        <f>('PRQ By Avg'!K6/4925)*1000</f>
        <v>1.0152284263959392</v>
      </c>
      <c r="L6" s="22">
        <f>('PRQ By Avg'!L6/5645)*1000</f>
        <v>0.53144375553587242</v>
      </c>
      <c r="M6" s="22">
        <f>('PRQ By Avg'!M6/6323)*1000</f>
        <v>0.47445832674363436</v>
      </c>
      <c r="N6" s="22">
        <f>('PRQ By Avg'!N6/3809)*1000</f>
        <v>0.78760829614071937</v>
      </c>
      <c r="O6" s="22">
        <f>('PRQ By Avg'!O6/2900)*1000</f>
        <v>6.2068965517241379</v>
      </c>
      <c r="P6" s="22">
        <f>('PRQ By Avg'!P6/3800)*1000</f>
        <v>4.7368421052631584</v>
      </c>
      <c r="Q6" s="22">
        <f>('PRQ By Avg'!Q6/5215)*1000</f>
        <v>2.8763183125599232</v>
      </c>
      <c r="R6" s="22">
        <f>('PRQ By Avg'!R6/3900)*1000</f>
        <v>2.5641025641025643</v>
      </c>
      <c r="S6" s="22">
        <f>('PRQ By Avg'!S6/5100)*1000</f>
        <v>3.3333333333333335</v>
      </c>
      <c r="T6" s="22">
        <f>('PRQ By Avg'!T6/5330)*1000</f>
        <v>3.5647279549718576</v>
      </c>
      <c r="U6" s="22">
        <f>('PRQ By Avg'!U6/5445)*1000</f>
        <v>4.9586776859504136</v>
      </c>
      <c r="V6" s="22">
        <f>('PRQ By Avg'!V6/6200)*1000</f>
        <v>2.2580645161290325</v>
      </c>
      <c r="W6" s="22">
        <f>('PRQ By Avg'!W6/7100)*1000</f>
        <v>2.9577464788732395</v>
      </c>
      <c r="X6" s="22">
        <f>('PRQ By Avg'!X6/4204)*1000</f>
        <v>6.4224548049476686</v>
      </c>
      <c r="Y6" s="22">
        <f>('PRQ By Avg'!Y6/3200)*1000</f>
        <v>1.25</v>
      </c>
      <c r="Z6" s="22">
        <f>('PRQ By Avg'!Z6/5020)*1000</f>
        <v>1.3944223107569722</v>
      </c>
      <c r="AA6" s="22">
        <f>('PRQ By Avg'!AA6/5500)*1000</f>
        <v>1.2727272727272727</v>
      </c>
      <c r="AB6" s="22">
        <f>('PRQ By Avg'!AB6/4500)*1000</f>
        <v>1.1111111111111112</v>
      </c>
      <c r="AC6" s="22">
        <f>('PRQ By Avg'!AC6/5600)*1000</f>
        <v>0.7142857142857143</v>
      </c>
      <c r="AD6" s="22">
        <f>('PRQ By Avg'!AD6/5600)*1000</f>
        <v>0.7142857142857143</v>
      </c>
      <c r="AE6" s="22">
        <f>('PRQ By Avg'!AE6/6100)*1000</f>
        <v>1.1475409836065573</v>
      </c>
      <c r="AF6" s="22">
        <f>('PRQ By Avg'!AF6/6750)*1000</f>
        <v>0.44444444444444448</v>
      </c>
      <c r="AG6" s="22">
        <f>('PRQ By Avg'!AG6/7504)*1000</f>
        <v>0.66631130063965882</v>
      </c>
      <c r="AH6" s="22">
        <f>('PRQ By Avg'!AH6/4932)*1000</f>
        <v>0.81103000811030013</v>
      </c>
      <c r="AI6" s="53">
        <f t="shared" si="0"/>
        <v>1.9610412447805581</v>
      </c>
    </row>
    <row r="7" spans="2:35" ht="13">
      <c r="B7" s="88"/>
      <c r="C7" s="88"/>
      <c r="D7" s="49">
        <v>4</v>
      </c>
      <c r="E7" s="22">
        <f>('PRQ By Avg'!E7/2400)*1000</f>
        <v>1.6666666666666667</v>
      </c>
      <c r="F7" s="22">
        <f>('PRQ By Avg'!F7/3780)*1000</f>
        <v>0.52910052910052918</v>
      </c>
      <c r="G7" s="22">
        <f>('PRQ By Avg'!G7/4593)*1000</f>
        <v>0.43544524276072283</v>
      </c>
      <c r="H7" s="22">
        <f>('PRQ By Avg'!H7/3690)*1000</f>
        <v>0.54200542005420049</v>
      </c>
      <c r="I7" s="22">
        <f>('PRQ By Avg'!I7/4400)*1000</f>
        <v>0.68181818181818188</v>
      </c>
      <c r="J7" s="22">
        <f>('PRQ By Avg'!J7/4450)*1000</f>
        <v>0.6741573033707865</v>
      </c>
      <c r="K7" s="22">
        <f>('PRQ By Avg'!K7/4925)*1000</f>
        <v>0.6091370558375635</v>
      </c>
      <c r="L7" s="22">
        <f>('PRQ By Avg'!L7/5645)*1000</f>
        <v>0.53144375553587242</v>
      </c>
      <c r="M7" s="22">
        <f>('PRQ By Avg'!M7/6323)*1000</f>
        <v>0.47445832674363436</v>
      </c>
      <c r="N7" s="22">
        <f>('PRQ By Avg'!N7/3809)*1000</f>
        <v>1.0501443948542926</v>
      </c>
      <c r="O7" s="22">
        <f>('PRQ By Avg'!O7/2900)*1000</f>
        <v>5.8620689655172411</v>
      </c>
      <c r="P7" s="22">
        <f>('PRQ By Avg'!P7/3800)*1000</f>
        <v>5</v>
      </c>
      <c r="Q7" s="22">
        <f>('PRQ By Avg'!Q7/5215)*1000</f>
        <v>3.0680728667305845</v>
      </c>
      <c r="R7" s="22">
        <f>('PRQ By Avg'!R7/3900)*1000</f>
        <v>2.0512820512820511</v>
      </c>
      <c r="S7" s="22">
        <f>('PRQ By Avg'!S7/5100)*1000</f>
        <v>3.1372549019607843</v>
      </c>
      <c r="T7" s="22">
        <f>('PRQ By Avg'!T7/5330)*1000</f>
        <v>3.0018761726078798</v>
      </c>
      <c r="U7" s="22">
        <f>('PRQ By Avg'!U7/5445)*1000</f>
        <v>5.1423324150596876</v>
      </c>
      <c r="V7" s="22">
        <f>('PRQ By Avg'!V7/6200)*1000</f>
        <v>1.4516129032258065</v>
      </c>
      <c r="W7" s="22">
        <f>('PRQ By Avg'!W7/7100)*1000</f>
        <v>2.5352112676056335</v>
      </c>
      <c r="X7" s="22">
        <f>('PRQ By Avg'!X7/4204)*1000</f>
        <v>6.6603235014272126</v>
      </c>
      <c r="Y7" s="22">
        <f>('PRQ By Avg'!Y7/3200)*1000</f>
        <v>0.625</v>
      </c>
      <c r="Z7" s="22">
        <f>('PRQ By Avg'!Z7/5020)*1000</f>
        <v>0.79681274900398413</v>
      </c>
      <c r="AA7" s="22">
        <f>('PRQ By Avg'!AA7/5500)*1000</f>
        <v>0.90909090909090906</v>
      </c>
      <c r="AB7" s="22">
        <f>('PRQ By Avg'!AB7/4500)*1000</f>
        <v>1.1111111111111112</v>
      </c>
      <c r="AC7" s="22">
        <f>('PRQ By Avg'!AC7/5600)*1000</f>
        <v>0.35714285714285715</v>
      </c>
      <c r="AD7" s="22">
        <f>('PRQ By Avg'!AD7/5600)*1000</f>
        <v>0.5357142857142857</v>
      </c>
      <c r="AE7" s="22">
        <f>('PRQ By Avg'!AE7/6100)*1000</f>
        <v>0.65573770491803274</v>
      </c>
      <c r="AF7" s="22">
        <f>('PRQ By Avg'!AF7/6750)*1000</f>
        <v>0.29629629629629628</v>
      </c>
      <c r="AG7" s="22">
        <f>('PRQ By Avg'!AG7/7504)*1000</f>
        <v>0.39978678038379528</v>
      </c>
      <c r="AH7" s="22">
        <f>('PRQ By Avg'!AH7/4932)*1000</f>
        <v>0.6082725060827251</v>
      </c>
      <c r="AI7" s="53">
        <f t="shared" si="0"/>
        <v>1.7133125707301107</v>
      </c>
    </row>
    <row r="8" spans="2:35" ht="13">
      <c r="B8" s="88"/>
      <c r="C8" s="88"/>
      <c r="D8" s="49">
        <v>5</v>
      </c>
      <c r="E8" s="22">
        <f>('PRQ By Avg'!E8/2400)*1000</f>
        <v>2.0833333333333335</v>
      </c>
      <c r="F8" s="22">
        <f>('PRQ By Avg'!F8/3780)*1000</f>
        <v>0.26455026455026459</v>
      </c>
      <c r="G8" s="22">
        <f>('PRQ By Avg'!G8/4593)*1000</f>
        <v>0.6531678641410843</v>
      </c>
      <c r="H8" s="22">
        <f>('PRQ By Avg'!H8/3690)*1000</f>
        <v>0.27100271002710025</v>
      </c>
      <c r="I8" s="22">
        <f>('PRQ By Avg'!I8/4400)*1000</f>
        <v>0.90909090909090906</v>
      </c>
      <c r="J8" s="22">
        <f>('PRQ By Avg'!J8/4450)*1000</f>
        <v>0.89887640449438211</v>
      </c>
      <c r="K8" s="22">
        <f>('PRQ By Avg'!K8/4925)*1000</f>
        <v>0.6091370558375635</v>
      </c>
      <c r="L8" s="22">
        <f>('PRQ By Avg'!L8/5645)*1000</f>
        <v>0.35429583702391498</v>
      </c>
      <c r="M8" s="22">
        <f>('PRQ By Avg'!M8/6323)*1000</f>
        <v>0.63261110232484585</v>
      </c>
      <c r="N8" s="22">
        <f>('PRQ By Avg'!N8/3809)*1000</f>
        <v>1.0501443948542926</v>
      </c>
      <c r="O8" s="22">
        <f>('PRQ By Avg'!O8/2900)*1000</f>
        <v>4.1379310344827589</v>
      </c>
      <c r="P8" s="22">
        <f>('PRQ By Avg'!P8/3800)*1000</f>
        <v>3.6842105263157894</v>
      </c>
      <c r="Q8" s="22">
        <f>('PRQ By Avg'!Q8/5215)*1000</f>
        <v>3.0680728667305845</v>
      </c>
      <c r="R8" s="22">
        <f>('PRQ By Avg'!R8/3900)*1000</f>
        <v>1.0256410256410255</v>
      </c>
      <c r="S8" s="22">
        <f>('PRQ By Avg'!S8/5100)*1000</f>
        <v>2.1568627450980391</v>
      </c>
      <c r="T8" s="22">
        <f>('PRQ By Avg'!T8/5330)*1000</f>
        <v>2.0637898686679175</v>
      </c>
      <c r="U8" s="22">
        <f>('PRQ By Avg'!U8/5445)*1000</f>
        <v>5.1423324150596876</v>
      </c>
      <c r="V8" s="22">
        <f>('PRQ By Avg'!V8/6200)*1000</f>
        <v>0.64516129032258063</v>
      </c>
      <c r="W8" s="22">
        <f>('PRQ By Avg'!W8/7100)*1000</f>
        <v>1.8309859154929577</v>
      </c>
      <c r="X8" s="22">
        <f>('PRQ By Avg'!X8/4204)*1000</f>
        <v>6.6603235014272126</v>
      </c>
      <c r="Y8" s="22">
        <f>('PRQ By Avg'!Y8/3200)*1000</f>
        <v>0.625</v>
      </c>
      <c r="Z8" s="22">
        <f>('PRQ By Avg'!Z8/5020)*1000</f>
        <v>0.39840637450199207</v>
      </c>
      <c r="AA8" s="22">
        <f>('PRQ By Avg'!AA8/5500)*1000</f>
        <v>0.90909090909090906</v>
      </c>
      <c r="AB8" s="22">
        <f>('PRQ By Avg'!AB8/4500)*1000</f>
        <v>0.88888888888888895</v>
      </c>
      <c r="AC8" s="22">
        <f>('PRQ By Avg'!AC8/5600)*1000</f>
        <v>0.5357142857142857</v>
      </c>
      <c r="AD8" s="22">
        <f>('PRQ By Avg'!AD8/5600)*1000</f>
        <v>0.5357142857142857</v>
      </c>
      <c r="AE8" s="22">
        <f>('PRQ By Avg'!AE8/6100)*1000</f>
        <v>0.49180327868852458</v>
      </c>
      <c r="AF8" s="22">
        <f>('PRQ By Avg'!AF8/6750)*1000</f>
        <v>0.29629629629629628</v>
      </c>
      <c r="AG8" s="22">
        <f>('PRQ By Avg'!AG8/7504)*1000</f>
        <v>0.53304904051172708</v>
      </c>
      <c r="AH8" s="22">
        <f>('PRQ By Avg'!AH8/4932)*1000</f>
        <v>0.40551500405515006</v>
      </c>
      <c r="AI8" s="53">
        <f t="shared" si="0"/>
        <v>1.4586999809459431</v>
      </c>
    </row>
    <row r="9" spans="2:35" ht="13">
      <c r="B9" s="88"/>
      <c r="C9" s="88"/>
      <c r="D9" s="49">
        <v>6</v>
      </c>
      <c r="E9" s="22">
        <f>('PRQ By Avg'!E9/2400)*1000</f>
        <v>1.6666666666666667</v>
      </c>
      <c r="F9" s="22">
        <f>('PRQ By Avg'!F9/3780)*1000</f>
        <v>0.26455026455026459</v>
      </c>
      <c r="G9" s="22">
        <f>('PRQ By Avg'!G9/4593)*1000</f>
        <v>0.43544524276072283</v>
      </c>
      <c r="H9" s="22">
        <f>('PRQ By Avg'!H9/3690)*1000</f>
        <v>0</v>
      </c>
      <c r="I9" s="22">
        <f>('PRQ By Avg'!I9/4400)*1000</f>
        <v>0.68181818181818188</v>
      </c>
      <c r="J9" s="22">
        <f>('PRQ By Avg'!J9/4450)*1000</f>
        <v>0.22471910112359553</v>
      </c>
      <c r="K9" s="22">
        <f>('PRQ By Avg'!K9/4925)*1000</f>
        <v>0.20304568527918782</v>
      </c>
      <c r="L9" s="22">
        <f>('PRQ By Avg'!L9/5645)*1000</f>
        <v>0.17714791851195749</v>
      </c>
      <c r="M9" s="22">
        <f>('PRQ By Avg'!M9/6323)*1000</f>
        <v>0.47445832674363436</v>
      </c>
      <c r="N9" s="22">
        <f>('PRQ By Avg'!N9/3809)*1000</f>
        <v>0.78760829614071937</v>
      </c>
      <c r="O9" s="22">
        <f>('PRQ By Avg'!O9/2900)*1000</f>
        <v>2.7586206896551722</v>
      </c>
      <c r="P9" s="22">
        <f>('PRQ By Avg'!P9/3800)*1000</f>
        <v>4.2105263157894735</v>
      </c>
      <c r="Q9" s="22">
        <f>('PRQ By Avg'!Q9/5215)*1000</f>
        <v>2.8763183125599232</v>
      </c>
      <c r="R9" s="22">
        <f>('PRQ By Avg'!R9/3900)*1000</f>
        <v>0.51282051282051277</v>
      </c>
      <c r="S9" s="22">
        <f>('PRQ By Avg'!S9/5100)*1000</f>
        <v>1.3725490196078431</v>
      </c>
      <c r="T9" s="22">
        <f>('PRQ By Avg'!T9/5330)*1000</f>
        <v>2.4390243902439024</v>
      </c>
      <c r="U9" s="22">
        <f>('PRQ By Avg'!U9/5445)*1000</f>
        <v>4.5913682277318637</v>
      </c>
      <c r="V9" s="22">
        <f>('PRQ By Avg'!V9/6200)*1000</f>
        <v>0.16129032258064516</v>
      </c>
      <c r="W9" s="22">
        <f>('PRQ By Avg'!W9/7100)*1000</f>
        <v>2.112676056338028</v>
      </c>
      <c r="X9" s="22">
        <f>('PRQ By Avg'!X9/4204)*1000</f>
        <v>5.9467174119885815</v>
      </c>
      <c r="Y9" s="22">
        <f>('PRQ By Avg'!Y9/3200)*1000</f>
        <v>0.625</v>
      </c>
      <c r="Z9" s="22">
        <f>('PRQ By Avg'!Z9/5020)*1000</f>
        <v>0.19920318725099603</v>
      </c>
      <c r="AA9" s="22">
        <f>('PRQ By Avg'!AA9/5500)*1000</f>
        <v>0.54545454545454553</v>
      </c>
      <c r="AB9" s="22">
        <f>('PRQ By Avg'!AB9/4500)*1000</f>
        <v>0.66666666666666663</v>
      </c>
      <c r="AC9" s="22">
        <f>('PRQ By Avg'!AC9/5600)*1000</f>
        <v>0.5357142857142857</v>
      </c>
      <c r="AD9" s="22">
        <f>('PRQ By Avg'!AD9/5600)*1000</f>
        <v>0.35714285714285715</v>
      </c>
      <c r="AE9" s="22">
        <f>('PRQ By Avg'!AE9/6100)*1000</f>
        <v>0.49180327868852458</v>
      </c>
      <c r="AF9" s="22">
        <f>('PRQ By Avg'!AF9/6750)*1000</f>
        <v>0.14814814814814814</v>
      </c>
      <c r="AG9" s="22">
        <f>('PRQ By Avg'!AG9/7504)*1000</f>
        <v>0.39978678038379528</v>
      </c>
      <c r="AH9" s="22">
        <f>('PRQ By Avg'!AH9/4932)*1000</f>
        <v>0.20275750202757503</v>
      </c>
      <c r="AI9" s="53">
        <f t="shared" si="0"/>
        <v>1.2023016064796084</v>
      </c>
    </row>
    <row r="10" spans="2:35" ht="13">
      <c r="B10" s="88"/>
      <c r="C10" s="88"/>
      <c r="D10" s="49">
        <v>7</v>
      </c>
      <c r="E10" s="22">
        <f>('PRQ By Avg'!E10/2400)*1000</f>
        <v>1.25</v>
      </c>
      <c r="F10" s="22">
        <f>('PRQ By Avg'!F10/3780)*1000</f>
        <v>0.79365079365079361</v>
      </c>
      <c r="G10" s="22">
        <f>('PRQ By Avg'!G10/4593)*1000</f>
        <v>0.43544524276072283</v>
      </c>
      <c r="H10" s="22">
        <f>('PRQ By Avg'!H10/3690)*1000</f>
        <v>0.27100271002710025</v>
      </c>
      <c r="I10" s="22">
        <f>('PRQ By Avg'!I10/4400)*1000</f>
        <v>0.45454545454545453</v>
      </c>
      <c r="J10" s="22">
        <f>('PRQ By Avg'!J10/4450)*1000</f>
        <v>0.6741573033707865</v>
      </c>
      <c r="K10" s="22">
        <f>('PRQ By Avg'!K10/4925)*1000</f>
        <v>0.40609137055837563</v>
      </c>
      <c r="L10" s="22">
        <f>('PRQ By Avg'!L10/5645)*1000</f>
        <v>0.35429583702391498</v>
      </c>
      <c r="M10" s="22">
        <f>('PRQ By Avg'!M10/6323)*1000</f>
        <v>0.31630555116242293</v>
      </c>
      <c r="N10" s="22">
        <f>('PRQ By Avg'!N10/3809)*1000</f>
        <v>0.78760829614071937</v>
      </c>
      <c r="O10" s="22">
        <f>('PRQ By Avg'!O10/2900)*1000</f>
        <v>1.3793103448275861</v>
      </c>
      <c r="P10" s="22">
        <f>('PRQ By Avg'!P10/3800)*1000</f>
        <v>3.4210526315789473</v>
      </c>
      <c r="Q10" s="22">
        <f>('PRQ By Avg'!Q10/5215)*1000</f>
        <v>1.7257909875359538</v>
      </c>
      <c r="R10" s="22">
        <f>('PRQ By Avg'!R10/3900)*1000</f>
        <v>0.76923076923076927</v>
      </c>
      <c r="S10" s="22">
        <f>('PRQ By Avg'!S10/5100)*1000</f>
        <v>0.98039215686274506</v>
      </c>
      <c r="T10" s="22">
        <f>('PRQ By Avg'!T10/5330)*1000</f>
        <v>2.0637898686679175</v>
      </c>
      <c r="U10" s="22">
        <f>('PRQ By Avg'!U10/5445)*1000</f>
        <v>2.9384756657483928</v>
      </c>
      <c r="V10" s="22">
        <f>('PRQ By Avg'!V10/6200)*1000</f>
        <v>0.32258064516129031</v>
      </c>
      <c r="W10" s="22">
        <f>('PRQ By Avg'!W10/7100)*1000</f>
        <v>1.6901408450704227</v>
      </c>
      <c r="X10" s="22">
        <f>('PRQ By Avg'!X10/4204)*1000</f>
        <v>3.805899143672693</v>
      </c>
      <c r="Y10" s="22">
        <f>('PRQ By Avg'!Y10/3200)*1000</f>
        <v>0.3125</v>
      </c>
      <c r="Z10" s="22">
        <f>('PRQ By Avg'!Z10/5020)*1000</f>
        <v>0.39840637450199207</v>
      </c>
      <c r="AA10" s="22">
        <f>('PRQ By Avg'!AA10/5500)*1000</f>
        <v>0.36363636363636359</v>
      </c>
      <c r="AB10" s="22">
        <f>('PRQ By Avg'!AB10/4500)*1000</f>
        <v>0.66666666666666663</v>
      </c>
      <c r="AC10" s="22">
        <f>('PRQ By Avg'!AC10/5600)*1000</f>
        <v>0.35714285714285715</v>
      </c>
      <c r="AD10" s="22">
        <f>('PRQ By Avg'!AD10/5600)*1000</f>
        <v>0.5357142857142857</v>
      </c>
      <c r="AE10" s="22">
        <f>('PRQ By Avg'!AE10/6100)*1000</f>
        <v>0.32786885245901637</v>
      </c>
      <c r="AF10" s="22">
        <f>('PRQ By Avg'!AF10/6750)*1000</f>
        <v>0.14814814814814814</v>
      </c>
      <c r="AG10" s="22">
        <f>('PRQ By Avg'!AG10/7504)*1000</f>
        <v>0.26652452025586354</v>
      </c>
      <c r="AH10" s="22">
        <f>('PRQ By Avg'!AH10/4932)*1000</f>
        <v>0.20275750202757503</v>
      </c>
      <c r="AI10" s="53">
        <f t="shared" si="0"/>
        <v>0.94730437293832592</v>
      </c>
    </row>
    <row r="11" spans="2:35" ht="13">
      <c r="B11" s="88"/>
      <c r="C11" s="88"/>
      <c r="D11" s="49">
        <v>8</v>
      </c>
      <c r="E11" s="22">
        <f>('PRQ By Avg'!E11/2400)*1000</f>
        <v>0.83333333333333337</v>
      </c>
      <c r="F11" s="22">
        <f>('PRQ By Avg'!F11/3780)*1000</f>
        <v>0.26455026455026459</v>
      </c>
      <c r="G11" s="22">
        <f>('PRQ By Avg'!G11/4593)*1000</f>
        <v>0.43544524276072283</v>
      </c>
      <c r="H11" s="22">
        <f>('PRQ By Avg'!H11/3690)*1000</f>
        <v>0.27100271002710025</v>
      </c>
      <c r="I11" s="22">
        <f>('PRQ By Avg'!I11/4400)*1000</f>
        <v>0.22727272727272727</v>
      </c>
      <c r="J11" s="22">
        <f>('PRQ By Avg'!J11/4450)*1000</f>
        <v>0.22471910112359553</v>
      </c>
      <c r="K11" s="22">
        <f>('PRQ By Avg'!K11/4925)*1000</f>
        <v>0.40609137055837563</v>
      </c>
      <c r="L11" s="22">
        <f>('PRQ By Avg'!L11/5645)*1000</f>
        <v>0.17714791851195749</v>
      </c>
      <c r="M11" s="22">
        <f>('PRQ By Avg'!M11/6323)*1000</f>
        <v>0.15815277558121146</v>
      </c>
      <c r="N11" s="22">
        <f>('PRQ By Avg'!N11/3809)*1000</f>
        <v>0.26253609871357314</v>
      </c>
      <c r="O11" s="22">
        <f>('PRQ By Avg'!O11/2900)*1000</f>
        <v>0.68965517241379304</v>
      </c>
      <c r="P11" s="22">
        <f>('PRQ By Avg'!P11/3800)*1000</f>
        <v>2.1052631578947367</v>
      </c>
      <c r="Q11" s="22">
        <f>('PRQ By Avg'!Q11/5215)*1000</f>
        <v>0.9587727708533077</v>
      </c>
      <c r="R11" s="22">
        <f>('PRQ By Avg'!R11/3900)*1000</f>
        <v>0.25641025641025639</v>
      </c>
      <c r="S11" s="22">
        <f>('PRQ By Avg'!S11/5100)*1000</f>
        <v>0.39215686274509803</v>
      </c>
      <c r="T11" s="22">
        <f>('PRQ By Avg'!T11/5330)*1000</f>
        <v>1.6885553470919326</v>
      </c>
      <c r="U11" s="22">
        <f>('PRQ By Avg'!U11/5445)*1000</f>
        <v>1.6528925619834711</v>
      </c>
      <c r="V11" s="22">
        <f>('PRQ By Avg'!V11/6200)*1000</f>
        <v>0</v>
      </c>
      <c r="W11" s="22">
        <f>('PRQ By Avg'!W11/7100)*1000</f>
        <v>0.70422535211267612</v>
      </c>
      <c r="X11" s="22">
        <f>('PRQ By Avg'!X11/4204)*1000</f>
        <v>2.6165556612749761</v>
      </c>
      <c r="Y11" s="22">
        <f>('PRQ By Avg'!Y11/3200)*1000</f>
        <v>0.3125</v>
      </c>
      <c r="Z11" s="22">
        <f>('PRQ By Avg'!Z11/5020)*1000</f>
        <v>0.19920318725099603</v>
      </c>
      <c r="AA11" s="22">
        <f>('PRQ By Avg'!AA11/5500)*1000</f>
        <v>0.36363636363636359</v>
      </c>
      <c r="AB11" s="22">
        <f>('PRQ By Avg'!AB11/4500)*1000</f>
        <v>0.44444444444444448</v>
      </c>
      <c r="AC11" s="22">
        <f>('PRQ By Avg'!AC11/5600)*1000</f>
        <v>0.17857142857142858</v>
      </c>
      <c r="AD11" s="22">
        <f>('PRQ By Avg'!AD11/5600)*1000</f>
        <v>0.35714285714285715</v>
      </c>
      <c r="AE11" s="22">
        <f>('PRQ By Avg'!AE11/6100)*1000</f>
        <v>0.16393442622950818</v>
      </c>
      <c r="AF11" s="22">
        <f>('PRQ By Avg'!AF11/6750)*1000</f>
        <v>0</v>
      </c>
      <c r="AG11" s="22">
        <f>('PRQ By Avg'!AG11/7504)*1000</f>
        <v>0.13326226012793177</v>
      </c>
      <c r="AH11" s="22">
        <f>('PRQ By Avg'!AH11/4932)*1000</f>
        <v>0</v>
      </c>
      <c r="AI11" s="53">
        <f t="shared" si="0"/>
        <v>0.54924778842055466</v>
      </c>
    </row>
    <row r="12" spans="2:35" ht="13">
      <c r="B12" s="88"/>
      <c r="C12" s="88"/>
      <c r="D12" s="49">
        <v>9</v>
      </c>
      <c r="E12" s="22">
        <f>('PRQ By Avg'!E12/2400)*1000</f>
        <v>0</v>
      </c>
      <c r="F12" s="22">
        <f>('PRQ By Avg'!F12/3780)*1000</f>
        <v>0.26455026455026459</v>
      </c>
      <c r="G12" s="22">
        <f>('PRQ By Avg'!G12/4593)*1000</f>
        <v>0.43544524276072283</v>
      </c>
      <c r="H12" s="22">
        <f>('PRQ By Avg'!H12/3690)*1000</f>
        <v>0.27100271002710025</v>
      </c>
      <c r="I12" s="22">
        <f>('PRQ By Avg'!I12/4400)*1000</f>
        <v>0</v>
      </c>
      <c r="J12" s="22">
        <f>('PRQ By Avg'!J12/4450)*1000</f>
        <v>0.22471910112359553</v>
      </c>
      <c r="K12" s="22">
        <f>('PRQ By Avg'!K12/4925)*1000</f>
        <v>0.20304568527918782</v>
      </c>
      <c r="L12" s="22">
        <f>('PRQ By Avg'!L12/5645)*1000</f>
        <v>0</v>
      </c>
      <c r="M12" s="22">
        <f>('PRQ By Avg'!M12/6323)*1000</f>
        <v>0</v>
      </c>
      <c r="N12" s="22">
        <f>('PRQ By Avg'!N12/3809)*1000</f>
        <v>0.26253609871357314</v>
      </c>
      <c r="O12" s="22">
        <f>('PRQ By Avg'!O12/2900)*1000</f>
        <v>0.34482758620689652</v>
      </c>
      <c r="P12" s="22">
        <f>('PRQ By Avg'!P12/3800)*1000</f>
        <v>1.3157894736842104</v>
      </c>
      <c r="Q12" s="22">
        <f>('PRQ By Avg'!Q12/5215)*1000</f>
        <v>0.38350910834132307</v>
      </c>
      <c r="R12" s="22">
        <f>('PRQ By Avg'!R12/3900)*1000</f>
        <v>0</v>
      </c>
      <c r="S12" s="22">
        <f>('PRQ By Avg'!S12/5100)*1000</f>
        <v>0</v>
      </c>
      <c r="T12" s="22">
        <f>('PRQ By Avg'!T12/5330)*1000</f>
        <v>1.3133208255159474</v>
      </c>
      <c r="U12" s="22">
        <f>('PRQ By Avg'!U12/5445)*1000</f>
        <v>0.5509641873278236</v>
      </c>
      <c r="V12" s="22">
        <f>('PRQ By Avg'!V12/6200)*1000</f>
        <v>0</v>
      </c>
      <c r="W12" s="22">
        <f>('PRQ By Avg'!W12/7100)*1000</f>
        <v>0.28169014084507044</v>
      </c>
      <c r="X12" s="22">
        <f>('PRQ By Avg'!X12/4204)*1000</f>
        <v>1.6650808753568032</v>
      </c>
      <c r="Y12" s="22">
        <f>('PRQ By Avg'!Y12/3200)*1000</f>
        <v>0.3125</v>
      </c>
      <c r="Z12" s="22">
        <f>('PRQ By Avg'!Z12/5020)*1000</f>
        <v>0</v>
      </c>
      <c r="AA12" s="22">
        <f>('PRQ By Avg'!AA12/5500)*1000</f>
        <v>0.1818181818181818</v>
      </c>
      <c r="AB12" s="22">
        <f>('PRQ By Avg'!AB12/4500)*1000</f>
        <v>0.22222222222222224</v>
      </c>
      <c r="AC12" s="22">
        <f>('PRQ By Avg'!AC12/5600)*1000</f>
        <v>0.17857142857142858</v>
      </c>
      <c r="AD12" s="22">
        <f>('PRQ By Avg'!AD12/5600)*1000</f>
        <v>0.17857142857142858</v>
      </c>
      <c r="AE12" s="22">
        <f>('PRQ By Avg'!AE12/6100)*1000</f>
        <v>0</v>
      </c>
      <c r="AF12" s="22">
        <f>('PRQ By Avg'!AF12/6750)*1000</f>
        <v>0</v>
      </c>
      <c r="AG12" s="22">
        <f>('PRQ By Avg'!AG12/7504)*1000</f>
        <v>0</v>
      </c>
      <c r="AH12" s="22">
        <f>('PRQ By Avg'!AH12/4932)*1000</f>
        <v>0</v>
      </c>
      <c r="AI12" s="53">
        <f t="shared" si="0"/>
        <v>0.28633881869719263</v>
      </c>
    </row>
    <row r="13" spans="2:35" ht="13">
      <c r="B13" s="88"/>
      <c r="C13" s="88"/>
      <c r="D13" s="49">
        <v>10</v>
      </c>
      <c r="E13" s="22">
        <f>('PRQ By Avg'!E13/2400)*1000</f>
        <v>0</v>
      </c>
      <c r="F13" s="22">
        <f>('PRQ By Avg'!F13/3780)*1000</f>
        <v>0.52910052910052918</v>
      </c>
      <c r="G13" s="22">
        <f>('PRQ By Avg'!G13/4593)*1000</f>
        <v>0.6531678641410843</v>
      </c>
      <c r="H13" s="22">
        <f>('PRQ By Avg'!H13/3690)*1000</f>
        <v>0.54200542005420049</v>
      </c>
      <c r="I13" s="22">
        <f>('PRQ By Avg'!I13/4400)*1000</f>
        <v>0.22727272727272727</v>
      </c>
      <c r="J13" s="22">
        <f>('PRQ By Avg'!J13/4450)*1000</f>
        <v>0.44943820224719105</v>
      </c>
      <c r="K13" s="22">
        <f>('PRQ By Avg'!K13/4925)*1000</f>
        <v>0.20304568527918782</v>
      </c>
      <c r="L13" s="22">
        <f>('PRQ By Avg'!L13/5645)*1000</f>
        <v>0.17714791851195749</v>
      </c>
      <c r="M13" s="22">
        <f>('PRQ By Avg'!M13/6323)*1000</f>
        <v>0</v>
      </c>
      <c r="N13" s="22">
        <f>('PRQ By Avg'!N13/3809)*1000</f>
        <v>0.52507219742714628</v>
      </c>
      <c r="O13" s="22">
        <f>('PRQ By Avg'!O13/2900)*1000</f>
        <v>0.34482758620689652</v>
      </c>
      <c r="P13" s="22">
        <f>('PRQ By Avg'!P13/3800)*1000</f>
        <v>0.78947368421052633</v>
      </c>
      <c r="Q13" s="22">
        <f>('PRQ By Avg'!Q13/5215)*1000</f>
        <v>0.38350910834132307</v>
      </c>
      <c r="R13" s="22">
        <f>('PRQ By Avg'!R13/3900)*1000</f>
        <v>0</v>
      </c>
      <c r="S13" s="22">
        <f>('PRQ By Avg'!S13/5100)*1000</f>
        <v>0</v>
      </c>
      <c r="T13" s="22">
        <f>('PRQ By Avg'!T13/5330)*1000</f>
        <v>0.93808630393996251</v>
      </c>
      <c r="U13" s="22">
        <f>('PRQ By Avg'!U13/5445)*1000</f>
        <v>0.3673094582185491</v>
      </c>
      <c r="V13" s="22">
        <f>('PRQ By Avg'!V13/6200)*1000</f>
        <v>0</v>
      </c>
      <c r="W13" s="22">
        <f>('PRQ By Avg'!W13/7100)*1000</f>
        <v>0.14084507042253522</v>
      </c>
      <c r="X13" s="22">
        <f>('PRQ By Avg'!X13/4204)*1000</f>
        <v>1.1893434823977165</v>
      </c>
      <c r="Y13" s="22">
        <f>('PRQ By Avg'!Y13/3200)*1000</f>
        <v>0.625</v>
      </c>
      <c r="Z13" s="22">
        <f>('PRQ By Avg'!Z13/5020)*1000</f>
        <v>0.19920318725099603</v>
      </c>
      <c r="AA13" s="22">
        <f>('PRQ By Avg'!AA13/5500)*1000</f>
        <v>0.1818181818181818</v>
      </c>
      <c r="AB13" s="22">
        <f>('PRQ By Avg'!AB13/4500)*1000</f>
        <v>0.22222222222222224</v>
      </c>
      <c r="AC13" s="22">
        <f>('PRQ By Avg'!AC13/5600)*1000</f>
        <v>0.35714285714285715</v>
      </c>
      <c r="AD13" s="22">
        <f>('PRQ By Avg'!AD13/5600)*1000</f>
        <v>0.35714285714285715</v>
      </c>
      <c r="AE13" s="22">
        <f>('PRQ By Avg'!AE13/6100)*1000</f>
        <v>0</v>
      </c>
      <c r="AF13" s="22">
        <f>('PRQ By Avg'!AF13/6750)*1000</f>
        <v>0</v>
      </c>
      <c r="AG13" s="22">
        <f>('PRQ By Avg'!AG13/7504)*1000</f>
        <v>0.13326226012793177</v>
      </c>
      <c r="AH13" s="22">
        <f>('PRQ By Avg'!AH13/4932)*1000</f>
        <v>0</v>
      </c>
      <c r="AI13" s="53">
        <f t="shared" si="0"/>
        <v>0.31784789344921927</v>
      </c>
    </row>
    <row r="14" spans="2:35" ht="13">
      <c r="B14" s="88"/>
      <c r="C14" s="88"/>
      <c r="D14" s="49">
        <v>11</v>
      </c>
      <c r="E14" s="22">
        <f>('PRQ By Avg'!E14/2400)*1000</f>
        <v>0</v>
      </c>
      <c r="F14" s="22">
        <f>('PRQ By Avg'!F14/3780)*1000</f>
        <v>0.26455026455026459</v>
      </c>
      <c r="G14" s="22">
        <f>('PRQ By Avg'!G14/4593)*1000</f>
        <v>0.43544524276072283</v>
      </c>
      <c r="H14" s="22">
        <f>('PRQ By Avg'!H14/3690)*1000</f>
        <v>0.27100271002710025</v>
      </c>
      <c r="I14" s="22">
        <f>('PRQ By Avg'!I14/4400)*1000</f>
        <v>0</v>
      </c>
      <c r="J14" s="22">
        <f>('PRQ By Avg'!J14/4450)*1000</f>
        <v>0.22471910112359553</v>
      </c>
      <c r="K14" s="22">
        <f>('PRQ By Avg'!K14/4925)*1000</f>
        <v>0</v>
      </c>
      <c r="L14" s="22">
        <f>('PRQ By Avg'!L14/5645)*1000</f>
        <v>0</v>
      </c>
      <c r="M14" s="22">
        <f>('PRQ By Avg'!M14/6323)*1000</f>
        <v>0</v>
      </c>
      <c r="N14" s="22">
        <f>('PRQ By Avg'!N14/3809)*1000</f>
        <v>0.26253609871357314</v>
      </c>
      <c r="O14" s="22">
        <f>('PRQ By Avg'!O14/2900)*1000</f>
        <v>0.34482758620689652</v>
      </c>
      <c r="P14" s="22">
        <f>('PRQ By Avg'!P14/3800)*1000</f>
        <v>0.26315789473684209</v>
      </c>
      <c r="Q14" s="22">
        <f>('PRQ By Avg'!Q14/5215)*1000</f>
        <v>0.38350910834132307</v>
      </c>
      <c r="R14" s="22">
        <f>('PRQ By Avg'!R14/3900)*1000</f>
        <v>0.25641025641025639</v>
      </c>
      <c r="S14" s="22">
        <f>('PRQ By Avg'!S14/5100)*1000</f>
        <v>0</v>
      </c>
      <c r="T14" s="22">
        <f>('PRQ By Avg'!T14/5330)*1000</f>
        <v>0.37523452157598497</v>
      </c>
      <c r="U14" s="22">
        <f>('PRQ By Avg'!U14/5445)*1000</f>
        <v>0.3673094582185491</v>
      </c>
      <c r="V14" s="22">
        <f>('PRQ By Avg'!V14/6200)*1000</f>
        <v>0.16129032258064516</v>
      </c>
      <c r="W14" s="22">
        <f>('PRQ By Avg'!W14/7100)*1000</f>
        <v>0</v>
      </c>
      <c r="X14" s="22">
        <f>('PRQ By Avg'!X14/4204)*1000</f>
        <v>0.95147478591817325</v>
      </c>
      <c r="Y14" s="22">
        <f>('PRQ By Avg'!Y14/3200)*1000</f>
        <v>0.3125</v>
      </c>
      <c r="Z14" s="22">
        <f>('PRQ By Avg'!Z14/5020)*1000</f>
        <v>0</v>
      </c>
      <c r="AA14" s="22">
        <f>('PRQ By Avg'!AA14/5500)*1000</f>
        <v>0.1818181818181818</v>
      </c>
      <c r="AB14" s="22">
        <f>('PRQ By Avg'!AB14/4500)*1000</f>
        <v>0.22222222222222224</v>
      </c>
      <c r="AC14" s="22">
        <f>('PRQ By Avg'!AC14/5600)*1000</f>
        <v>0.17857142857142858</v>
      </c>
      <c r="AD14" s="22">
        <f>('PRQ By Avg'!AD14/5600)*1000</f>
        <v>0.17857142857142858</v>
      </c>
      <c r="AE14" s="22">
        <f>('PRQ By Avg'!AE14/6100)*1000</f>
        <v>0</v>
      </c>
      <c r="AF14" s="22">
        <f>('PRQ By Avg'!AF14/6750)*1000</f>
        <v>0</v>
      </c>
      <c r="AG14" s="22">
        <f>('PRQ By Avg'!AG14/7504)*1000</f>
        <v>0</v>
      </c>
      <c r="AH14" s="22">
        <f>('PRQ By Avg'!AH14/4932)*1000</f>
        <v>0</v>
      </c>
      <c r="AI14" s="53">
        <f t="shared" si="0"/>
        <v>0.18783835374490629</v>
      </c>
    </row>
    <row r="15" spans="2:35" ht="13">
      <c r="B15" s="88"/>
      <c r="C15" s="88"/>
      <c r="D15" s="49">
        <v>12</v>
      </c>
      <c r="E15" s="22">
        <f>('PRQ By Avg'!E15/2400)*1000</f>
        <v>0.41666666666666669</v>
      </c>
      <c r="F15" s="22">
        <f>('PRQ By Avg'!F15/3780)*1000</f>
        <v>0.26455026455026459</v>
      </c>
      <c r="G15" s="22">
        <f>('PRQ By Avg'!G15/4593)*1000</f>
        <v>0.43544524276072283</v>
      </c>
      <c r="H15" s="22">
        <f>('PRQ By Avg'!H15/3690)*1000</f>
        <v>0.27100271002710025</v>
      </c>
      <c r="I15" s="22">
        <f>('PRQ By Avg'!I15/4400)*1000</f>
        <v>0</v>
      </c>
      <c r="J15" s="22">
        <f>('PRQ By Avg'!J15/4450)*1000</f>
        <v>0.22471910112359553</v>
      </c>
      <c r="K15" s="22">
        <f>('PRQ By Avg'!K15/4925)*1000</f>
        <v>0</v>
      </c>
      <c r="L15" s="22">
        <f>('PRQ By Avg'!L15/5645)*1000</f>
        <v>0</v>
      </c>
      <c r="M15" s="22">
        <f>('PRQ By Avg'!M15/6323)*1000</f>
        <v>0</v>
      </c>
      <c r="N15" s="22">
        <f>('PRQ By Avg'!N15/3809)*1000</f>
        <v>0.26253609871357314</v>
      </c>
      <c r="O15" s="22">
        <f>('PRQ By Avg'!O15/2900)*1000</f>
        <v>0.34482758620689652</v>
      </c>
      <c r="P15" s="22">
        <f>('PRQ By Avg'!P15/3800)*1000</f>
        <v>0</v>
      </c>
      <c r="Q15" s="22">
        <f>('PRQ By Avg'!Q15/5215)*1000</f>
        <v>0.38350910834132307</v>
      </c>
      <c r="R15" s="22">
        <f>('PRQ By Avg'!R15/3900)*1000</f>
        <v>0.25641025641025639</v>
      </c>
      <c r="S15" s="22">
        <f>('PRQ By Avg'!S15/5100)*1000</f>
        <v>0</v>
      </c>
      <c r="T15" s="22">
        <f>('PRQ By Avg'!T15/5330)*1000</f>
        <v>0</v>
      </c>
      <c r="U15" s="22">
        <f>('PRQ By Avg'!U15/5445)*1000</f>
        <v>0.18365472910927455</v>
      </c>
      <c r="V15" s="22">
        <f>('PRQ By Avg'!V15/6200)*1000</f>
        <v>0</v>
      </c>
      <c r="W15" s="22">
        <f>('PRQ By Avg'!W15/7100)*1000</f>
        <v>0</v>
      </c>
      <c r="X15" s="22">
        <f>('PRQ By Avg'!X15/4204)*1000</f>
        <v>0.47573739295908662</v>
      </c>
      <c r="Y15" s="22">
        <f>('PRQ By Avg'!Y15/3200)*1000</f>
        <v>0.625</v>
      </c>
      <c r="Z15" s="22">
        <f>('PRQ By Avg'!Z15/5020)*1000</f>
        <v>0</v>
      </c>
      <c r="AA15" s="22">
        <f>('PRQ By Avg'!AA15/5500)*1000</f>
        <v>0.1818181818181818</v>
      </c>
      <c r="AB15" s="22">
        <f>('PRQ By Avg'!AB15/4500)*1000</f>
        <v>0.22222222222222224</v>
      </c>
      <c r="AC15" s="22">
        <f>('PRQ By Avg'!AC15/5600)*1000</f>
        <v>0.17857142857142858</v>
      </c>
      <c r="AD15" s="22">
        <f>('PRQ By Avg'!AD15/5600)*1000</f>
        <v>0</v>
      </c>
      <c r="AE15" s="22">
        <f>('PRQ By Avg'!AE15/6100)*1000</f>
        <v>0</v>
      </c>
      <c r="AF15" s="22">
        <f>('PRQ By Avg'!AF15/6750)*1000</f>
        <v>0</v>
      </c>
      <c r="AG15" s="22">
        <f>('PRQ By Avg'!AG15/7504)*1000</f>
        <v>0</v>
      </c>
      <c r="AH15" s="22">
        <f>('PRQ By Avg'!AH15/4932)*1000</f>
        <v>0</v>
      </c>
      <c r="AI15" s="53">
        <f t="shared" si="0"/>
        <v>0.15755569964935309</v>
      </c>
    </row>
    <row r="16" spans="2:35" ht="13">
      <c r="B16" s="86" t="s">
        <v>56</v>
      </c>
      <c r="C16" s="88"/>
      <c r="D16" s="49">
        <v>0</v>
      </c>
      <c r="E16" s="22">
        <f>('PRQ By Avg'!E16/2400)*1000</f>
        <v>2.5</v>
      </c>
      <c r="F16" s="22">
        <f>('PRQ By Avg'!F16/3780)*1000</f>
        <v>1.3227513227513228</v>
      </c>
      <c r="G16" s="22">
        <f>('PRQ By Avg'!G16/4593)*1000</f>
        <v>0.87089048552144566</v>
      </c>
      <c r="H16" s="22">
        <f>('PRQ By Avg'!H16/3690)*1000</f>
        <v>1.084010840108401</v>
      </c>
      <c r="I16" s="22">
        <f>('PRQ By Avg'!I16/4400)*1000</f>
        <v>1.3636363636363638</v>
      </c>
      <c r="J16" s="22">
        <f>('PRQ By Avg'!J16/4450)*1000</f>
        <v>1.1235955056179776</v>
      </c>
      <c r="K16" s="22">
        <f>('PRQ By Avg'!K16/4925)*1000</f>
        <v>1.0152284263959392</v>
      </c>
      <c r="L16" s="22">
        <f>('PRQ By Avg'!L16/5645)*1000</f>
        <v>1.0628875110717448</v>
      </c>
      <c r="M16" s="22">
        <f>('PRQ By Avg'!M16/6323)*1000</f>
        <v>0.47445832674363436</v>
      </c>
      <c r="N16" s="22">
        <f>('PRQ By Avg'!N16/3809)*1000</f>
        <v>1.0501443948542926</v>
      </c>
      <c r="O16" s="22">
        <f>('PRQ By Avg'!O16/2900)*1000</f>
        <v>1.7241379310344827</v>
      </c>
      <c r="P16" s="22">
        <f>('PRQ By Avg'!P16/3800)*1000</f>
        <v>1.0526315789473684</v>
      </c>
      <c r="Q16" s="22">
        <f>('PRQ By Avg'!Q16/5215)*1000</f>
        <v>0.57526366251198457</v>
      </c>
      <c r="R16" s="22">
        <f>('PRQ By Avg'!R16/3900)*1000</f>
        <v>0.76923076923076927</v>
      </c>
      <c r="S16" s="22">
        <f>('PRQ By Avg'!S16/5100)*1000</f>
        <v>0.78431372549019607</v>
      </c>
      <c r="T16" s="22">
        <f>('PRQ By Avg'!T16/5330)*1000</f>
        <v>0.93808630393996251</v>
      </c>
      <c r="U16" s="22">
        <f>('PRQ By Avg'!U16/5445)*1000</f>
        <v>1.1019283746556472</v>
      </c>
      <c r="V16" s="22">
        <f>('PRQ By Avg'!V16/6200)*1000</f>
        <v>0.967741935483871</v>
      </c>
      <c r="W16" s="22">
        <f>('PRQ By Avg'!W16/7100)*1000</f>
        <v>0.98591549295774639</v>
      </c>
      <c r="X16" s="22">
        <f>('PRQ By Avg'!X16/4204)*1000</f>
        <v>1.4272121788772598</v>
      </c>
      <c r="Y16" s="22">
        <f>('PRQ By Avg'!Y16/3200)*1000</f>
        <v>1.5625</v>
      </c>
      <c r="Z16" s="22">
        <f>('PRQ By Avg'!Z16/5020)*1000</f>
        <v>0.59760956175298796</v>
      </c>
      <c r="AA16" s="22">
        <f>('PRQ By Avg'!AA16/5500)*1000</f>
        <v>0.90909090909090906</v>
      </c>
      <c r="AB16" s="22">
        <f>('PRQ By Avg'!AB16/4500)*1000</f>
        <v>0.44444444444444448</v>
      </c>
      <c r="AC16" s="22">
        <f>('PRQ By Avg'!AC16/5600)*1000</f>
        <v>0.89285714285714279</v>
      </c>
      <c r="AD16" s="22">
        <f>('PRQ By Avg'!AD16/5600)*1000</f>
        <v>0.5357142857142857</v>
      </c>
      <c r="AE16" s="22">
        <f>('PRQ By Avg'!AE16/6100)*1000</f>
        <v>0.65573770491803274</v>
      </c>
      <c r="AF16" s="22">
        <f>('PRQ By Avg'!AF16/6750)*1000</f>
        <v>0.44444444444444448</v>
      </c>
      <c r="AG16" s="22">
        <f>('PRQ By Avg'!AG16/7504)*1000</f>
        <v>0.53304904051172708</v>
      </c>
      <c r="AH16" s="22">
        <f>('PRQ By Avg'!AH16/4932)*1000</f>
        <v>0.6082725060827251</v>
      </c>
      <c r="AI16" s="53">
        <f t="shared" si="0"/>
        <v>0.97925950565490349</v>
      </c>
    </row>
    <row r="17" spans="2:35" ht="13">
      <c r="B17" s="88"/>
      <c r="C17" s="88"/>
      <c r="D17" s="49">
        <v>1</v>
      </c>
      <c r="E17" s="22">
        <f>('PRQ By Avg'!E17/2400)*1000</f>
        <v>3.75</v>
      </c>
      <c r="F17" s="22">
        <f>('PRQ By Avg'!F17/3780)*1000</f>
        <v>2.9100529100529098</v>
      </c>
      <c r="G17" s="22">
        <f>('PRQ By Avg'!G17/4593)*1000</f>
        <v>1.9595035924232529</v>
      </c>
      <c r="H17" s="22">
        <f>('PRQ By Avg'!H17/3690)*1000</f>
        <v>2.168021680216802</v>
      </c>
      <c r="I17" s="22">
        <f>('PRQ By Avg'!I17/4400)*1000</f>
        <v>2.0454545454545454</v>
      </c>
      <c r="J17" s="22">
        <f>('PRQ By Avg'!J17/4450)*1000</f>
        <v>2.4719101123595504</v>
      </c>
      <c r="K17" s="22">
        <f>('PRQ By Avg'!K17/4925)*1000</f>
        <v>1.8274111675126903</v>
      </c>
      <c r="L17" s="22">
        <f>('PRQ By Avg'!L17/5645)*1000</f>
        <v>1.4171833480956599</v>
      </c>
      <c r="M17" s="22">
        <f>('PRQ By Avg'!M17/6323)*1000</f>
        <v>1.1070694290684802</v>
      </c>
      <c r="N17" s="22">
        <f>('PRQ By Avg'!N17/3809)*1000</f>
        <v>1.5752165922814387</v>
      </c>
      <c r="O17" s="22">
        <f>('PRQ By Avg'!O17/2900)*1000</f>
        <v>4.1379310344827589</v>
      </c>
      <c r="P17" s="22">
        <f>('PRQ By Avg'!P17/3800)*1000</f>
        <v>3.6842105263157894</v>
      </c>
      <c r="Q17" s="22">
        <f>('PRQ By Avg'!Q17/5215)*1000</f>
        <v>1.5340364333652923</v>
      </c>
      <c r="R17" s="22">
        <f>('PRQ By Avg'!R17/3900)*1000</f>
        <v>1.7948717948717949</v>
      </c>
      <c r="S17" s="22">
        <f>('PRQ By Avg'!S17/5100)*1000</f>
        <v>2.1568627450980391</v>
      </c>
      <c r="T17" s="22">
        <f>('PRQ By Avg'!T17/5330)*1000</f>
        <v>2.8142589118198873</v>
      </c>
      <c r="U17" s="22">
        <f>('PRQ By Avg'!U17/5445)*1000</f>
        <v>3.8567493112947662</v>
      </c>
      <c r="V17" s="22">
        <f>('PRQ By Avg'!V17/6200)*1000</f>
        <v>3.225806451612903</v>
      </c>
      <c r="W17" s="22">
        <f>('PRQ By Avg'!W17/7100)*1000</f>
        <v>2.3943661971830985</v>
      </c>
      <c r="X17" s="22">
        <f>('PRQ By Avg'!X17/4204)*1000</f>
        <v>4.9952426260704099</v>
      </c>
      <c r="Y17" s="22">
        <f>('PRQ By Avg'!Y17/3200)*1000</f>
        <v>2.1875</v>
      </c>
      <c r="Z17" s="22">
        <f>('PRQ By Avg'!Z17/5020)*1000</f>
        <v>1.3944223107569722</v>
      </c>
      <c r="AA17" s="22">
        <f>('PRQ By Avg'!AA17/5500)*1000</f>
        <v>1.4545454545454544</v>
      </c>
      <c r="AB17" s="22">
        <f>('PRQ By Avg'!AB17/4500)*1000</f>
        <v>0.88888888888888895</v>
      </c>
      <c r="AC17" s="22">
        <f>('PRQ By Avg'!AC17/5600)*1000</f>
        <v>1.25</v>
      </c>
      <c r="AD17" s="22">
        <f>('PRQ By Avg'!AD17/5600)*1000</f>
        <v>1.6071428571428572</v>
      </c>
      <c r="AE17" s="22">
        <f>('PRQ By Avg'!AE17/6100)*1000</f>
        <v>1.1475409836065573</v>
      </c>
      <c r="AF17" s="22">
        <f>('PRQ By Avg'!AF17/6750)*1000</f>
        <v>0.7407407407407407</v>
      </c>
      <c r="AG17" s="22">
        <f>('PRQ By Avg'!AG17/7504)*1000</f>
        <v>0.93283582089552242</v>
      </c>
      <c r="AH17" s="22">
        <f>('PRQ By Avg'!AH17/4932)*1000</f>
        <v>1.013787510137875</v>
      </c>
      <c r="AI17" s="53">
        <f t="shared" si="0"/>
        <v>2.1481187992098305</v>
      </c>
    </row>
    <row r="18" spans="2:35" ht="13">
      <c r="B18" s="88"/>
      <c r="C18" s="88"/>
      <c r="D18" s="49">
        <v>2</v>
      </c>
      <c r="E18" s="22">
        <f>('PRQ By Avg'!E18/2400)*1000</f>
        <v>5.8333333333333339</v>
      </c>
      <c r="F18" s="22">
        <f>('PRQ By Avg'!F18/3780)*1000</f>
        <v>5.026455026455027</v>
      </c>
      <c r="G18" s="22">
        <f>('PRQ By Avg'!G18/4593)*1000</f>
        <v>2.6126714565643372</v>
      </c>
      <c r="H18" s="22">
        <f>('PRQ By Avg'!H18/3690)*1000</f>
        <v>2.7100271002710028</v>
      </c>
      <c r="I18" s="22">
        <f>('PRQ By Avg'!I18/4400)*1000</f>
        <v>3.1818181818181821</v>
      </c>
      <c r="J18" s="22">
        <f>('PRQ By Avg'!J18/4450)*1000</f>
        <v>4.2696629213483153</v>
      </c>
      <c r="K18" s="22">
        <f>('PRQ By Avg'!K18/4925)*1000</f>
        <v>2.436548223350254</v>
      </c>
      <c r="L18" s="22">
        <f>('PRQ By Avg'!L18/5645)*1000</f>
        <v>2.1257750221434897</v>
      </c>
      <c r="M18" s="22">
        <f>('PRQ By Avg'!M18/6323)*1000</f>
        <v>1.5815277558121146</v>
      </c>
      <c r="N18" s="22">
        <f>('PRQ By Avg'!N18/3809)*1000</f>
        <v>2.6253609871357311</v>
      </c>
      <c r="O18" s="22">
        <f>('PRQ By Avg'!O18/2900)*1000</f>
        <v>8.9655172413793096</v>
      </c>
      <c r="P18" s="22">
        <f>('PRQ By Avg'!P18/3800)*1000</f>
        <v>7.8947368421052637</v>
      </c>
      <c r="Q18" s="22">
        <f>('PRQ By Avg'!Q18/5215)*1000</f>
        <v>4.026845637583893</v>
      </c>
      <c r="R18" s="22">
        <f>('PRQ By Avg'!R18/3900)*1000</f>
        <v>4.8717948717948723</v>
      </c>
      <c r="S18" s="22">
        <f>('PRQ By Avg'!S18/5100)*1000</f>
        <v>4.9019607843137258</v>
      </c>
      <c r="T18" s="22">
        <f>('PRQ By Avg'!T18/5330)*1000</f>
        <v>5.8161350844277679</v>
      </c>
      <c r="U18" s="22">
        <f>('PRQ By Avg'!U18/5445)*1000</f>
        <v>6.2442607897153355</v>
      </c>
      <c r="V18" s="22">
        <f>('PRQ By Avg'!V18/6200)*1000</f>
        <v>5.161290322580645</v>
      </c>
      <c r="W18" s="22">
        <f>('PRQ By Avg'!W18/7100)*1000</f>
        <v>4.647887323943662</v>
      </c>
      <c r="X18" s="22">
        <f>('PRQ By Avg'!X18/4204)*1000</f>
        <v>8.0875356803044731</v>
      </c>
      <c r="Y18" s="22">
        <f>('PRQ By Avg'!Y18/3200)*1000</f>
        <v>4.0625</v>
      </c>
      <c r="Z18" s="22">
        <f>('PRQ By Avg'!Z18/5020)*1000</f>
        <v>2.5896414342629481</v>
      </c>
      <c r="AA18" s="22">
        <f>('PRQ By Avg'!AA18/5500)*1000</f>
        <v>2.1818181818181821</v>
      </c>
      <c r="AB18" s="22">
        <f>('PRQ By Avg'!AB18/4500)*1000</f>
        <v>1.5555555555555554</v>
      </c>
      <c r="AC18" s="22">
        <f>('PRQ By Avg'!AC18/5600)*1000</f>
        <v>2.3214285714285716</v>
      </c>
      <c r="AD18" s="22">
        <f>('PRQ By Avg'!AD18/5600)*1000</f>
        <v>2.3214285714285716</v>
      </c>
      <c r="AE18" s="22">
        <f>('PRQ By Avg'!AE18/6100)*1000</f>
        <v>1.8032786885245902</v>
      </c>
      <c r="AF18" s="22">
        <f>('PRQ By Avg'!AF18/6750)*1000</f>
        <v>1.1851851851851851</v>
      </c>
      <c r="AG18" s="22">
        <f>('PRQ By Avg'!AG18/7504)*1000</f>
        <v>1.4658848614072495</v>
      </c>
      <c r="AH18" s="22">
        <f>('PRQ By Avg'!AH18/4932)*1000</f>
        <v>1.6220600162206003</v>
      </c>
      <c r="AI18" s="53">
        <f t="shared" si="0"/>
        <v>3.8043308550737396</v>
      </c>
    </row>
    <row r="19" spans="2:35" ht="13">
      <c r="B19" s="88"/>
      <c r="C19" s="88"/>
      <c r="D19" s="49">
        <v>3</v>
      </c>
      <c r="E19" s="22">
        <f>('PRQ By Avg'!E19/2400)*1000</f>
        <v>7.083333333333333</v>
      </c>
      <c r="F19" s="22">
        <f>('PRQ By Avg'!F19/3780)*1000</f>
        <v>5.5555555555555554</v>
      </c>
      <c r="G19" s="22">
        <f>('PRQ By Avg'!G19/4593)*1000</f>
        <v>3.4835619420857826</v>
      </c>
      <c r="H19" s="22">
        <f>('PRQ By Avg'!H19/3690)*1000</f>
        <v>4.0650406504065044</v>
      </c>
      <c r="I19" s="22">
        <f>('PRQ By Avg'!I19/4400)*1000</f>
        <v>3.8636363636363638</v>
      </c>
      <c r="J19" s="22">
        <f>('PRQ By Avg'!J19/4450)*1000</f>
        <v>4.7191011235955056</v>
      </c>
      <c r="K19" s="22">
        <f>('PRQ By Avg'!K19/4925)*1000</f>
        <v>3.4517766497461926</v>
      </c>
      <c r="L19" s="22">
        <f>('PRQ By Avg'!L19/5645)*1000</f>
        <v>2.6572187776793621</v>
      </c>
      <c r="M19" s="22">
        <f>('PRQ By Avg'!M19/6323)*1000</f>
        <v>2.0559860825557488</v>
      </c>
      <c r="N19" s="22">
        <f>('PRQ By Avg'!N19/3809)*1000</f>
        <v>3.4129692832764507</v>
      </c>
      <c r="O19" s="22">
        <f>('PRQ By Avg'!O19/2900)*1000</f>
        <v>12.413793103448276</v>
      </c>
      <c r="P19" s="22">
        <f>('PRQ By Avg'!P19/3800)*1000</f>
        <v>10</v>
      </c>
      <c r="Q19" s="22">
        <f>('PRQ By Avg'!Q19/5215)*1000</f>
        <v>6.7114093959731544</v>
      </c>
      <c r="R19" s="22">
        <f>('PRQ By Avg'!R19/3900)*1000</f>
        <v>7.1794871794871797</v>
      </c>
      <c r="S19" s="22">
        <f>('PRQ By Avg'!S19/5100)*1000</f>
        <v>6.8627450980392153</v>
      </c>
      <c r="T19" s="22">
        <f>('PRQ By Avg'!T19/5330)*1000</f>
        <v>7.3170731707317076</v>
      </c>
      <c r="U19" s="22">
        <f>('PRQ By Avg'!U19/5445)*1000</f>
        <v>8.8154269972451775</v>
      </c>
      <c r="V19" s="22">
        <f>('PRQ By Avg'!V19/6200)*1000</f>
        <v>6.6129032258064511</v>
      </c>
      <c r="W19" s="22">
        <f>('PRQ By Avg'!W19/7100)*1000</f>
        <v>5.7746478873239431</v>
      </c>
      <c r="X19" s="22">
        <f>('PRQ By Avg'!X19/4204)*1000</f>
        <v>11.417697431018079</v>
      </c>
      <c r="Y19" s="22">
        <f>('PRQ By Avg'!Y19/3200)*1000</f>
        <v>4.6875</v>
      </c>
      <c r="Z19" s="22">
        <f>('PRQ By Avg'!Z19/5020)*1000</f>
        <v>3.1872509960159365</v>
      </c>
      <c r="AA19" s="22">
        <f>('PRQ By Avg'!AA19/5500)*1000</f>
        <v>3.0909090909090908</v>
      </c>
      <c r="AB19" s="22">
        <f>('PRQ By Avg'!AB19/4500)*1000</f>
        <v>2.4444444444444442</v>
      </c>
      <c r="AC19" s="22">
        <f>('PRQ By Avg'!AC19/5600)*1000</f>
        <v>2.6785714285714284</v>
      </c>
      <c r="AD19" s="22">
        <f>('PRQ By Avg'!AD19/5600)*1000</f>
        <v>2.5</v>
      </c>
      <c r="AE19" s="22">
        <f>('PRQ By Avg'!AE19/6100)*1000</f>
        <v>2.622950819672131</v>
      </c>
      <c r="AF19" s="22">
        <f>('PRQ By Avg'!AF19/6750)*1000</f>
        <v>1.7777777777777779</v>
      </c>
      <c r="AG19" s="22">
        <f>('PRQ By Avg'!AG19/7504)*1000</f>
        <v>2.1321961620469083</v>
      </c>
      <c r="AH19" s="22">
        <f>('PRQ By Avg'!AH19/4932)*1000</f>
        <v>2.4330900243309004</v>
      </c>
      <c r="AI19" s="53">
        <f t="shared" si="0"/>
        <v>5.0336017998237539</v>
      </c>
    </row>
    <row r="20" spans="2:35" ht="13">
      <c r="B20" s="88"/>
      <c r="C20" s="88"/>
      <c r="D20" s="49">
        <v>4</v>
      </c>
      <c r="E20" s="22">
        <f>('PRQ By Avg'!E20/2400)*1000</f>
        <v>7.916666666666667</v>
      </c>
      <c r="F20" s="22">
        <f>('PRQ By Avg'!F20/3780)*1000</f>
        <v>6.3492063492063489</v>
      </c>
      <c r="G20" s="22">
        <f>('PRQ By Avg'!G20/4593)*1000</f>
        <v>4.1367298062268674</v>
      </c>
      <c r="H20" s="22">
        <f>('PRQ By Avg'!H20/3690)*1000</f>
        <v>4.6070460704607052</v>
      </c>
      <c r="I20" s="22">
        <f>('PRQ By Avg'!I20/4400)*1000</f>
        <v>4.3181818181818183</v>
      </c>
      <c r="J20" s="22">
        <f>('PRQ By Avg'!J20/4450)*1000</f>
        <v>5.393258426966292</v>
      </c>
      <c r="K20" s="22">
        <f>('PRQ By Avg'!K20/4925)*1000</f>
        <v>3.8578680203045685</v>
      </c>
      <c r="L20" s="22">
        <f>('PRQ By Avg'!L20/5645)*1000</f>
        <v>3.3658104517271918</v>
      </c>
      <c r="M20" s="22">
        <f>('PRQ By Avg'!M20/6323)*1000</f>
        <v>2.3722916337181714</v>
      </c>
      <c r="N20" s="22">
        <f>('PRQ By Avg'!N20/3809)*1000</f>
        <v>4.4631136781307426</v>
      </c>
      <c r="O20" s="22">
        <f>('PRQ By Avg'!O20/2900)*1000</f>
        <v>14.137931034482758</v>
      </c>
      <c r="P20" s="22">
        <f>('PRQ By Avg'!P20/3800)*1000</f>
        <v>11.315789473684211</v>
      </c>
      <c r="Q20" s="22">
        <f>('PRQ By Avg'!Q20/5215)*1000</f>
        <v>8.2454458293384469</v>
      </c>
      <c r="R20" s="22">
        <f>('PRQ By Avg'!R20/3900)*1000</f>
        <v>7.9487179487179489</v>
      </c>
      <c r="S20" s="22">
        <f>('PRQ By Avg'!S20/5100)*1000</f>
        <v>7.8431372549019605</v>
      </c>
      <c r="T20" s="22">
        <f>('PRQ By Avg'!T20/5330)*1000</f>
        <v>8.2551594746716699</v>
      </c>
      <c r="U20" s="22">
        <f>('PRQ By Avg'!U20/5445)*1000</f>
        <v>10.284664830119375</v>
      </c>
      <c r="V20" s="22">
        <f>('PRQ By Avg'!V20/6200)*1000</f>
        <v>7.0967741935483879</v>
      </c>
      <c r="W20" s="22">
        <f>('PRQ By Avg'!W20/7100)*1000</f>
        <v>6.4788732394366191</v>
      </c>
      <c r="X20" s="22">
        <f>('PRQ By Avg'!X20/4204)*1000</f>
        <v>13.320647002854425</v>
      </c>
      <c r="Y20" s="22">
        <f>('PRQ By Avg'!Y20/3200)*1000</f>
        <v>5</v>
      </c>
      <c r="Z20" s="22">
        <f>('PRQ By Avg'!Z20/5020)*1000</f>
        <v>3.3864541832669319</v>
      </c>
      <c r="AA20" s="22">
        <f>('PRQ By Avg'!AA20/5500)*1000</f>
        <v>3.2727272727272725</v>
      </c>
      <c r="AB20" s="22">
        <f>('PRQ By Avg'!AB20/4500)*1000</f>
        <v>3.1111111111111107</v>
      </c>
      <c r="AC20" s="22">
        <f>('PRQ By Avg'!AC20/5600)*1000</f>
        <v>2.8571428571428572</v>
      </c>
      <c r="AD20" s="22">
        <f>('PRQ By Avg'!AD20/5600)*1000</f>
        <v>3.0357142857142856</v>
      </c>
      <c r="AE20" s="22">
        <f>('PRQ By Avg'!AE20/6100)*1000</f>
        <v>2.7868852459016398</v>
      </c>
      <c r="AF20" s="22">
        <f>('PRQ By Avg'!AF20/6750)*1000</f>
        <v>2.2222222222222223</v>
      </c>
      <c r="AG20" s="22">
        <f>('PRQ By Avg'!AG20/7504)*1000</f>
        <v>2.2654584221748397</v>
      </c>
      <c r="AH20" s="22">
        <f>('PRQ By Avg'!AH20/4932)*1000</f>
        <v>3.0413625304136254</v>
      </c>
      <c r="AI20" s="53">
        <f t="shared" si="0"/>
        <v>5.7562130444673318</v>
      </c>
    </row>
    <row r="21" spans="2:35" ht="13">
      <c r="B21" s="88"/>
      <c r="C21" s="88"/>
      <c r="D21" s="49">
        <v>5</v>
      </c>
      <c r="E21" s="22">
        <f>('PRQ By Avg'!E21/2400)*1000</f>
        <v>10.416666666666666</v>
      </c>
      <c r="F21" s="22">
        <f>('PRQ By Avg'!F21/3780)*1000</f>
        <v>7.4074074074074074</v>
      </c>
      <c r="G21" s="22">
        <f>('PRQ By Avg'!G21/4593)*1000</f>
        <v>4.5721750489875896</v>
      </c>
      <c r="H21" s="22">
        <f>('PRQ By Avg'!H21/3690)*1000</f>
        <v>5.1490514905149052</v>
      </c>
      <c r="I21" s="22">
        <f>('PRQ By Avg'!I21/4400)*1000</f>
        <v>5.6818181818181817</v>
      </c>
      <c r="J21" s="22">
        <f>('PRQ By Avg'!J21/4450)*1000</f>
        <v>6.2921348314606744</v>
      </c>
      <c r="K21" s="22">
        <f>('PRQ By Avg'!K21/4925)*1000</f>
        <v>4.467005076142132</v>
      </c>
      <c r="L21" s="22">
        <f>('PRQ By Avg'!L21/5645)*1000</f>
        <v>3.7201062887511069</v>
      </c>
      <c r="M21" s="22">
        <f>('PRQ By Avg'!M21/6323)*1000</f>
        <v>2.8467499604618061</v>
      </c>
      <c r="N21" s="22">
        <f>('PRQ By Avg'!N21/3809)*1000</f>
        <v>4.9881858755578889</v>
      </c>
      <c r="O21" s="22">
        <f>('PRQ By Avg'!O21/2900)*1000</f>
        <v>14.827586206896552</v>
      </c>
      <c r="P21" s="22">
        <f>('PRQ By Avg'!P21/3800)*1000</f>
        <v>11.578947368421053</v>
      </c>
      <c r="Q21" s="22">
        <f>('PRQ By Avg'!Q21/5215)*1000</f>
        <v>9.3959731543624159</v>
      </c>
      <c r="R21" s="22">
        <f>('PRQ By Avg'!R21/3900)*1000</f>
        <v>8.4615384615384617</v>
      </c>
      <c r="S21" s="22">
        <f>('PRQ By Avg'!S21/5100)*1000</f>
        <v>8.2352941176470598</v>
      </c>
      <c r="T21" s="22">
        <f>('PRQ By Avg'!T21/5330)*1000</f>
        <v>8.4427767354596632</v>
      </c>
      <c r="U21" s="22">
        <f>('PRQ By Avg'!U21/5445)*1000</f>
        <v>11.386593204775023</v>
      </c>
      <c r="V21" s="22">
        <f>('PRQ By Avg'!V21/6200)*1000</f>
        <v>7.4193548387096779</v>
      </c>
      <c r="W21" s="22">
        <f>('PRQ By Avg'!W21/7100)*1000</f>
        <v>6.619718309859155</v>
      </c>
      <c r="X21" s="22">
        <f>('PRQ By Avg'!X21/4204)*1000</f>
        <v>14.747859181731684</v>
      </c>
      <c r="Y21" s="22">
        <f>('PRQ By Avg'!Y21/3200)*1000</f>
        <v>5.625</v>
      </c>
      <c r="Z21" s="22">
        <f>('PRQ By Avg'!Z21/5020)*1000</f>
        <v>3.7848605577689245</v>
      </c>
      <c r="AA21" s="22">
        <f>('PRQ By Avg'!AA21/5500)*1000</f>
        <v>4</v>
      </c>
      <c r="AB21" s="22">
        <f>('PRQ By Avg'!AB21/4500)*1000</f>
        <v>3.7777777777777781</v>
      </c>
      <c r="AC21" s="22">
        <f>('PRQ By Avg'!AC21/5600)*1000</f>
        <v>3.2142857142857144</v>
      </c>
      <c r="AD21" s="22">
        <f>('PRQ By Avg'!AD21/5600)*1000</f>
        <v>3.3928571428571428</v>
      </c>
      <c r="AE21" s="22">
        <f>('PRQ By Avg'!AE21/6100)*1000</f>
        <v>3.4426229508196724</v>
      </c>
      <c r="AF21" s="22">
        <f>('PRQ By Avg'!AF21/6750)*1000</f>
        <v>2.6666666666666665</v>
      </c>
      <c r="AG21" s="22">
        <f>('PRQ By Avg'!AG21/7504)*1000</f>
        <v>2.7985074626865671</v>
      </c>
      <c r="AH21" s="22">
        <f>('PRQ By Avg'!AH21/4932)*1000</f>
        <v>3.6496350364963503</v>
      </c>
      <c r="AI21" s="53">
        <f t="shared" si="0"/>
        <v>6.4336385238842642</v>
      </c>
    </row>
    <row r="22" spans="2:35" ht="13">
      <c r="B22" s="88"/>
      <c r="C22" s="88"/>
      <c r="D22" s="49">
        <v>6</v>
      </c>
      <c r="E22" s="22">
        <f>('PRQ By Avg'!E22/2400)*1000</f>
        <v>11.666666666666668</v>
      </c>
      <c r="F22" s="22">
        <f>('PRQ By Avg'!F22/3780)*1000</f>
        <v>7.6719576719576716</v>
      </c>
      <c r="G22" s="22">
        <f>('PRQ By Avg'!G22/4593)*1000</f>
        <v>5.0076202917483128</v>
      </c>
      <c r="H22" s="22">
        <f>('PRQ By Avg'!H22/3690)*1000</f>
        <v>5.4200542005420056</v>
      </c>
      <c r="I22" s="22">
        <f>('PRQ By Avg'!I22/4400)*1000</f>
        <v>6.3636363636363642</v>
      </c>
      <c r="J22" s="22">
        <f>('PRQ By Avg'!J22/4450)*1000</f>
        <v>6.5168539325842696</v>
      </c>
      <c r="K22" s="22">
        <f>('PRQ By Avg'!K22/4925)*1000</f>
        <v>4.873096446700508</v>
      </c>
      <c r="L22" s="22">
        <f>('PRQ By Avg'!L22/5645)*1000</f>
        <v>3.8972542072630647</v>
      </c>
      <c r="M22" s="22">
        <f>('PRQ By Avg'!M22/6323)*1000</f>
        <v>3.1630555116242292</v>
      </c>
      <c r="N22" s="22">
        <f>('PRQ By Avg'!N22/3809)*1000</f>
        <v>5.2507219742714621</v>
      </c>
      <c r="O22" s="22">
        <f>('PRQ By Avg'!O22/2900)*1000</f>
        <v>15.172413793103448</v>
      </c>
      <c r="P22" s="22">
        <f>('PRQ By Avg'!P22/3800)*1000</f>
        <v>13.157894736842104</v>
      </c>
      <c r="Q22" s="22">
        <f>('PRQ By Avg'!Q22/5215)*1000</f>
        <v>9.7794822627037394</v>
      </c>
      <c r="R22" s="22">
        <f>('PRQ By Avg'!R22/3900)*1000</f>
        <v>8.7179487179487172</v>
      </c>
      <c r="S22" s="22">
        <f>('PRQ By Avg'!S22/5100)*1000</f>
        <v>8.4313725490196063</v>
      </c>
      <c r="T22" s="22">
        <f>('PRQ By Avg'!T22/5330)*1000</f>
        <v>9.5684803001876162</v>
      </c>
      <c r="U22" s="22">
        <f>('PRQ By Avg'!U22/5445)*1000</f>
        <v>11.753902662993571</v>
      </c>
      <c r="V22" s="22">
        <f>('PRQ By Avg'!V22/6200)*1000</f>
        <v>7.580645161290323</v>
      </c>
      <c r="W22" s="22">
        <f>('PRQ By Avg'!W22/7100)*1000</f>
        <v>7.4647887323943669</v>
      </c>
      <c r="X22" s="22">
        <f>('PRQ By Avg'!X22/4204)*1000</f>
        <v>15.223596574690772</v>
      </c>
      <c r="Y22" s="22">
        <f>('PRQ By Avg'!Y22/3200)*1000</f>
        <v>6.5625</v>
      </c>
      <c r="Z22" s="22">
        <f>('PRQ By Avg'!Z22/5020)*1000</f>
        <v>4.1832669322709162</v>
      </c>
      <c r="AA22" s="22">
        <f>('PRQ By Avg'!AA22/5500)*1000</f>
        <v>4.1818181818181817</v>
      </c>
      <c r="AB22" s="22">
        <f>('PRQ By Avg'!AB22/4500)*1000</f>
        <v>4.2222222222222214</v>
      </c>
      <c r="AC22" s="22">
        <f>('PRQ By Avg'!AC22/5600)*1000</f>
        <v>3.75</v>
      </c>
      <c r="AD22" s="22">
        <f>('PRQ By Avg'!AD22/5600)*1000</f>
        <v>3.75</v>
      </c>
      <c r="AE22" s="22">
        <f>('PRQ By Avg'!AE22/6100)*1000</f>
        <v>3.6065573770491803</v>
      </c>
      <c r="AF22" s="22">
        <f>('PRQ By Avg'!AF22/6750)*1000</f>
        <v>2.9629629629629628</v>
      </c>
      <c r="AG22" s="22">
        <f>('PRQ By Avg'!AG22/7504)*1000</f>
        <v>2.931769722814499</v>
      </c>
      <c r="AH22" s="22">
        <f>('PRQ By Avg'!AH22/4932)*1000</f>
        <v>4.0551500405515002</v>
      </c>
      <c r="AI22" s="53">
        <f t="shared" si="0"/>
        <v>6.8962563399286099</v>
      </c>
    </row>
    <row r="23" spans="2:35" ht="13">
      <c r="B23" s="88"/>
      <c r="C23" s="88"/>
      <c r="D23" s="49">
        <v>7</v>
      </c>
      <c r="E23" s="22">
        <f>('PRQ By Avg'!E23/2400)*1000</f>
        <v>12.5</v>
      </c>
      <c r="F23" s="22">
        <f>('PRQ By Avg'!F23/3780)*1000</f>
        <v>8.9947089947089953</v>
      </c>
      <c r="G23" s="22">
        <f>('PRQ By Avg'!G23/4593)*1000</f>
        <v>5.2253429131286744</v>
      </c>
      <c r="H23" s="22">
        <f>('PRQ By Avg'!H23/3690)*1000</f>
        <v>6.2330623306233068</v>
      </c>
      <c r="I23" s="22">
        <f>('PRQ By Avg'!I23/4400)*1000</f>
        <v>6.8181818181818175</v>
      </c>
      <c r="J23" s="22">
        <f>('PRQ By Avg'!J23/4450)*1000</f>
        <v>7.6404494382022472</v>
      </c>
      <c r="K23" s="22">
        <f>('PRQ By Avg'!K23/4925)*1000</f>
        <v>5.0761421319796947</v>
      </c>
      <c r="L23" s="22">
        <f>('PRQ By Avg'!L23/5645)*1000</f>
        <v>4.4286979627989371</v>
      </c>
      <c r="M23" s="22">
        <f>('PRQ By Avg'!M23/6323)*1000</f>
        <v>3.3212082872054403</v>
      </c>
      <c r="N23" s="22">
        <f>('PRQ By Avg'!N23/3809)*1000</f>
        <v>6.0383302704121817</v>
      </c>
      <c r="O23" s="22">
        <f>('PRQ By Avg'!O23/2900)*1000</f>
        <v>15.862068965517242</v>
      </c>
      <c r="P23" s="22">
        <f>('PRQ By Avg'!P23/3800)*1000</f>
        <v>13.947368421052632</v>
      </c>
      <c r="Q23" s="22">
        <f>('PRQ By Avg'!Q23/5215)*1000</f>
        <v>9.9712368168744003</v>
      </c>
      <c r="R23" s="22">
        <f>('PRQ By Avg'!R23/3900)*1000</f>
        <v>9.4871794871794872</v>
      </c>
      <c r="S23" s="22">
        <f>('PRQ By Avg'!S23/5100)*1000</f>
        <v>8.8235294117647065</v>
      </c>
      <c r="T23" s="22">
        <f>('PRQ By Avg'!T23/5330)*1000</f>
        <v>10.131332082551596</v>
      </c>
      <c r="U23" s="22">
        <f>('PRQ By Avg'!U23/5445)*1000</f>
        <v>11.937557392102846</v>
      </c>
      <c r="V23" s="22">
        <f>('PRQ By Avg'!V23/6200)*1000</f>
        <v>8.064516129032258</v>
      </c>
      <c r="W23" s="22">
        <f>('PRQ By Avg'!W23/7100)*1000</f>
        <v>7.8873239436619711</v>
      </c>
      <c r="X23" s="22">
        <f>('PRQ By Avg'!X23/4204)*1000</f>
        <v>15.461465271170315</v>
      </c>
      <c r="Y23" s="22">
        <f>('PRQ By Avg'!Y23/3200)*1000</f>
        <v>7.1875</v>
      </c>
      <c r="Z23" s="22">
        <f>('PRQ By Avg'!Z23/5020)*1000</f>
        <v>4.7808764940239037</v>
      </c>
      <c r="AA23" s="22">
        <f>('PRQ By Avg'!AA23/5500)*1000</f>
        <v>4.545454545454545</v>
      </c>
      <c r="AB23" s="22">
        <f>('PRQ By Avg'!AB23/4500)*1000</f>
        <v>4.666666666666667</v>
      </c>
      <c r="AC23" s="22">
        <f>('PRQ By Avg'!AC23/5600)*1000</f>
        <v>4.1071428571428568</v>
      </c>
      <c r="AD23" s="22">
        <f>('PRQ By Avg'!AD23/5600)*1000</f>
        <v>4.2857142857142856</v>
      </c>
      <c r="AE23" s="22">
        <f>('PRQ By Avg'!AE23/6100)*1000</f>
        <v>3.9344262295081966</v>
      </c>
      <c r="AF23" s="22">
        <f>('PRQ By Avg'!AF23/6750)*1000</f>
        <v>3.2592592592592591</v>
      </c>
      <c r="AG23" s="22">
        <f>('PRQ By Avg'!AG23/7504)*1000</f>
        <v>3.1982942430703623</v>
      </c>
      <c r="AH23" s="22">
        <f>('PRQ By Avg'!AH23/4932)*1000</f>
        <v>4.4606650446066505</v>
      </c>
      <c r="AI23" s="53">
        <f t="shared" si="0"/>
        <v>7.4091900564531823</v>
      </c>
    </row>
    <row r="24" spans="2:35" ht="13">
      <c r="B24" s="88"/>
      <c r="C24" s="88"/>
      <c r="D24" s="49">
        <v>8</v>
      </c>
      <c r="E24" s="22">
        <f>('PRQ By Avg'!E24/2400)*1000</f>
        <v>12.916666666666666</v>
      </c>
      <c r="F24" s="22">
        <f>('PRQ By Avg'!F24/3780)*1000</f>
        <v>8.9947089947089953</v>
      </c>
      <c r="G24" s="22">
        <f>('PRQ By Avg'!G24/4593)*1000</f>
        <v>5.443065534509036</v>
      </c>
      <c r="H24" s="22">
        <f>('PRQ By Avg'!H24/3690)*1000</f>
        <v>6.2330623306233068</v>
      </c>
      <c r="I24" s="22">
        <f>('PRQ By Avg'!I24/4400)*1000</f>
        <v>7.0454545454545459</v>
      </c>
      <c r="J24" s="22">
        <f>('PRQ By Avg'!J24/4450)*1000</f>
        <v>7.6404494382022472</v>
      </c>
      <c r="K24" s="22">
        <f>('PRQ By Avg'!K24/4925)*1000</f>
        <v>5.2791878172588831</v>
      </c>
      <c r="L24" s="22">
        <f>('PRQ By Avg'!L24/5645)*1000</f>
        <v>4.4286979627989371</v>
      </c>
      <c r="M24" s="22">
        <f>('PRQ By Avg'!M24/6323)*1000</f>
        <v>3.4793610627866518</v>
      </c>
      <c r="N24" s="22">
        <f>('PRQ By Avg'!N24/3809)*1000</f>
        <v>6.0383302704121817</v>
      </c>
      <c r="O24" s="22">
        <f>('PRQ By Avg'!O24/2900)*1000</f>
        <v>16.206896551724135</v>
      </c>
      <c r="P24" s="22">
        <f>('PRQ By Avg'!P24/3800)*1000</f>
        <v>14.210526315789474</v>
      </c>
      <c r="Q24" s="22">
        <f>('PRQ By Avg'!Q24/5215)*1000</f>
        <v>10.162991371045063</v>
      </c>
      <c r="R24" s="22">
        <f>('PRQ By Avg'!R24/3900)*1000</f>
        <v>9.4871794871794872</v>
      </c>
      <c r="S24" s="22">
        <f>('PRQ By Avg'!S24/5100)*1000</f>
        <v>9.0196078431372548</v>
      </c>
      <c r="T24" s="22">
        <f>('PRQ By Avg'!T24/5330)*1000</f>
        <v>10.318949343339586</v>
      </c>
      <c r="U24" s="22">
        <f>('PRQ By Avg'!U24/5445)*1000</f>
        <v>12.121212121212121</v>
      </c>
      <c r="V24" s="22">
        <f>('PRQ By Avg'!V24/6200)*1000</f>
        <v>8.064516129032258</v>
      </c>
      <c r="W24" s="22">
        <f>('PRQ By Avg'!W24/7100)*1000</f>
        <v>8.0281690140845079</v>
      </c>
      <c r="X24" s="22">
        <f>('PRQ By Avg'!X24/4204)*1000</f>
        <v>15.699333967649858</v>
      </c>
      <c r="Y24" s="22">
        <f>('PRQ By Avg'!Y24/3200)*1000</f>
        <v>7.5</v>
      </c>
      <c r="Z24" s="22">
        <f>('PRQ By Avg'!Z24/5020)*1000</f>
        <v>4.9800796812749004</v>
      </c>
      <c r="AA24" s="22">
        <f>('PRQ By Avg'!AA24/5500)*1000</f>
        <v>4.7272727272727275</v>
      </c>
      <c r="AB24" s="22">
        <f>('PRQ By Avg'!AB24/4500)*1000</f>
        <v>4.8888888888888884</v>
      </c>
      <c r="AC24" s="22">
        <f>('PRQ By Avg'!AC24/5600)*1000</f>
        <v>4.2857142857142856</v>
      </c>
      <c r="AD24" s="22">
        <f>('PRQ By Avg'!AD24/5600)*1000</f>
        <v>4.4642857142857144</v>
      </c>
      <c r="AE24" s="22">
        <f>('PRQ By Avg'!AE24/6100)*1000</f>
        <v>4.0983606557377055</v>
      </c>
      <c r="AF24" s="22">
        <f>('PRQ By Avg'!AF24/6750)*1000</f>
        <v>3.4074074074074074</v>
      </c>
      <c r="AG24" s="22">
        <f>('PRQ By Avg'!AG24/7504)*1000</f>
        <v>3.3315565031982941</v>
      </c>
      <c r="AH24" s="22">
        <f>('PRQ By Avg'!AH24/4932)*1000</f>
        <v>4.6634225466342256</v>
      </c>
      <c r="AI24" s="53">
        <f t="shared" si="0"/>
        <v>7.5721785059343123</v>
      </c>
    </row>
    <row r="25" spans="2:35" ht="13">
      <c r="B25" s="88"/>
      <c r="C25" s="88"/>
      <c r="D25" s="49">
        <v>9</v>
      </c>
      <c r="E25" s="22">
        <f>('PRQ By Avg'!E25/2400)*1000</f>
        <v>12.916666666666666</v>
      </c>
      <c r="F25" s="22">
        <f>('PRQ By Avg'!F25/3780)*1000</f>
        <v>8.9947089947089953</v>
      </c>
      <c r="G25" s="22">
        <f>('PRQ By Avg'!G25/4593)*1000</f>
        <v>5.443065534509036</v>
      </c>
      <c r="H25" s="22">
        <f>('PRQ By Avg'!H25/3690)*1000</f>
        <v>6.2330623306233068</v>
      </c>
      <c r="I25" s="22">
        <f>('PRQ By Avg'!I25/4400)*1000</f>
        <v>7.0454545454545459</v>
      </c>
      <c r="J25" s="22">
        <f>('PRQ By Avg'!J25/4450)*1000</f>
        <v>7.6404494382022472</v>
      </c>
      <c r="K25" s="22">
        <f>('PRQ By Avg'!K25/4925)*1000</f>
        <v>5.2791878172588831</v>
      </c>
      <c r="L25" s="22">
        <f>('PRQ By Avg'!L25/5645)*1000</f>
        <v>4.4286979627989371</v>
      </c>
      <c r="M25" s="22">
        <f>('PRQ By Avg'!M25/6323)*1000</f>
        <v>3.4793610627866518</v>
      </c>
      <c r="N25" s="22">
        <f>('PRQ By Avg'!N25/3809)*1000</f>
        <v>6.0383302704121817</v>
      </c>
      <c r="O25" s="22">
        <f>('PRQ By Avg'!O25/2900)*1000</f>
        <v>16.206896551724135</v>
      </c>
      <c r="P25" s="22">
        <f>('PRQ By Avg'!P25/3800)*1000</f>
        <v>14.210526315789474</v>
      </c>
      <c r="Q25" s="22">
        <f>('PRQ By Avg'!Q25/5215)*1000</f>
        <v>10.162991371045063</v>
      </c>
      <c r="R25" s="22">
        <f>('PRQ By Avg'!R25/3900)*1000</f>
        <v>9.4871794871794872</v>
      </c>
      <c r="S25" s="22">
        <f>('PRQ By Avg'!S25/5100)*1000</f>
        <v>9.0196078431372548</v>
      </c>
      <c r="T25" s="22">
        <f>('PRQ By Avg'!T25/5330)*1000</f>
        <v>10.318949343339586</v>
      </c>
      <c r="U25" s="22">
        <f>('PRQ By Avg'!U25/5445)*1000</f>
        <v>12.121212121212121</v>
      </c>
      <c r="V25" s="22">
        <f>('PRQ By Avg'!V25/6200)*1000</f>
        <v>8.064516129032258</v>
      </c>
      <c r="W25" s="22">
        <f>('PRQ By Avg'!W25/7100)*1000</f>
        <v>8.0281690140845079</v>
      </c>
      <c r="X25" s="22">
        <f>('PRQ By Avg'!X25/4204)*1000</f>
        <v>15.699333967649858</v>
      </c>
      <c r="Y25" s="22">
        <f>('PRQ By Avg'!Y25/3200)*1000</f>
        <v>7.5</v>
      </c>
      <c r="Z25" s="22">
        <f>('PRQ By Avg'!Z25/5020)*1000</f>
        <v>4.9800796812749004</v>
      </c>
      <c r="AA25" s="22">
        <f>('PRQ By Avg'!AA25/5500)*1000</f>
        <v>4.7272727272727275</v>
      </c>
      <c r="AB25" s="22">
        <f>('PRQ By Avg'!AB25/4500)*1000</f>
        <v>4.8888888888888884</v>
      </c>
      <c r="AC25" s="22">
        <f>('PRQ By Avg'!AC25/5600)*1000</f>
        <v>4.2857142857142856</v>
      </c>
      <c r="AD25" s="22">
        <f>('PRQ By Avg'!AD25/5600)*1000</f>
        <v>4.4642857142857144</v>
      </c>
      <c r="AE25" s="22">
        <f>('PRQ By Avg'!AE25/6100)*1000</f>
        <v>4.0983606557377055</v>
      </c>
      <c r="AF25" s="22">
        <f>('PRQ By Avg'!AF25/6750)*1000</f>
        <v>3.4074074074074074</v>
      </c>
      <c r="AG25" s="22">
        <f>('PRQ By Avg'!AG25/7504)*1000</f>
        <v>3.3315565031982941</v>
      </c>
      <c r="AH25" s="22">
        <f>('PRQ By Avg'!AH25/4932)*1000</f>
        <v>4.6634225466342256</v>
      </c>
      <c r="AI25" s="53">
        <f t="shared" si="0"/>
        <v>7.5721785059343123</v>
      </c>
    </row>
    <row r="26" spans="2:35" ht="13">
      <c r="B26" s="88"/>
      <c r="C26" s="88"/>
      <c r="D26" s="49">
        <v>10</v>
      </c>
      <c r="E26" s="22">
        <f>('PRQ By Avg'!E26/2400)*1000</f>
        <v>13.333333333333334</v>
      </c>
      <c r="F26" s="22">
        <f>('PRQ By Avg'!F26/3780)*1000</f>
        <v>9.2592592592592595</v>
      </c>
      <c r="G26" s="22">
        <f>('PRQ By Avg'!G26/4593)*1000</f>
        <v>5.6607881558893967</v>
      </c>
      <c r="H26" s="22">
        <f>('PRQ By Avg'!H26/3690)*1000</f>
        <v>6.5040650406504064</v>
      </c>
      <c r="I26" s="22">
        <f>('PRQ By Avg'!I26/4400)*1000</f>
        <v>7.2727272727272725</v>
      </c>
      <c r="J26" s="22">
        <f>('PRQ By Avg'!J26/4450)*1000</f>
        <v>7.8651685393258433</v>
      </c>
      <c r="K26" s="22">
        <f>('PRQ By Avg'!K26/4925)*1000</f>
        <v>5.4822335025380715</v>
      </c>
      <c r="L26" s="22">
        <f>('PRQ By Avg'!L26/5645)*1000</f>
        <v>4.6058458813108949</v>
      </c>
      <c r="M26" s="22">
        <f>('PRQ By Avg'!M26/6323)*1000</f>
        <v>3.6375138383678634</v>
      </c>
      <c r="N26" s="22">
        <f>('PRQ By Avg'!N26/3809)*1000</f>
        <v>6.3008663691257549</v>
      </c>
      <c r="O26" s="22">
        <f>('PRQ By Avg'!O26/2900)*1000</f>
        <v>16.206896551724135</v>
      </c>
      <c r="P26" s="22">
        <f>('PRQ By Avg'!P26/3800)*1000</f>
        <v>14.473684210526315</v>
      </c>
      <c r="Q26" s="22">
        <f>('PRQ By Avg'!Q26/5215)*1000</f>
        <v>10.354745925215724</v>
      </c>
      <c r="R26" s="22">
        <f>('PRQ By Avg'!R26/3900)*1000</f>
        <v>9.7435897435897445</v>
      </c>
      <c r="S26" s="22">
        <f>('PRQ By Avg'!S26/5100)*1000</f>
        <v>9.0196078431372548</v>
      </c>
      <c r="T26" s="22">
        <f>('PRQ By Avg'!T26/5330)*1000</f>
        <v>10.506566604127579</v>
      </c>
      <c r="U26" s="22">
        <f>('PRQ By Avg'!U26/5445)*1000</f>
        <v>12.304866850321396</v>
      </c>
      <c r="V26" s="22">
        <f>('PRQ By Avg'!V26/6200)*1000</f>
        <v>8.2258064516129039</v>
      </c>
      <c r="W26" s="22">
        <f>('PRQ By Avg'!W26/7100)*1000</f>
        <v>8.169014084507042</v>
      </c>
      <c r="X26" s="22">
        <f>('PRQ By Avg'!X26/4204)*1000</f>
        <v>15.937202664129401</v>
      </c>
      <c r="Y26" s="22">
        <f>('PRQ By Avg'!Y26/3200)*1000</f>
        <v>7.8125</v>
      </c>
      <c r="Z26" s="22">
        <f>('PRQ By Avg'!Z26/5020)*1000</f>
        <v>5.1792828685258963</v>
      </c>
      <c r="AA26" s="22">
        <f>('PRQ By Avg'!AA26/5500)*1000</f>
        <v>4.9090909090909092</v>
      </c>
      <c r="AB26" s="22">
        <f>('PRQ By Avg'!AB26/4500)*1000</f>
        <v>5.1111111111111116</v>
      </c>
      <c r="AC26" s="22">
        <f>('PRQ By Avg'!AC26/5600)*1000</f>
        <v>4.4642857142857144</v>
      </c>
      <c r="AD26" s="22">
        <f>('PRQ By Avg'!AD26/5600)*1000</f>
        <v>4.6428571428571432</v>
      </c>
      <c r="AE26" s="22">
        <f>('PRQ By Avg'!AE26/6100)*1000</f>
        <v>4.2622950819672134</v>
      </c>
      <c r="AF26" s="22">
        <f>('PRQ By Avg'!AF26/6750)*1000</f>
        <v>3.5555555555555558</v>
      </c>
      <c r="AG26" s="22">
        <f>('PRQ By Avg'!AG26/7504)*1000</f>
        <v>3.464818763326226</v>
      </c>
      <c r="AH26" s="22">
        <f>('PRQ By Avg'!AH26/4932)*1000</f>
        <v>4.8661800486618008</v>
      </c>
      <c r="AI26" s="53">
        <f t="shared" si="0"/>
        <v>7.7710586438933715</v>
      </c>
    </row>
    <row r="27" spans="2:35" ht="13">
      <c r="B27" s="88"/>
      <c r="C27" s="88"/>
      <c r="D27" s="49">
        <v>11</v>
      </c>
      <c r="E27" s="22">
        <f>('PRQ By Avg'!E27/2400)*1000</f>
        <v>13.333333333333334</v>
      </c>
      <c r="F27" s="22">
        <f>('PRQ By Avg'!F27/3780)*1000</f>
        <v>9.2592592592592595</v>
      </c>
      <c r="G27" s="22">
        <f>('PRQ By Avg'!G27/4593)*1000</f>
        <v>5.6607881558893967</v>
      </c>
      <c r="H27" s="22">
        <f>('PRQ By Avg'!H27/3690)*1000</f>
        <v>6.5040650406504064</v>
      </c>
      <c r="I27" s="22">
        <f>('PRQ By Avg'!I27/4400)*1000</f>
        <v>7.2727272727272725</v>
      </c>
      <c r="J27" s="22">
        <f>('PRQ By Avg'!J27/4450)*1000</f>
        <v>7.8651685393258433</v>
      </c>
      <c r="K27" s="22">
        <f>('PRQ By Avg'!K27/4925)*1000</f>
        <v>5.4822335025380715</v>
      </c>
      <c r="L27" s="22">
        <f>('PRQ By Avg'!L27/5645)*1000</f>
        <v>4.6058458813108949</v>
      </c>
      <c r="M27" s="22">
        <f>('PRQ By Avg'!M27/6323)*1000</f>
        <v>3.6375138383678634</v>
      </c>
      <c r="N27" s="22">
        <f>('PRQ By Avg'!N27/3809)*1000</f>
        <v>6.3008663691257549</v>
      </c>
      <c r="O27" s="22">
        <f>('PRQ By Avg'!O27/2900)*1000</f>
        <v>16.206896551724135</v>
      </c>
      <c r="P27" s="22">
        <f>('PRQ By Avg'!P27/3800)*1000</f>
        <v>14.473684210526315</v>
      </c>
      <c r="Q27" s="22">
        <f>('PRQ By Avg'!Q27/5215)*1000</f>
        <v>10.354745925215724</v>
      </c>
      <c r="R27" s="22">
        <f>('PRQ By Avg'!R27/3900)*1000</f>
        <v>10.256410256410257</v>
      </c>
      <c r="S27" s="22">
        <f>('PRQ By Avg'!S27/5100)*1000</f>
        <v>9.0196078431372548</v>
      </c>
      <c r="T27" s="22">
        <f>('PRQ By Avg'!T27/5330)*1000</f>
        <v>10.506566604127579</v>
      </c>
      <c r="U27" s="22">
        <f>('PRQ By Avg'!U27/5445)*1000</f>
        <v>12.672176308539946</v>
      </c>
      <c r="V27" s="22">
        <f>('PRQ By Avg'!V27/6200)*1000</f>
        <v>8.5483870967741939</v>
      </c>
      <c r="W27" s="22">
        <f>('PRQ By Avg'!W27/7100)*1000</f>
        <v>8.169014084507042</v>
      </c>
      <c r="X27" s="22">
        <f>('PRQ By Avg'!X27/4204)*1000</f>
        <v>16.412940057088488</v>
      </c>
      <c r="Y27" s="22">
        <f>('PRQ By Avg'!Y27/3200)*1000</f>
        <v>7.8125</v>
      </c>
      <c r="Z27" s="22">
        <f>('PRQ By Avg'!Z27/5020)*1000</f>
        <v>5.1792828685258963</v>
      </c>
      <c r="AA27" s="22">
        <f>('PRQ By Avg'!AA27/5500)*1000</f>
        <v>4.9090909090909092</v>
      </c>
      <c r="AB27" s="22">
        <f>('PRQ By Avg'!AB27/4500)*1000</f>
        <v>5.1111111111111116</v>
      </c>
      <c r="AC27" s="22">
        <f>('PRQ By Avg'!AC27/5600)*1000</f>
        <v>4.4642857142857144</v>
      </c>
      <c r="AD27" s="22">
        <f>('PRQ By Avg'!AD27/5600)*1000</f>
        <v>4.6428571428571432</v>
      </c>
      <c r="AE27" s="22">
        <f>('PRQ By Avg'!AE27/6100)*1000</f>
        <v>4.2622950819672134</v>
      </c>
      <c r="AF27" s="22">
        <f>('PRQ By Avg'!AF27/6750)*1000</f>
        <v>3.5555555555555558</v>
      </c>
      <c r="AG27" s="22">
        <f>('PRQ By Avg'!AG27/7504)*1000</f>
        <v>3.464818763326226</v>
      </c>
      <c r="AH27" s="22">
        <f>('PRQ By Avg'!AH27/4932)*1000</f>
        <v>4.8661800486618008</v>
      </c>
      <c r="AI27" s="53">
        <f t="shared" si="0"/>
        <v>7.8270069108653537</v>
      </c>
    </row>
    <row r="28" spans="2:35" ht="13">
      <c r="B28" s="88"/>
      <c r="C28" s="88"/>
      <c r="D28" s="49">
        <v>12</v>
      </c>
      <c r="E28" s="22">
        <f>('PRQ By Avg'!E28/2400)*1000</f>
        <v>13.75</v>
      </c>
      <c r="F28" s="22">
        <f>('PRQ By Avg'!F28/3780)*1000</f>
        <v>9.5238095238095255</v>
      </c>
      <c r="G28" s="22">
        <f>('PRQ By Avg'!G28/4593)*1000</f>
        <v>5.6607881558893967</v>
      </c>
      <c r="H28" s="22">
        <f>('PRQ By Avg'!H28/3690)*1000</f>
        <v>6.5040650406504064</v>
      </c>
      <c r="I28" s="22">
        <f>('PRQ By Avg'!I28/4400)*1000</f>
        <v>7.5</v>
      </c>
      <c r="J28" s="22">
        <f>('PRQ By Avg'!J28/4450)*1000</f>
        <v>7.8651685393258433</v>
      </c>
      <c r="K28" s="22">
        <f>('PRQ By Avg'!K28/4925)*1000</f>
        <v>5.4822335025380715</v>
      </c>
      <c r="L28" s="22">
        <f>('PRQ By Avg'!L28/5645)*1000</f>
        <v>4.7829937998228518</v>
      </c>
      <c r="M28" s="22">
        <f>('PRQ By Avg'!M28/6323)*1000</f>
        <v>3.6375138383678634</v>
      </c>
      <c r="N28" s="22">
        <f>('PRQ By Avg'!N28/3809)*1000</f>
        <v>6.5634024678393281</v>
      </c>
      <c r="O28" s="22">
        <f>('PRQ By Avg'!O28/2900)*1000</f>
        <v>16.206896551724135</v>
      </c>
      <c r="P28" s="22">
        <f>('PRQ By Avg'!P28/3800)*1000</f>
        <v>14.473684210526315</v>
      </c>
      <c r="Q28" s="22">
        <f>('PRQ By Avg'!Q28/5215)*1000</f>
        <v>10.546500479386385</v>
      </c>
      <c r="R28" s="22">
        <f>('PRQ By Avg'!R28/3900)*1000</f>
        <v>10.512820512820513</v>
      </c>
      <c r="S28" s="22">
        <f>('PRQ By Avg'!S28/5100)*1000</f>
        <v>9.0196078431372548</v>
      </c>
      <c r="T28" s="22">
        <f>('PRQ By Avg'!T28/5330)*1000</f>
        <v>10.506566604127579</v>
      </c>
      <c r="U28" s="22">
        <f>('PRQ By Avg'!U28/5445)*1000</f>
        <v>12.672176308539946</v>
      </c>
      <c r="V28" s="22">
        <f>('PRQ By Avg'!V28/6200)*1000</f>
        <v>8.5483870967741939</v>
      </c>
      <c r="W28" s="22">
        <f>('PRQ By Avg'!W28/7100)*1000</f>
        <v>8.169014084507042</v>
      </c>
      <c r="X28" s="22">
        <f>('PRQ By Avg'!X28/4204)*1000</f>
        <v>16.412940057088488</v>
      </c>
      <c r="Y28" s="22">
        <f>('PRQ By Avg'!Y28/3200)*1000</f>
        <v>8.125</v>
      </c>
      <c r="Z28" s="22">
        <f>('PRQ By Avg'!Z28/5020)*1000</f>
        <v>5.378486055776893</v>
      </c>
      <c r="AA28" s="22">
        <f>('PRQ By Avg'!AA28/5500)*1000</f>
        <v>5.0909090909090908</v>
      </c>
      <c r="AB28" s="22">
        <f>('PRQ By Avg'!AB28/4500)*1000</f>
        <v>5.1111111111111116</v>
      </c>
      <c r="AC28" s="22">
        <f>('PRQ By Avg'!AC28/5600)*1000</f>
        <v>4.4642857142857144</v>
      </c>
      <c r="AD28" s="22">
        <f>('PRQ By Avg'!AD28/5600)*1000</f>
        <v>4.6428571428571432</v>
      </c>
      <c r="AE28" s="22">
        <f>('PRQ By Avg'!AE28/6100)*1000</f>
        <v>4.2622950819672134</v>
      </c>
      <c r="AF28" s="22">
        <f>('PRQ By Avg'!AF28/6750)*1000</f>
        <v>3.5555555555555558</v>
      </c>
      <c r="AG28" s="22">
        <f>('PRQ By Avg'!AG28/7504)*1000</f>
        <v>3.464818763326226</v>
      </c>
      <c r="AH28" s="22">
        <f>('PRQ By Avg'!AH28/4932)*1000</f>
        <v>4.8661800486618008</v>
      </c>
      <c r="AI28" s="53">
        <f t="shared" si="0"/>
        <v>7.9100022393775298</v>
      </c>
    </row>
    <row r="33" spans="6:8" ht="13">
      <c r="F33" s="89" t="s">
        <v>59</v>
      </c>
      <c r="G33" s="86" t="s">
        <v>96</v>
      </c>
      <c r="H33" s="86"/>
    </row>
    <row r="34" spans="6:8" ht="13">
      <c r="F34" s="90"/>
      <c r="G34" s="66" t="s">
        <v>61</v>
      </c>
      <c r="H34" s="36" t="s">
        <v>56</v>
      </c>
    </row>
    <row r="35" spans="6:8" ht="13">
      <c r="F35" s="36">
        <v>0</v>
      </c>
      <c r="G35" s="22">
        <v>0.97925950565490349</v>
      </c>
      <c r="H35" s="29">
        <v>0.97925950565490349</v>
      </c>
    </row>
    <row r="36" spans="6:8" ht="13">
      <c r="F36" s="36">
        <v>1</v>
      </c>
      <c r="G36" s="22">
        <v>1.2424733877411556</v>
      </c>
      <c r="H36" s="29">
        <v>2.1481187992098305</v>
      </c>
    </row>
    <row r="37" spans="6:8" ht="13">
      <c r="F37" s="36">
        <v>2</v>
      </c>
      <c r="G37" s="22">
        <v>1.7198130907956111</v>
      </c>
      <c r="H37" s="29">
        <v>3.8043308550737396</v>
      </c>
    </row>
    <row r="38" spans="6:8" ht="13">
      <c r="F38" s="36">
        <v>3</v>
      </c>
      <c r="G38" s="22">
        <v>1.9610412447805581</v>
      </c>
      <c r="H38" s="29">
        <v>5.0336017998237539</v>
      </c>
    </row>
    <row r="39" spans="6:8" ht="13">
      <c r="F39" s="36">
        <v>4</v>
      </c>
      <c r="G39" s="22">
        <v>1.7133125707301107</v>
      </c>
      <c r="H39" s="29">
        <v>5.7562130444673318</v>
      </c>
    </row>
    <row r="40" spans="6:8" ht="13">
      <c r="F40" s="36">
        <v>5</v>
      </c>
      <c r="G40" s="22">
        <v>1.4586999809459431</v>
      </c>
      <c r="H40" s="29">
        <v>6.4336385238842642</v>
      </c>
    </row>
    <row r="41" spans="6:8" ht="13">
      <c r="F41" s="36">
        <v>6</v>
      </c>
      <c r="G41" s="22">
        <v>1.2023016064796084</v>
      </c>
      <c r="H41" s="29">
        <v>6.8962563399286099</v>
      </c>
    </row>
    <row r="42" spans="6:8" ht="13">
      <c r="F42" s="36">
        <v>7</v>
      </c>
      <c r="G42" s="22">
        <v>0.94730437293832592</v>
      </c>
      <c r="H42" s="29">
        <v>7.4091900564531823</v>
      </c>
    </row>
    <row r="43" spans="6:8" ht="13">
      <c r="F43" s="36">
        <v>8</v>
      </c>
      <c r="G43" s="22">
        <v>0.54924778842055466</v>
      </c>
      <c r="H43" s="29">
        <v>7.5721785059343123</v>
      </c>
    </row>
    <row r="44" spans="6:8" ht="13">
      <c r="F44" s="36">
        <v>9</v>
      </c>
      <c r="G44" s="22">
        <v>0.28633881869719263</v>
      </c>
      <c r="H44" s="29">
        <v>7.5721785059343123</v>
      </c>
    </row>
    <row r="45" spans="6:8" ht="13">
      <c r="F45" s="36">
        <v>10</v>
      </c>
      <c r="G45" s="22">
        <v>0.31784789344921927</v>
      </c>
      <c r="H45" s="29">
        <v>7.7710586438933715</v>
      </c>
    </row>
    <row r="46" spans="6:8" ht="13">
      <c r="F46" s="36">
        <v>11</v>
      </c>
      <c r="G46" s="22">
        <v>0.18783835374490629</v>
      </c>
      <c r="H46" s="29">
        <v>7.8270069108653537</v>
      </c>
    </row>
    <row r="47" spans="6:8" ht="13">
      <c r="F47" s="36">
        <v>12</v>
      </c>
      <c r="G47" s="22">
        <v>0.15755569964935309</v>
      </c>
      <c r="H47" s="29">
        <v>7.9100022393775298</v>
      </c>
    </row>
  </sheetData>
  <mergeCells count="5">
    <mergeCell ref="B2:C2"/>
    <mergeCell ref="B3:C15"/>
    <mergeCell ref="B16:C28"/>
    <mergeCell ref="F33:F34"/>
    <mergeCell ref="G33:H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197F-D7B7-4F73-B135-3E691E7B6B4A}">
  <dimension ref="A1:AO47"/>
  <sheetViews>
    <sheetView topLeftCell="A26" workbookViewId="0">
      <selection activeCell="F44" sqref="F44"/>
    </sheetView>
  </sheetViews>
  <sheetFormatPr defaultRowHeight="12.5"/>
  <sheetData>
    <row r="1" spans="1:41" ht="13">
      <c r="A1" s="9" t="s">
        <v>98</v>
      </c>
      <c r="V1" s="9" t="s">
        <v>97</v>
      </c>
    </row>
    <row r="2" spans="1:41" ht="13">
      <c r="B2" s="83" t="s">
        <v>60</v>
      </c>
      <c r="C2" s="87"/>
      <c r="D2" s="19" t="s">
        <v>59</v>
      </c>
      <c r="E2" s="49" t="s">
        <v>5</v>
      </c>
      <c r="F2" s="49" t="s">
        <v>7</v>
      </c>
      <c r="G2" s="49" t="s">
        <v>9</v>
      </c>
      <c r="H2" s="49" t="s">
        <v>10</v>
      </c>
      <c r="I2" s="49" t="s">
        <v>11</v>
      </c>
      <c r="J2" s="49" t="s">
        <v>28</v>
      </c>
      <c r="K2" s="49" t="s">
        <v>29</v>
      </c>
      <c r="L2" s="49" t="s">
        <v>31</v>
      </c>
      <c r="M2" s="49" t="s">
        <v>37</v>
      </c>
      <c r="N2" s="49" t="s">
        <v>38</v>
      </c>
      <c r="O2" s="49" t="s">
        <v>40</v>
      </c>
      <c r="P2" s="49" t="s">
        <v>41</v>
      </c>
      <c r="Q2" s="49" t="s">
        <v>42</v>
      </c>
      <c r="R2" s="49" t="s">
        <v>44</v>
      </c>
      <c r="S2" s="49" t="s">
        <v>45</v>
      </c>
      <c r="T2" s="49" t="s">
        <v>91</v>
      </c>
      <c r="W2" s="83" t="s">
        <v>60</v>
      </c>
      <c r="X2" s="87"/>
      <c r="Y2" s="19" t="s">
        <v>59</v>
      </c>
      <c r="Z2" s="26" t="s">
        <v>8</v>
      </c>
      <c r="AA2" s="26" t="s">
        <v>12</v>
      </c>
      <c r="AB2" s="26" t="s">
        <v>13</v>
      </c>
      <c r="AC2" s="26" t="s">
        <v>15</v>
      </c>
      <c r="AD2" s="26" t="s">
        <v>16</v>
      </c>
      <c r="AE2" s="26" t="s">
        <v>30</v>
      </c>
      <c r="AF2" s="26" t="s">
        <v>6</v>
      </c>
      <c r="AG2" s="26" t="s">
        <v>32</v>
      </c>
      <c r="AH2" s="26" t="s">
        <v>33</v>
      </c>
      <c r="AI2" s="26" t="s">
        <v>34</v>
      </c>
      <c r="AJ2" s="26" t="s">
        <v>35</v>
      </c>
      <c r="AK2" s="26" t="s">
        <v>36</v>
      </c>
      <c r="AL2" s="26" t="s">
        <v>39</v>
      </c>
      <c r="AM2" s="26" t="s">
        <v>43</v>
      </c>
      <c r="AN2" s="26" t="s">
        <v>46</v>
      </c>
      <c r="AO2" s="26" t="s">
        <v>91</v>
      </c>
    </row>
    <row r="3" spans="1:41" ht="13">
      <c r="B3" s="84" t="s">
        <v>61</v>
      </c>
      <c r="C3" s="87"/>
      <c r="D3" s="30">
        <v>0</v>
      </c>
      <c r="E3" s="22">
        <v>2.5</v>
      </c>
      <c r="F3" s="22">
        <v>0.87089048552144566</v>
      </c>
      <c r="G3" s="22">
        <v>1.084010840108401</v>
      </c>
      <c r="H3" s="22">
        <v>1.3636363636363638</v>
      </c>
      <c r="I3" s="22">
        <v>1.1235955056179776</v>
      </c>
      <c r="J3" s="22">
        <v>1.7241379310344827</v>
      </c>
      <c r="K3" s="22">
        <v>1.0526315789473684</v>
      </c>
      <c r="L3" s="22">
        <v>0.78431372549019607</v>
      </c>
      <c r="M3" s="22">
        <v>1.5625</v>
      </c>
      <c r="N3" s="22">
        <v>0.59760956175298796</v>
      </c>
      <c r="O3" s="22">
        <v>0.44444444444444448</v>
      </c>
      <c r="P3" s="22">
        <v>0.89285714285714279</v>
      </c>
      <c r="Q3" s="22">
        <v>0.5357142857142857</v>
      </c>
      <c r="R3" s="22">
        <v>0.44444444444444448</v>
      </c>
      <c r="S3" s="22">
        <v>0.53304904051172708</v>
      </c>
      <c r="T3" s="53">
        <f>AVERAGE(E3:S3)</f>
        <v>1.0342556900054178</v>
      </c>
      <c r="W3" s="84" t="s">
        <v>61</v>
      </c>
      <c r="X3" s="87"/>
      <c r="Y3" s="30">
        <v>0</v>
      </c>
      <c r="Z3" s="22">
        <v>1.3227513227513228</v>
      </c>
      <c r="AA3" s="22">
        <v>1.0152284263959392</v>
      </c>
      <c r="AB3" s="22">
        <v>1.0628875110717448</v>
      </c>
      <c r="AC3" s="22">
        <v>0.47445832674363436</v>
      </c>
      <c r="AD3" s="22">
        <v>1.0501443948542926</v>
      </c>
      <c r="AE3" s="22">
        <v>0.57526366251198457</v>
      </c>
      <c r="AF3" s="22">
        <v>0.76923076923076927</v>
      </c>
      <c r="AG3" s="22">
        <v>0.93808630393996251</v>
      </c>
      <c r="AH3" s="22">
        <v>1.1019283746556472</v>
      </c>
      <c r="AI3" s="22">
        <v>0.967741935483871</v>
      </c>
      <c r="AJ3" s="22">
        <v>0.98591549295774639</v>
      </c>
      <c r="AK3" s="22">
        <v>1.4272121788772598</v>
      </c>
      <c r="AL3" s="22">
        <v>0.90909090909090906</v>
      </c>
      <c r="AM3" s="22">
        <v>0.65573770491803274</v>
      </c>
      <c r="AN3" s="22">
        <v>0.6082725060827251</v>
      </c>
      <c r="AO3" s="22">
        <f>AVERAGE(Z3:AN3)</f>
        <v>0.92426332130438937</v>
      </c>
    </row>
    <row r="4" spans="1:41" ht="13">
      <c r="B4" s="87"/>
      <c r="C4" s="87"/>
      <c r="D4" s="30">
        <v>1</v>
      </c>
      <c r="E4" s="22">
        <v>2.916666666666667</v>
      </c>
      <c r="F4" s="22">
        <v>0.6531678641410843</v>
      </c>
      <c r="G4" s="22">
        <v>0.81300813008130079</v>
      </c>
      <c r="H4" s="22">
        <v>0.90909090909090906</v>
      </c>
      <c r="I4" s="22">
        <v>0.89887640449438211</v>
      </c>
      <c r="J4" s="22">
        <v>2.4137931034482758</v>
      </c>
      <c r="K4" s="22">
        <v>2.6315789473684208</v>
      </c>
      <c r="L4" s="22">
        <v>1.1764705882352939</v>
      </c>
      <c r="M4" s="22">
        <v>0.9375</v>
      </c>
      <c r="N4" s="22">
        <v>0.99601593625498008</v>
      </c>
      <c r="O4" s="22">
        <v>0.66666666666666663</v>
      </c>
      <c r="P4" s="22">
        <v>0.7142857142857143</v>
      </c>
      <c r="Q4" s="22">
        <v>0.89285714285714279</v>
      </c>
      <c r="R4" s="22">
        <v>0.29629629629629628</v>
      </c>
      <c r="S4" s="22">
        <v>0.53304904051172708</v>
      </c>
      <c r="T4" s="53">
        <f t="shared" ref="T4:T28" si="0">AVERAGE(E4:S4)</f>
        <v>1.1632882273599241</v>
      </c>
      <c r="W4" s="87"/>
      <c r="X4" s="87"/>
      <c r="Y4" s="30">
        <v>1</v>
      </c>
      <c r="Z4" s="22">
        <v>1.5873015873015872</v>
      </c>
      <c r="AA4" s="22">
        <v>0.81218274111675126</v>
      </c>
      <c r="AB4" s="22">
        <v>0.53144375553587242</v>
      </c>
      <c r="AC4" s="22">
        <v>0.47445832674363436</v>
      </c>
      <c r="AD4" s="22">
        <v>0.78760829614071937</v>
      </c>
      <c r="AE4" s="22">
        <v>0.57526366251198457</v>
      </c>
      <c r="AF4" s="22">
        <v>0.76923076923076927</v>
      </c>
      <c r="AG4" s="22">
        <v>2.0637898686679175</v>
      </c>
      <c r="AH4" s="22">
        <v>2.7548209366391188</v>
      </c>
      <c r="AI4" s="22">
        <v>1.935483870967742</v>
      </c>
      <c r="AJ4" s="22">
        <v>1.8309859154929577</v>
      </c>
      <c r="AK4" s="22">
        <v>3.5680304471931494</v>
      </c>
      <c r="AL4" s="22">
        <v>0.90909090909090906</v>
      </c>
      <c r="AM4" s="22">
        <v>0.81967213114754101</v>
      </c>
      <c r="AN4" s="22">
        <v>0.40551500405515006</v>
      </c>
      <c r="AO4" s="22">
        <f t="shared" ref="AO4:AO28" si="1">AVERAGE(Z4:AN4)</f>
        <v>1.321658548122387</v>
      </c>
    </row>
    <row r="5" spans="1:41" ht="13">
      <c r="B5" s="87"/>
      <c r="C5" s="87"/>
      <c r="D5" s="30">
        <v>2</v>
      </c>
      <c r="E5" s="22">
        <v>2.916666666666667</v>
      </c>
      <c r="F5" s="22">
        <v>0.43544524276072283</v>
      </c>
      <c r="G5" s="22">
        <v>0.54200542005420049</v>
      </c>
      <c r="H5" s="22">
        <v>1.1363636363636362</v>
      </c>
      <c r="I5" s="22">
        <v>1.348314606741573</v>
      </c>
      <c r="J5" s="22">
        <v>4.8275862068965516</v>
      </c>
      <c r="K5" s="22">
        <v>3.9473684210526319</v>
      </c>
      <c r="L5" s="22">
        <v>2.5490196078431375</v>
      </c>
      <c r="M5" s="22">
        <v>1.5625</v>
      </c>
      <c r="N5" s="22">
        <v>1.3944223107569722</v>
      </c>
      <c r="O5" s="22">
        <v>0.66666666666666663</v>
      </c>
      <c r="P5" s="22">
        <v>1.0714285714285714</v>
      </c>
      <c r="Q5" s="22">
        <v>1.0714285714285714</v>
      </c>
      <c r="R5" s="22">
        <v>0.44444444444444448</v>
      </c>
      <c r="S5" s="22">
        <v>0.53304904051172708</v>
      </c>
      <c r="T5" s="53">
        <f t="shared" si="0"/>
        <v>1.6297806275744051</v>
      </c>
      <c r="W5" s="87"/>
      <c r="X5" s="87"/>
      <c r="Y5" s="30">
        <v>2</v>
      </c>
      <c r="Z5" s="22">
        <v>1.5873015873015872</v>
      </c>
      <c r="AA5" s="22">
        <v>0.6091370558375635</v>
      </c>
      <c r="AB5" s="22">
        <v>0.70859167404782997</v>
      </c>
      <c r="AC5" s="22">
        <v>0.63261110232484585</v>
      </c>
      <c r="AD5" s="22">
        <v>1.0501443948542926</v>
      </c>
      <c r="AE5" s="22">
        <v>1.5340364333652923</v>
      </c>
      <c r="AF5" s="22">
        <v>1.7948717948717949</v>
      </c>
      <c r="AG5" s="22">
        <v>3.0018761726078798</v>
      </c>
      <c r="AH5" s="22">
        <v>3.6730945821854912</v>
      </c>
      <c r="AI5" s="22">
        <v>2.5806451612903225</v>
      </c>
      <c r="AJ5" s="22">
        <v>2.5352112676056335</v>
      </c>
      <c r="AK5" s="22">
        <v>4.7573739295908659</v>
      </c>
      <c r="AL5" s="22">
        <v>1.0909090909090911</v>
      </c>
      <c r="AM5" s="22">
        <v>0.98360655737704916</v>
      </c>
      <c r="AN5" s="22">
        <v>0.6082725060827251</v>
      </c>
      <c r="AO5" s="22">
        <f t="shared" si="1"/>
        <v>1.8098455540168172</v>
      </c>
    </row>
    <row r="6" spans="1:41" ht="13">
      <c r="B6" s="87"/>
      <c r="C6" s="87"/>
      <c r="D6" s="30">
        <v>3</v>
      </c>
      <c r="E6" s="22">
        <v>2.5</v>
      </c>
      <c r="F6" s="22">
        <v>0.43544524276072283</v>
      </c>
      <c r="G6" s="22">
        <v>0.81300813008130079</v>
      </c>
      <c r="H6" s="22">
        <v>1.1363636363636362</v>
      </c>
      <c r="I6" s="22">
        <v>0.6741573033707865</v>
      </c>
      <c r="J6" s="22">
        <v>6.2068965517241379</v>
      </c>
      <c r="K6" s="22">
        <v>4.7368421052631584</v>
      </c>
      <c r="L6" s="22">
        <v>3.3333333333333335</v>
      </c>
      <c r="M6" s="22">
        <v>1.25</v>
      </c>
      <c r="N6" s="22">
        <v>1.3944223107569722</v>
      </c>
      <c r="O6" s="22">
        <v>1.1111111111111112</v>
      </c>
      <c r="P6" s="22">
        <v>0.7142857142857143</v>
      </c>
      <c r="Q6" s="22">
        <v>0.7142857142857143</v>
      </c>
      <c r="R6" s="22">
        <v>0.44444444444444448</v>
      </c>
      <c r="S6" s="22">
        <v>0.66631130063965882</v>
      </c>
      <c r="T6" s="53">
        <f t="shared" si="0"/>
        <v>1.7420604598947127</v>
      </c>
      <c r="W6" s="87"/>
      <c r="X6" s="87"/>
      <c r="Y6" s="30">
        <v>3</v>
      </c>
      <c r="Z6" s="22">
        <v>1.0582010582010584</v>
      </c>
      <c r="AA6" s="22">
        <v>1.0152284263959392</v>
      </c>
      <c r="AB6" s="22">
        <v>0.53144375553587242</v>
      </c>
      <c r="AC6" s="22">
        <v>0.47445832674363436</v>
      </c>
      <c r="AD6" s="22">
        <v>0.78760829614071937</v>
      </c>
      <c r="AE6" s="22">
        <v>2.8763183125599232</v>
      </c>
      <c r="AF6" s="22">
        <v>2.5641025641025643</v>
      </c>
      <c r="AG6" s="22">
        <v>3.5647279549718576</v>
      </c>
      <c r="AH6" s="22">
        <v>4.9586776859504136</v>
      </c>
      <c r="AI6" s="22">
        <v>2.2580645161290325</v>
      </c>
      <c r="AJ6" s="22">
        <v>2.9577464788732395</v>
      </c>
      <c r="AK6" s="22">
        <v>6.4224548049476686</v>
      </c>
      <c r="AL6" s="22">
        <v>1.2727272727272727</v>
      </c>
      <c r="AM6" s="22">
        <v>1.1475409836065573</v>
      </c>
      <c r="AN6" s="22">
        <v>0.81103000811030013</v>
      </c>
      <c r="AO6" s="22">
        <f t="shared" si="1"/>
        <v>2.1800220296664037</v>
      </c>
    </row>
    <row r="7" spans="1:41" ht="13">
      <c r="B7" s="87"/>
      <c r="C7" s="87"/>
      <c r="D7" s="30">
        <v>4</v>
      </c>
      <c r="E7" s="22">
        <v>1.6666666666666667</v>
      </c>
      <c r="F7" s="22">
        <v>0.43544524276072283</v>
      </c>
      <c r="G7" s="22">
        <v>0.54200542005420049</v>
      </c>
      <c r="H7" s="22">
        <v>0.68181818181818188</v>
      </c>
      <c r="I7" s="22">
        <v>0.6741573033707865</v>
      </c>
      <c r="J7" s="22">
        <v>5.8620689655172411</v>
      </c>
      <c r="K7" s="22">
        <v>5</v>
      </c>
      <c r="L7" s="22">
        <v>3.1372549019607843</v>
      </c>
      <c r="M7" s="22">
        <v>0.625</v>
      </c>
      <c r="N7" s="22">
        <v>0.79681274900398413</v>
      </c>
      <c r="O7" s="22">
        <v>1.1111111111111112</v>
      </c>
      <c r="P7" s="22">
        <v>0.35714285714285715</v>
      </c>
      <c r="Q7" s="22">
        <v>0.5357142857142857</v>
      </c>
      <c r="R7" s="22">
        <v>0.29629629629629628</v>
      </c>
      <c r="S7" s="22">
        <v>0.39978678038379528</v>
      </c>
      <c r="T7" s="53">
        <f t="shared" si="0"/>
        <v>1.4747520507867276</v>
      </c>
      <c r="W7" s="87"/>
      <c r="X7" s="87"/>
      <c r="Y7" s="30">
        <v>4</v>
      </c>
      <c r="Z7" s="22">
        <v>0.52910052910052918</v>
      </c>
      <c r="AA7" s="22">
        <v>0.6091370558375635</v>
      </c>
      <c r="AB7" s="22">
        <v>0.53144375553587242</v>
      </c>
      <c r="AC7" s="22">
        <v>0.47445832674363436</v>
      </c>
      <c r="AD7" s="22">
        <v>1.0501443948542926</v>
      </c>
      <c r="AE7" s="22">
        <v>3.0680728667305845</v>
      </c>
      <c r="AF7" s="22">
        <v>2.0512820512820511</v>
      </c>
      <c r="AG7" s="22">
        <v>3.0018761726078798</v>
      </c>
      <c r="AH7" s="22">
        <v>5.1423324150596876</v>
      </c>
      <c r="AI7" s="22">
        <v>1.4516129032258065</v>
      </c>
      <c r="AJ7" s="22">
        <v>2.5352112676056335</v>
      </c>
      <c r="AK7" s="22">
        <v>6.6603235014272126</v>
      </c>
      <c r="AL7" s="22">
        <v>0.90909090909090906</v>
      </c>
      <c r="AM7" s="22">
        <v>0.65573770491803274</v>
      </c>
      <c r="AN7" s="22">
        <v>0.6082725060827251</v>
      </c>
      <c r="AO7" s="22">
        <f t="shared" si="1"/>
        <v>1.9518730906734945</v>
      </c>
    </row>
    <row r="8" spans="1:41" ht="13">
      <c r="B8" s="87"/>
      <c r="C8" s="87"/>
      <c r="D8" s="30">
        <v>5</v>
      </c>
      <c r="E8" s="22">
        <v>2.0833333333333335</v>
      </c>
      <c r="F8" s="22">
        <v>0.6531678641410843</v>
      </c>
      <c r="G8" s="22">
        <v>0.27100271002710025</v>
      </c>
      <c r="H8" s="22">
        <v>0.90909090909090906</v>
      </c>
      <c r="I8" s="22">
        <v>0.89887640449438211</v>
      </c>
      <c r="J8" s="22">
        <v>4.1379310344827589</v>
      </c>
      <c r="K8" s="22">
        <v>3.6842105263157894</v>
      </c>
      <c r="L8" s="22">
        <v>2.1568627450980391</v>
      </c>
      <c r="M8" s="22">
        <v>0.625</v>
      </c>
      <c r="N8" s="22">
        <v>0.39840637450199207</v>
      </c>
      <c r="O8" s="22">
        <v>0.88888888888888895</v>
      </c>
      <c r="P8" s="22">
        <v>0.5357142857142857</v>
      </c>
      <c r="Q8" s="22">
        <v>0.5357142857142857</v>
      </c>
      <c r="R8" s="22">
        <v>0.29629629629629628</v>
      </c>
      <c r="S8" s="22">
        <v>0.53304904051172708</v>
      </c>
      <c r="T8" s="53">
        <f t="shared" si="0"/>
        <v>1.2405029799073912</v>
      </c>
      <c r="W8" s="87"/>
      <c r="X8" s="87"/>
      <c r="Y8" s="30">
        <v>5</v>
      </c>
      <c r="Z8" s="22">
        <v>0.26455026455026459</v>
      </c>
      <c r="AA8" s="22">
        <v>0.6091370558375635</v>
      </c>
      <c r="AB8" s="22">
        <v>0.35429583702391498</v>
      </c>
      <c r="AC8" s="22">
        <v>0.63261110232484585</v>
      </c>
      <c r="AD8" s="22">
        <v>1.0501443948542926</v>
      </c>
      <c r="AE8" s="22">
        <v>3.0680728667305845</v>
      </c>
      <c r="AF8" s="22">
        <v>1.0256410256410255</v>
      </c>
      <c r="AG8" s="22">
        <v>2.0637898686679175</v>
      </c>
      <c r="AH8" s="22">
        <v>5.1423324150596876</v>
      </c>
      <c r="AI8" s="22">
        <v>0.64516129032258063</v>
      </c>
      <c r="AJ8" s="22">
        <v>1.8309859154929577</v>
      </c>
      <c r="AK8" s="22">
        <v>6.6603235014272126</v>
      </c>
      <c r="AL8" s="22">
        <v>0.90909090909090906</v>
      </c>
      <c r="AM8" s="22">
        <v>0.49180327868852458</v>
      </c>
      <c r="AN8" s="22">
        <v>0.40551500405515006</v>
      </c>
      <c r="AO8" s="22">
        <f t="shared" si="1"/>
        <v>1.6768969819844957</v>
      </c>
    </row>
    <row r="9" spans="1:41" ht="13">
      <c r="B9" s="87"/>
      <c r="C9" s="87"/>
      <c r="D9" s="30">
        <v>6</v>
      </c>
      <c r="E9" s="22">
        <v>1.6666666666666667</v>
      </c>
      <c r="F9" s="22">
        <v>0.43544524276072283</v>
      </c>
      <c r="G9" s="22">
        <v>0</v>
      </c>
      <c r="H9" s="22">
        <v>0.68181818181818188</v>
      </c>
      <c r="I9" s="22">
        <v>0.22471910112359553</v>
      </c>
      <c r="J9" s="22">
        <v>2.7586206896551722</v>
      </c>
      <c r="K9" s="22">
        <v>4.2105263157894735</v>
      </c>
      <c r="L9" s="22">
        <v>1.3725490196078431</v>
      </c>
      <c r="M9" s="22">
        <v>0.625</v>
      </c>
      <c r="N9" s="22">
        <v>0.19920318725099603</v>
      </c>
      <c r="O9" s="22">
        <v>0.66666666666666663</v>
      </c>
      <c r="P9" s="22">
        <v>0.5357142857142857</v>
      </c>
      <c r="Q9" s="22">
        <v>0.35714285714285715</v>
      </c>
      <c r="R9" s="22">
        <v>0.14814814814814814</v>
      </c>
      <c r="S9" s="22">
        <v>0.39978678038379528</v>
      </c>
      <c r="T9" s="53">
        <f t="shared" si="0"/>
        <v>0.95213380951522708</v>
      </c>
      <c r="W9" s="87"/>
      <c r="X9" s="87"/>
      <c r="Y9" s="30">
        <v>6</v>
      </c>
      <c r="Z9" s="22">
        <v>0.26455026455026459</v>
      </c>
      <c r="AA9" s="22">
        <v>0.20304568527918782</v>
      </c>
      <c r="AB9" s="22">
        <v>0.17714791851195749</v>
      </c>
      <c r="AC9" s="22">
        <v>0.47445832674363436</v>
      </c>
      <c r="AD9" s="22">
        <v>0.78760829614071937</v>
      </c>
      <c r="AE9" s="22">
        <v>2.8763183125599232</v>
      </c>
      <c r="AF9" s="22">
        <v>0.51282051282051277</v>
      </c>
      <c r="AG9" s="22">
        <v>2.4390243902439024</v>
      </c>
      <c r="AH9" s="22">
        <v>4.5913682277318637</v>
      </c>
      <c r="AI9" s="22">
        <v>0.16129032258064516</v>
      </c>
      <c r="AJ9" s="22">
        <v>2.112676056338028</v>
      </c>
      <c r="AK9" s="22">
        <v>5.9467174119885815</v>
      </c>
      <c r="AL9" s="22">
        <v>0.54545454545454553</v>
      </c>
      <c r="AM9" s="22">
        <v>0.49180327868852458</v>
      </c>
      <c r="AN9" s="22">
        <v>0.20275750202757503</v>
      </c>
      <c r="AO9" s="22">
        <f t="shared" si="1"/>
        <v>1.4524694034439911</v>
      </c>
    </row>
    <row r="10" spans="1:41" ht="13">
      <c r="B10" s="87"/>
      <c r="C10" s="87"/>
      <c r="D10" s="30">
        <v>7</v>
      </c>
      <c r="E10" s="22">
        <v>1.25</v>
      </c>
      <c r="F10" s="22">
        <v>0.43544524276072283</v>
      </c>
      <c r="G10" s="22">
        <v>0.27100271002710025</v>
      </c>
      <c r="H10" s="22">
        <v>0.45454545454545453</v>
      </c>
      <c r="I10" s="22">
        <v>0.6741573033707865</v>
      </c>
      <c r="J10" s="22">
        <v>1.3793103448275861</v>
      </c>
      <c r="K10" s="22">
        <v>3.4210526315789473</v>
      </c>
      <c r="L10" s="22">
        <v>0.98039215686274506</v>
      </c>
      <c r="M10" s="22">
        <v>0.3125</v>
      </c>
      <c r="N10" s="22">
        <v>0.39840637450199207</v>
      </c>
      <c r="O10" s="22">
        <v>0.66666666666666663</v>
      </c>
      <c r="P10" s="22">
        <v>0.35714285714285715</v>
      </c>
      <c r="Q10" s="22">
        <v>0.5357142857142857</v>
      </c>
      <c r="R10" s="22">
        <v>0.14814814814814814</v>
      </c>
      <c r="S10" s="22">
        <v>0.26652452025586354</v>
      </c>
      <c r="T10" s="53">
        <f t="shared" si="0"/>
        <v>0.77006724642687707</v>
      </c>
      <c r="W10" s="87"/>
      <c r="X10" s="87"/>
      <c r="Y10" s="30">
        <v>7</v>
      </c>
      <c r="Z10" s="22">
        <v>0.79365079365079361</v>
      </c>
      <c r="AA10" s="22">
        <v>0.40609137055837563</v>
      </c>
      <c r="AB10" s="22">
        <v>0.35429583702391498</v>
      </c>
      <c r="AC10" s="22">
        <v>0.31630555116242293</v>
      </c>
      <c r="AD10" s="22">
        <v>0.78760829614071937</v>
      </c>
      <c r="AE10" s="22">
        <v>1.7257909875359538</v>
      </c>
      <c r="AF10" s="22">
        <v>0.76923076923076927</v>
      </c>
      <c r="AG10" s="22">
        <v>2.0637898686679175</v>
      </c>
      <c r="AH10" s="22">
        <v>2.9384756657483928</v>
      </c>
      <c r="AI10" s="22">
        <v>0.32258064516129031</v>
      </c>
      <c r="AJ10" s="22">
        <v>1.6901408450704227</v>
      </c>
      <c r="AK10" s="22">
        <v>3.805899143672693</v>
      </c>
      <c r="AL10" s="22">
        <v>0.36363636363636359</v>
      </c>
      <c r="AM10" s="22">
        <v>0.32786885245901637</v>
      </c>
      <c r="AN10" s="22">
        <v>0.20275750202757503</v>
      </c>
      <c r="AO10" s="22">
        <f t="shared" si="1"/>
        <v>1.1245414994497744</v>
      </c>
    </row>
    <row r="11" spans="1:41" ht="13">
      <c r="B11" s="87"/>
      <c r="C11" s="87"/>
      <c r="D11" s="30">
        <v>8</v>
      </c>
      <c r="E11" s="22">
        <v>0.83333333333333337</v>
      </c>
      <c r="F11" s="22">
        <v>0.43544524276072283</v>
      </c>
      <c r="G11" s="22">
        <v>0.27100271002710025</v>
      </c>
      <c r="H11" s="22">
        <v>0.22727272727272727</v>
      </c>
      <c r="I11" s="22">
        <v>0.22471910112359553</v>
      </c>
      <c r="J11" s="22">
        <v>0.68965517241379304</v>
      </c>
      <c r="K11" s="22">
        <v>2.1052631578947367</v>
      </c>
      <c r="L11" s="22">
        <v>0.39215686274509803</v>
      </c>
      <c r="M11" s="22">
        <v>0.3125</v>
      </c>
      <c r="N11" s="22">
        <v>0.19920318725099603</v>
      </c>
      <c r="O11" s="22">
        <v>0.44444444444444448</v>
      </c>
      <c r="P11" s="22">
        <v>0.17857142857142858</v>
      </c>
      <c r="Q11" s="22">
        <v>0.35714285714285715</v>
      </c>
      <c r="R11" s="22">
        <v>0</v>
      </c>
      <c r="S11" s="22">
        <v>0.13326226012793177</v>
      </c>
      <c r="T11" s="53">
        <f t="shared" si="0"/>
        <v>0.4535981656739177</v>
      </c>
      <c r="W11" s="87"/>
      <c r="X11" s="87"/>
      <c r="Y11" s="30">
        <v>8</v>
      </c>
      <c r="Z11" s="22">
        <v>0.26455026455026459</v>
      </c>
      <c r="AA11" s="22">
        <v>0.40609137055837563</v>
      </c>
      <c r="AB11" s="22">
        <v>0.17714791851195749</v>
      </c>
      <c r="AC11" s="22">
        <v>0.15815277558121146</v>
      </c>
      <c r="AD11" s="22">
        <v>0.26253609871357314</v>
      </c>
      <c r="AE11" s="22">
        <v>0.9587727708533077</v>
      </c>
      <c r="AF11" s="22">
        <v>0.25641025641025639</v>
      </c>
      <c r="AG11" s="22">
        <v>1.6885553470919326</v>
      </c>
      <c r="AH11" s="22">
        <v>1.6528925619834711</v>
      </c>
      <c r="AI11" s="22">
        <v>0</v>
      </c>
      <c r="AJ11" s="22">
        <v>0.70422535211267612</v>
      </c>
      <c r="AK11" s="22">
        <v>2.6165556612749761</v>
      </c>
      <c r="AL11" s="22">
        <v>0.36363636363636359</v>
      </c>
      <c r="AM11" s="22">
        <v>0.16393442622950818</v>
      </c>
      <c r="AN11" s="22">
        <v>0</v>
      </c>
      <c r="AO11" s="22">
        <f t="shared" si="1"/>
        <v>0.64489741116719157</v>
      </c>
    </row>
    <row r="12" spans="1:41" ht="13">
      <c r="B12" s="87"/>
      <c r="C12" s="87"/>
      <c r="D12" s="30">
        <v>9</v>
      </c>
      <c r="E12" s="22">
        <v>0</v>
      </c>
      <c r="F12" s="22">
        <v>0.43544524276072283</v>
      </c>
      <c r="G12" s="22">
        <v>0.27100271002710025</v>
      </c>
      <c r="H12" s="22">
        <v>0</v>
      </c>
      <c r="I12" s="22">
        <v>0.22471910112359553</v>
      </c>
      <c r="J12" s="22">
        <v>0.34482758620689652</v>
      </c>
      <c r="K12" s="22">
        <v>1.3157894736842104</v>
      </c>
      <c r="L12" s="22">
        <v>0</v>
      </c>
      <c r="M12" s="22">
        <v>0.3125</v>
      </c>
      <c r="N12" s="22">
        <v>0</v>
      </c>
      <c r="O12" s="22">
        <v>0.22222222222222224</v>
      </c>
      <c r="P12" s="22">
        <v>0.17857142857142858</v>
      </c>
      <c r="Q12" s="22">
        <v>0.17857142857142858</v>
      </c>
      <c r="R12" s="22">
        <v>0</v>
      </c>
      <c r="S12" s="22">
        <v>0</v>
      </c>
      <c r="T12" s="53">
        <f t="shared" si="0"/>
        <v>0.23224327954450696</v>
      </c>
      <c r="W12" s="87"/>
      <c r="X12" s="87"/>
      <c r="Y12" s="30">
        <v>9</v>
      </c>
      <c r="Z12" s="22">
        <v>0.26455026455026459</v>
      </c>
      <c r="AA12" s="22">
        <v>0.20304568527918782</v>
      </c>
      <c r="AB12" s="22">
        <v>0</v>
      </c>
      <c r="AC12" s="22">
        <v>0</v>
      </c>
      <c r="AD12" s="22">
        <v>0.26253609871357314</v>
      </c>
      <c r="AE12" s="22">
        <v>0.38350910834132307</v>
      </c>
      <c r="AF12" s="22">
        <v>0</v>
      </c>
      <c r="AG12" s="22">
        <v>1.3133208255159474</v>
      </c>
      <c r="AH12" s="22">
        <v>0.5509641873278236</v>
      </c>
      <c r="AI12" s="22">
        <v>0</v>
      </c>
      <c r="AJ12" s="22">
        <v>0.28169014084507044</v>
      </c>
      <c r="AK12" s="22">
        <v>1.6650808753568032</v>
      </c>
      <c r="AL12" s="22">
        <v>0.1818181818181818</v>
      </c>
      <c r="AM12" s="22">
        <v>0</v>
      </c>
      <c r="AN12" s="22">
        <v>0</v>
      </c>
      <c r="AO12" s="22">
        <f t="shared" si="1"/>
        <v>0.34043435784987836</v>
      </c>
    </row>
    <row r="13" spans="1:41" ht="13">
      <c r="B13" s="87"/>
      <c r="C13" s="87"/>
      <c r="D13" s="30">
        <v>10</v>
      </c>
      <c r="E13" s="22">
        <v>0</v>
      </c>
      <c r="F13" s="22">
        <v>0.6531678641410843</v>
      </c>
      <c r="G13" s="22">
        <v>0.54200542005420049</v>
      </c>
      <c r="H13" s="22">
        <v>0.22727272727272727</v>
      </c>
      <c r="I13" s="22">
        <v>0.44943820224719105</v>
      </c>
      <c r="J13" s="22">
        <v>0.34482758620689652</v>
      </c>
      <c r="K13" s="22">
        <v>0.78947368421052633</v>
      </c>
      <c r="L13" s="22">
        <v>0</v>
      </c>
      <c r="M13" s="22">
        <v>0.625</v>
      </c>
      <c r="N13" s="22">
        <v>0.19920318725099603</v>
      </c>
      <c r="O13" s="22">
        <v>0.22222222222222224</v>
      </c>
      <c r="P13" s="22">
        <v>0.35714285714285715</v>
      </c>
      <c r="Q13" s="22">
        <v>0.35714285714285715</v>
      </c>
      <c r="R13" s="22">
        <v>0</v>
      </c>
      <c r="S13" s="22">
        <v>0.13326226012793177</v>
      </c>
      <c r="T13" s="53">
        <f t="shared" si="0"/>
        <v>0.32667725786796598</v>
      </c>
      <c r="W13" s="87"/>
      <c r="X13" s="87"/>
      <c r="Y13" s="30">
        <v>10</v>
      </c>
      <c r="Z13" s="22">
        <v>0.52910052910052918</v>
      </c>
      <c r="AA13" s="22">
        <v>0.20304568527918782</v>
      </c>
      <c r="AB13" s="22">
        <v>0.17714791851195749</v>
      </c>
      <c r="AC13" s="22">
        <v>0</v>
      </c>
      <c r="AD13" s="22">
        <v>0.52507219742714628</v>
      </c>
      <c r="AE13" s="22">
        <v>0.38350910834132307</v>
      </c>
      <c r="AF13" s="22">
        <v>0</v>
      </c>
      <c r="AG13" s="22">
        <v>0.93808630393996251</v>
      </c>
      <c r="AH13" s="22">
        <v>0.3673094582185491</v>
      </c>
      <c r="AI13" s="22">
        <v>0</v>
      </c>
      <c r="AJ13" s="22">
        <v>0.14084507042253522</v>
      </c>
      <c r="AK13" s="22">
        <v>1.1893434823977165</v>
      </c>
      <c r="AL13" s="22">
        <v>0.1818181818181818</v>
      </c>
      <c r="AM13" s="22">
        <v>0</v>
      </c>
      <c r="AN13" s="22">
        <v>0</v>
      </c>
      <c r="AO13" s="22">
        <f t="shared" si="1"/>
        <v>0.30901852903047261</v>
      </c>
    </row>
    <row r="14" spans="1:41" ht="13">
      <c r="B14" s="87"/>
      <c r="C14" s="87"/>
      <c r="D14" s="30">
        <v>11</v>
      </c>
      <c r="E14" s="22">
        <v>0</v>
      </c>
      <c r="F14" s="22">
        <v>0.43544524276072283</v>
      </c>
      <c r="G14" s="22">
        <v>0.27100271002710025</v>
      </c>
      <c r="H14" s="22">
        <v>0</v>
      </c>
      <c r="I14" s="22">
        <v>0.22471910112359553</v>
      </c>
      <c r="J14" s="22">
        <v>0.34482758620689652</v>
      </c>
      <c r="K14" s="22">
        <v>0.26315789473684209</v>
      </c>
      <c r="L14" s="22">
        <v>0</v>
      </c>
      <c r="M14" s="22">
        <v>0.3125</v>
      </c>
      <c r="N14" s="22">
        <v>0</v>
      </c>
      <c r="O14" s="22">
        <v>0.22222222222222224</v>
      </c>
      <c r="P14" s="22">
        <v>0.17857142857142858</v>
      </c>
      <c r="Q14" s="22">
        <v>0.17857142857142858</v>
      </c>
      <c r="R14" s="22">
        <v>0</v>
      </c>
      <c r="S14" s="22">
        <v>0</v>
      </c>
      <c r="T14" s="53">
        <f t="shared" si="0"/>
        <v>0.16206784094801574</v>
      </c>
      <c r="W14" s="87"/>
      <c r="X14" s="87"/>
      <c r="Y14" s="30">
        <v>11</v>
      </c>
      <c r="Z14" s="22">
        <v>0.26455026455026459</v>
      </c>
      <c r="AA14" s="22">
        <v>0</v>
      </c>
      <c r="AB14" s="22">
        <v>0</v>
      </c>
      <c r="AC14" s="22">
        <v>0</v>
      </c>
      <c r="AD14" s="22">
        <v>0.26253609871357314</v>
      </c>
      <c r="AE14" s="22">
        <v>0.38350910834132307</v>
      </c>
      <c r="AF14" s="22">
        <v>0.25641025641025639</v>
      </c>
      <c r="AG14" s="22">
        <v>0.37523452157598497</v>
      </c>
      <c r="AH14" s="22">
        <v>0.3673094582185491</v>
      </c>
      <c r="AI14" s="22">
        <v>0.16129032258064516</v>
      </c>
      <c r="AJ14" s="22">
        <v>0</v>
      </c>
      <c r="AK14" s="22">
        <v>0.95147478591817325</v>
      </c>
      <c r="AL14" s="22">
        <v>0.1818181818181818</v>
      </c>
      <c r="AM14" s="22">
        <v>0</v>
      </c>
      <c r="AN14" s="22">
        <v>0</v>
      </c>
      <c r="AO14" s="22">
        <f t="shared" si="1"/>
        <v>0.21360886654179675</v>
      </c>
    </row>
    <row r="15" spans="1:41" ht="13">
      <c r="B15" s="87"/>
      <c r="C15" s="87"/>
      <c r="D15" s="30">
        <v>12</v>
      </c>
      <c r="E15" s="22">
        <v>0.41666666666666669</v>
      </c>
      <c r="F15" s="22">
        <v>0.43544524276072283</v>
      </c>
      <c r="G15" s="22">
        <v>0.27100271002710025</v>
      </c>
      <c r="H15" s="22">
        <v>0</v>
      </c>
      <c r="I15" s="22">
        <v>0.22471910112359553</v>
      </c>
      <c r="J15" s="22">
        <v>0.34482758620689652</v>
      </c>
      <c r="K15" s="22">
        <v>0</v>
      </c>
      <c r="L15" s="22">
        <v>0</v>
      </c>
      <c r="M15" s="22">
        <v>0.625</v>
      </c>
      <c r="N15" s="22">
        <v>0</v>
      </c>
      <c r="O15" s="22">
        <v>0.22222222222222224</v>
      </c>
      <c r="P15" s="22">
        <v>0.17857142857142858</v>
      </c>
      <c r="Q15" s="22">
        <v>0</v>
      </c>
      <c r="R15" s="22">
        <v>0</v>
      </c>
      <c r="S15" s="22">
        <v>0</v>
      </c>
      <c r="T15" s="53">
        <f t="shared" si="0"/>
        <v>0.18123033050524215</v>
      </c>
      <c r="W15" s="87"/>
      <c r="X15" s="87"/>
      <c r="Y15" s="30">
        <v>12</v>
      </c>
      <c r="Z15" s="22">
        <v>0.26455026455026459</v>
      </c>
      <c r="AA15" s="22">
        <v>0</v>
      </c>
      <c r="AB15" s="22">
        <v>0</v>
      </c>
      <c r="AC15" s="22">
        <v>0</v>
      </c>
      <c r="AD15" s="22">
        <v>0.26253609871357314</v>
      </c>
      <c r="AE15" s="22">
        <v>0.38350910834132307</v>
      </c>
      <c r="AF15" s="22">
        <v>0.25641025641025639</v>
      </c>
      <c r="AG15" s="22">
        <v>0</v>
      </c>
      <c r="AH15" s="22">
        <v>0.18365472910927455</v>
      </c>
      <c r="AI15" s="22">
        <v>0</v>
      </c>
      <c r="AJ15" s="22">
        <v>0</v>
      </c>
      <c r="AK15" s="22">
        <v>0.47573739295908662</v>
      </c>
      <c r="AL15" s="22">
        <v>0.1818181818181818</v>
      </c>
      <c r="AM15" s="22">
        <v>0</v>
      </c>
      <c r="AN15" s="22">
        <v>0</v>
      </c>
      <c r="AO15" s="22">
        <f t="shared" si="1"/>
        <v>0.13388106879346401</v>
      </c>
    </row>
    <row r="16" spans="1:41" ht="13">
      <c r="B16" s="84" t="s">
        <v>56</v>
      </c>
      <c r="C16" s="87"/>
      <c r="D16" s="30">
        <v>0</v>
      </c>
      <c r="E16" s="22">
        <v>2.5</v>
      </c>
      <c r="F16" s="22">
        <v>0.87089048552144566</v>
      </c>
      <c r="G16" s="22">
        <v>1.084010840108401</v>
      </c>
      <c r="H16" s="22">
        <v>1.3636363636363638</v>
      </c>
      <c r="I16" s="22">
        <v>1.1235955056179776</v>
      </c>
      <c r="J16" s="22">
        <v>1.7241379310344827</v>
      </c>
      <c r="K16" s="22">
        <v>1.0526315789473684</v>
      </c>
      <c r="L16" s="22">
        <v>0.78431372549019607</v>
      </c>
      <c r="M16" s="22">
        <v>1.5625</v>
      </c>
      <c r="N16" s="22">
        <v>0.59760956175298796</v>
      </c>
      <c r="O16" s="22">
        <v>0.44444444444444448</v>
      </c>
      <c r="P16" s="22">
        <v>0.89285714285714279</v>
      </c>
      <c r="Q16" s="22">
        <v>0.5357142857142857</v>
      </c>
      <c r="R16" s="22">
        <v>0.44444444444444448</v>
      </c>
      <c r="S16" s="22">
        <v>0.53304904051172708</v>
      </c>
      <c r="T16" s="53">
        <f t="shared" si="0"/>
        <v>1.0342556900054178</v>
      </c>
      <c r="W16" s="84" t="s">
        <v>56</v>
      </c>
      <c r="X16" s="87"/>
      <c r="Y16" s="30">
        <v>0</v>
      </c>
      <c r="Z16" s="22">
        <v>1.3227513227513228</v>
      </c>
      <c r="AA16" s="22">
        <v>1.0152284263959392</v>
      </c>
      <c r="AB16" s="22">
        <v>1.0628875110717448</v>
      </c>
      <c r="AC16" s="22">
        <v>0.47445832674363436</v>
      </c>
      <c r="AD16" s="22">
        <v>1.0501443948542926</v>
      </c>
      <c r="AE16" s="22">
        <v>0.57526366251198457</v>
      </c>
      <c r="AF16" s="22">
        <v>0.76923076923076927</v>
      </c>
      <c r="AG16" s="22">
        <v>0.93808630393996251</v>
      </c>
      <c r="AH16" s="22">
        <v>1.1019283746556472</v>
      </c>
      <c r="AI16" s="22">
        <v>0.967741935483871</v>
      </c>
      <c r="AJ16" s="22">
        <v>0.98591549295774639</v>
      </c>
      <c r="AK16" s="22">
        <v>1.4272121788772598</v>
      </c>
      <c r="AL16" s="22">
        <v>0.90909090909090906</v>
      </c>
      <c r="AM16" s="22">
        <v>0.65573770491803274</v>
      </c>
      <c r="AN16" s="22">
        <v>0.6082725060827251</v>
      </c>
      <c r="AO16" s="22">
        <f t="shared" si="1"/>
        <v>0.92426332130438937</v>
      </c>
    </row>
    <row r="17" spans="2:41" ht="13">
      <c r="B17" s="87"/>
      <c r="C17" s="87"/>
      <c r="D17" s="30">
        <v>1</v>
      </c>
      <c r="E17" s="22">
        <v>3.75</v>
      </c>
      <c r="F17" s="22">
        <v>1.9595035924232529</v>
      </c>
      <c r="G17" s="22">
        <v>2.168021680216802</v>
      </c>
      <c r="H17" s="22">
        <v>2.0454545454545454</v>
      </c>
      <c r="I17" s="22">
        <v>2.4719101123595504</v>
      </c>
      <c r="J17" s="22">
        <v>4.1379310344827589</v>
      </c>
      <c r="K17" s="22">
        <v>3.6842105263157894</v>
      </c>
      <c r="L17" s="22">
        <v>2.1568627450980391</v>
      </c>
      <c r="M17" s="22">
        <v>2.1875</v>
      </c>
      <c r="N17" s="22">
        <v>1.3944223107569722</v>
      </c>
      <c r="O17" s="22">
        <v>0.88888888888888895</v>
      </c>
      <c r="P17" s="22">
        <v>1.25</v>
      </c>
      <c r="Q17" s="22">
        <v>1.6071428571428572</v>
      </c>
      <c r="R17" s="22">
        <v>0.7407407407407407</v>
      </c>
      <c r="S17" s="22">
        <v>0.93283582089552242</v>
      </c>
      <c r="T17" s="53">
        <f t="shared" si="0"/>
        <v>2.0916949903183815</v>
      </c>
      <c r="W17" s="87"/>
      <c r="X17" s="87"/>
      <c r="Y17" s="30">
        <v>1</v>
      </c>
      <c r="Z17" s="22">
        <v>2.9100529100529098</v>
      </c>
      <c r="AA17" s="22">
        <v>1.8274111675126903</v>
      </c>
      <c r="AB17" s="22">
        <v>1.4171833480956599</v>
      </c>
      <c r="AC17" s="22">
        <v>1.1070694290684802</v>
      </c>
      <c r="AD17" s="22">
        <v>1.5752165922814387</v>
      </c>
      <c r="AE17" s="22">
        <v>1.5340364333652923</v>
      </c>
      <c r="AF17" s="22">
        <v>1.7948717948717949</v>
      </c>
      <c r="AG17" s="22">
        <v>2.8142589118198873</v>
      </c>
      <c r="AH17" s="22">
        <v>3.8567493112947662</v>
      </c>
      <c r="AI17" s="22">
        <v>3.225806451612903</v>
      </c>
      <c r="AJ17" s="22">
        <v>2.3943661971830985</v>
      </c>
      <c r="AK17" s="22">
        <v>4.9952426260704099</v>
      </c>
      <c r="AL17" s="22">
        <v>1.4545454545454544</v>
      </c>
      <c r="AM17" s="22">
        <v>1.1475409836065573</v>
      </c>
      <c r="AN17" s="22">
        <v>1.013787510137875</v>
      </c>
      <c r="AO17" s="22">
        <f t="shared" si="1"/>
        <v>2.2045426081012818</v>
      </c>
    </row>
    <row r="18" spans="2:41" ht="13">
      <c r="B18" s="87"/>
      <c r="C18" s="87"/>
      <c r="D18" s="30">
        <v>2</v>
      </c>
      <c r="E18" s="22">
        <v>5.8333333333333339</v>
      </c>
      <c r="F18" s="22">
        <v>2.6126714565643372</v>
      </c>
      <c r="G18" s="22">
        <v>2.7100271002710028</v>
      </c>
      <c r="H18" s="22">
        <v>3.1818181818181821</v>
      </c>
      <c r="I18" s="22">
        <v>4.2696629213483153</v>
      </c>
      <c r="J18" s="22">
        <v>8.9655172413793096</v>
      </c>
      <c r="K18" s="22">
        <v>7.8947368421052637</v>
      </c>
      <c r="L18" s="22">
        <v>4.9019607843137258</v>
      </c>
      <c r="M18" s="22">
        <v>4.0625</v>
      </c>
      <c r="N18" s="22">
        <v>2.5896414342629481</v>
      </c>
      <c r="O18" s="22">
        <v>1.5555555555555554</v>
      </c>
      <c r="P18" s="22">
        <v>2.3214285714285716</v>
      </c>
      <c r="Q18" s="22">
        <v>2.3214285714285716</v>
      </c>
      <c r="R18" s="22">
        <v>1.1851851851851851</v>
      </c>
      <c r="S18" s="22">
        <v>1.4658848614072495</v>
      </c>
      <c r="T18" s="53">
        <f t="shared" si="0"/>
        <v>3.7247568026934363</v>
      </c>
      <c r="W18" s="87"/>
      <c r="X18" s="87"/>
      <c r="Y18" s="30">
        <v>2</v>
      </c>
      <c r="Z18" s="22">
        <v>5.026455026455027</v>
      </c>
      <c r="AA18" s="22">
        <v>2.436548223350254</v>
      </c>
      <c r="AB18" s="22">
        <v>2.1257750221434897</v>
      </c>
      <c r="AC18" s="22">
        <v>1.5815277558121146</v>
      </c>
      <c r="AD18" s="22">
        <v>2.6253609871357311</v>
      </c>
      <c r="AE18" s="22">
        <v>4.026845637583893</v>
      </c>
      <c r="AF18" s="22">
        <v>4.8717948717948723</v>
      </c>
      <c r="AG18" s="22">
        <v>5.8161350844277679</v>
      </c>
      <c r="AH18" s="22">
        <v>6.2442607897153355</v>
      </c>
      <c r="AI18" s="22">
        <v>5.161290322580645</v>
      </c>
      <c r="AJ18" s="22">
        <v>4.647887323943662</v>
      </c>
      <c r="AK18" s="22">
        <v>8.0875356803044731</v>
      </c>
      <c r="AL18" s="22">
        <v>2.1818181818181821</v>
      </c>
      <c r="AM18" s="22">
        <v>1.8032786885245902</v>
      </c>
      <c r="AN18" s="22">
        <v>1.6220600162206003</v>
      </c>
      <c r="AO18" s="22">
        <f t="shared" si="1"/>
        <v>3.8839049074540433</v>
      </c>
    </row>
    <row r="19" spans="2:41" ht="13">
      <c r="B19" s="87"/>
      <c r="C19" s="87"/>
      <c r="D19" s="30">
        <v>3</v>
      </c>
      <c r="E19" s="22">
        <v>7.083333333333333</v>
      </c>
      <c r="F19" s="22">
        <v>3.4835619420857826</v>
      </c>
      <c r="G19" s="22">
        <v>4.0650406504065044</v>
      </c>
      <c r="H19" s="22">
        <v>3.8636363636363638</v>
      </c>
      <c r="I19" s="22">
        <v>4.7191011235955056</v>
      </c>
      <c r="J19" s="22">
        <v>12.413793103448276</v>
      </c>
      <c r="K19" s="22">
        <v>10</v>
      </c>
      <c r="L19" s="22">
        <v>6.8627450980392153</v>
      </c>
      <c r="M19" s="22">
        <v>4.6875</v>
      </c>
      <c r="N19" s="22">
        <v>3.1872509960159365</v>
      </c>
      <c r="O19" s="22">
        <v>2.4444444444444442</v>
      </c>
      <c r="P19" s="22">
        <v>2.6785714285714284</v>
      </c>
      <c r="Q19" s="22">
        <v>2.5</v>
      </c>
      <c r="R19" s="22">
        <v>1.7777777777777779</v>
      </c>
      <c r="S19" s="22">
        <v>2.1321961620469083</v>
      </c>
      <c r="T19" s="53">
        <f t="shared" si="0"/>
        <v>4.7932634948934316</v>
      </c>
      <c r="W19" s="87"/>
      <c r="X19" s="87"/>
      <c r="Y19" s="30">
        <v>3</v>
      </c>
      <c r="Z19" s="22">
        <v>5.5555555555555554</v>
      </c>
      <c r="AA19" s="22">
        <v>3.4517766497461926</v>
      </c>
      <c r="AB19" s="22">
        <v>2.6572187776793621</v>
      </c>
      <c r="AC19" s="22">
        <v>2.0559860825557488</v>
      </c>
      <c r="AD19" s="22">
        <v>3.4129692832764507</v>
      </c>
      <c r="AE19" s="22">
        <v>6.7114093959731544</v>
      </c>
      <c r="AF19" s="22">
        <v>7.1794871794871797</v>
      </c>
      <c r="AG19" s="22">
        <v>7.3170731707317076</v>
      </c>
      <c r="AH19" s="22">
        <v>8.8154269972451775</v>
      </c>
      <c r="AI19" s="22">
        <v>6.6129032258064511</v>
      </c>
      <c r="AJ19" s="22">
        <v>5.7746478873239431</v>
      </c>
      <c r="AK19" s="22">
        <v>11.417697431018079</v>
      </c>
      <c r="AL19" s="22">
        <v>3.0909090909090908</v>
      </c>
      <c r="AM19" s="22">
        <v>2.622950819672131</v>
      </c>
      <c r="AN19" s="22">
        <v>2.4330900243309004</v>
      </c>
      <c r="AO19" s="22">
        <f t="shared" si="1"/>
        <v>5.2739401047540744</v>
      </c>
    </row>
    <row r="20" spans="2:41" ht="13">
      <c r="B20" s="87"/>
      <c r="C20" s="87"/>
      <c r="D20" s="30">
        <v>4</v>
      </c>
      <c r="E20" s="22">
        <v>7.916666666666667</v>
      </c>
      <c r="F20" s="22">
        <v>4.1367298062268674</v>
      </c>
      <c r="G20" s="22">
        <v>4.6070460704607052</v>
      </c>
      <c r="H20" s="22">
        <v>4.3181818181818183</v>
      </c>
      <c r="I20" s="22">
        <v>5.393258426966292</v>
      </c>
      <c r="J20" s="22">
        <v>14.137931034482758</v>
      </c>
      <c r="K20" s="22">
        <v>11.315789473684211</v>
      </c>
      <c r="L20" s="22">
        <v>7.8431372549019605</v>
      </c>
      <c r="M20" s="22">
        <v>5</v>
      </c>
      <c r="N20" s="22">
        <v>3.3864541832669319</v>
      </c>
      <c r="O20" s="22">
        <v>3.1111111111111107</v>
      </c>
      <c r="P20" s="22">
        <v>2.8571428571428572</v>
      </c>
      <c r="Q20" s="22">
        <v>3.0357142857142856</v>
      </c>
      <c r="R20" s="22">
        <v>2.2222222222222223</v>
      </c>
      <c r="S20" s="22">
        <v>2.2654584221748397</v>
      </c>
      <c r="T20" s="53">
        <f t="shared" si="0"/>
        <v>5.4364562422135707</v>
      </c>
      <c r="W20" s="87"/>
      <c r="X20" s="87"/>
      <c r="Y20" s="30">
        <v>4</v>
      </c>
      <c r="Z20" s="22">
        <v>6.3492063492063489</v>
      </c>
      <c r="AA20" s="22">
        <v>3.8578680203045685</v>
      </c>
      <c r="AB20" s="22">
        <v>3.3658104517271918</v>
      </c>
      <c r="AC20" s="22">
        <v>2.3722916337181714</v>
      </c>
      <c r="AD20" s="22">
        <v>4.4631136781307426</v>
      </c>
      <c r="AE20" s="22">
        <v>8.2454458293384469</v>
      </c>
      <c r="AF20" s="22">
        <v>7.9487179487179489</v>
      </c>
      <c r="AG20" s="22">
        <v>8.2551594746716699</v>
      </c>
      <c r="AH20" s="22">
        <v>10.284664830119375</v>
      </c>
      <c r="AI20" s="22">
        <v>7.0967741935483879</v>
      </c>
      <c r="AJ20" s="22">
        <v>6.4788732394366191</v>
      </c>
      <c r="AK20" s="22">
        <v>13.320647002854425</v>
      </c>
      <c r="AL20" s="22">
        <v>3.2727272727272725</v>
      </c>
      <c r="AM20" s="22">
        <v>2.7868852459016398</v>
      </c>
      <c r="AN20" s="22">
        <v>3.0413625304136254</v>
      </c>
      <c r="AO20" s="22">
        <f t="shared" si="1"/>
        <v>6.0759698467210956</v>
      </c>
    </row>
    <row r="21" spans="2:41" ht="13">
      <c r="B21" s="87"/>
      <c r="C21" s="87"/>
      <c r="D21" s="30">
        <v>5</v>
      </c>
      <c r="E21" s="22">
        <v>10.416666666666666</v>
      </c>
      <c r="F21" s="22">
        <v>4.5721750489875896</v>
      </c>
      <c r="G21" s="22">
        <v>5.1490514905149052</v>
      </c>
      <c r="H21" s="22">
        <v>5.6818181818181817</v>
      </c>
      <c r="I21" s="22">
        <v>6.2921348314606744</v>
      </c>
      <c r="J21" s="22">
        <v>14.827586206896552</v>
      </c>
      <c r="K21" s="22">
        <v>11.578947368421053</v>
      </c>
      <c r="L21" s="22">
        <v>8.2352941176470598</v>
      </c>
      <c r="M21" s="22">
        <v>5.625</v>
      </c>
      <c r="N21" s="22">
        <v>3.7848605577689245</v>
      </c>
      <c r="O21" s="22">
        <v>3.7777777777777781</v>
      </c>
      <c r="P21" s="22">
        <v>3.2142857142857144</v>
      </c>
      <c r="Q21" s="22">
        <v>3.3928571428571428</v>
      </c>
      <c r="R21" s="22">
        <v>2.6666666666666665</v>
      </c>
      <c r="S21" s="22">
        <v>2.7985074626865671</v>
      </c>
      <c r="T21" s="53">
        <f t="shared" si="0"/>
        <v>6.1342419489636972</v>
      </c>
      <c r="W21" s="87"/>
      <c r="X21" s="87"/>
      <c r="Y21" s="30">
        <v>5</v>
      </c>
      <c r="Z21" s="22">
        <v>7.4074074074074074</v>
      </c>
      <c r="AA21" s="22">
        <v>4.467005076142132</v>
      </c>
      <c r="AB21" s="22">
        <v>3.7201062887511069</v>
      </c>
      <c r="AC21" s="22">
        <v>2.8467499604618061</v>
      </c>
      <c r="AD21" s="22">
        <v>4.9881858755578889</v>
      </c>
      <c r="AE21" s="22">
        <v>9.3959731543624159</v>
      </c>
      <c r="AF21" s="22">
        <v>8.4615384615384617</v>
      </c>
      <c r="AG21" s="22">
        <v>8.4427767354596632</v>
      </c>
      <c r="AH21" s="22">
        <v>11.386593204775023</v>
      </c>
      <c r="AI21" s="22">
        <v>7.4193548387096779</v>
      </c>
      <c r="AJ21" s="22">
        <v>6.619718309859155</v>
      </c>
      <c r="AK21" s="22">
        <v>14.747859181731684</v>
      </c>
      <c r="AL21" s="22">
        <v>4</v>
      </c>
      <c r="AM21" s="22">
        <v>3.4426229508196724</v>
      </c>
      <c r="AN21" s="22">
        <v>3.6496350364963503</v>
      </c>
      <c r="AO21" s="22">
        <f t="shared" si="1"/>
        <v>6.7330350988048293</v>
      </c>
    </row>
    <row r="22" spans="2:41" ht="13">
      <c r="B22" s="87"/>
      <c r="C22" s="87"/>
      <c r="D22" s="30">
        <v>6</v>
      </c>
      <c r="E22" s="22">
        <v>11.666666666666668</v>
      </c>
      <c r="F22" s="22">
        <v>5.0076202917483128</v>
      </c>
      <c r="G22" s="22">
        <v>5.4200542005420056</v>
      </c>
      <c r="H22" s="22">
        <v>6.3636363636363642</v>
      </c>
      <c r="I22" s="22">
        <v>6.5168539325842696</v>
      </c>
      <c r="J22" s="22">
        <v>15.172413793103448</v>
      </c>
      <c r="K22" s="22">
        <v>13.157894736842104</v>
      </c>
      <c r="L22" s="22">
        <v>8.4313725490196063</v>
      </c>
      <c r="M22" s="22">
        <v>6.5625</v>
      </c>
      <c r="N22" s="22">
        <v>4.1832669322709162</v>
      </c>
      <c r="O22" s="22">
        <v>4.2222222222222214</v>
      </c>
      <c r="P22" s="22">
        <v>3.75</v>
      </c>
      <c r="Q22" s="22">
        <v>3.75</v>
      </c>
      <c r="R22" s="22">
        <v>2.9629629629629628</v>
      </c>
      <c r="S22" s="22">
        <v>2.931769722814499</v>
      </c>
      <c r="T22" s="53">
        <f t="shared" si="0"/>
        <v>6.6732822916275572</v>
      </c>
      <c r="W22" s="87"/>
      <c r="X22" s="87"/>
      <c r="Y22" s="30">
        <v>6</v>
      </c>
      <c r="Z22" s="22">
        <v>7.6719576719576716</v>
      </c>
      <c r="AA22" s="22">
        <v>4.873096446700508</v>
      </c>
      <c r="AB22" s="22">
        <v>3.8972542072630647</v>
      </c>
      <c r="AC22" s="22">
        <v>3.1630555116242292</v>
      </c>
      <c r="AD22" s="22">
        <v>5.2507219742714621</v>
      </c>
      <c r="AE22" s="22">
        <v>9.7794822627037394</v>
      </c>
      <c r="AF22" s="22">
        <v>8.7179487179487172</v>
      </c>
      <c r="AG22" s="22">
        <v>9.5684803001876162</v>
      </c>
      <c r="AH22" s="22">
        <v>11.753902662993571</v>
      </c>
      <c r="AI22" s="22">
        <v>7.580645161290323</v>
      </c>
      <c r="AJ22" s="22">
        <v>7.4647887323943669</v>
      </c>
      <c r="AK22" s="22">
        <v>15.223596574690772</v>
      </c>
      <c r="AL22" s="22">
        <v>4.1818181818181817</v>
      </c>
      <c r="AM22" s="22">
        <v>3.6065573770491803</v>
      </c>
      <c r="AN22" s="22">
        <v>4.0551500405515002</v>
      </c>
      <c r="AO22" s="22">
        <f t="shared" si="1"/>
        <v>7.1192303882296608</v>
      </c>
    </row>
    <row r="23" spans="2:41" ht="13">
      <c r="B23" s="87"/>
      <c r="C23" s="87"/>
      <c r="D23" s="30">
        <v>7</v>
      </c>
      <c r="E23" s="22">
        <v>12.5</v>
      </c>
      <c r="F23" s="22">
        <v>5.2253429131286744</v>
      </c>
      <c r="G23" s="22">
        <v>6.2330623306233068</v>
      </c>
      <c r="H23" s="22">
        <v>6.8181818181818175</v>
      </c>
      <c r="I23" s="22">
        <v>7.6404494382022472</v>
      </c>
      <c r="J23" s="22">
        <v>15.862068965517242</v>
      </c>
      <c r="K23" s="22">
        <v>13.947368421052632</v>
      </c>
      <c r="L23" s="22">
        <v>8.8235294117647065</v>
      </c>
      <c r="M23" s="22">
        <v>7.1875</v>
      </c>
      <c r="N23" s="22">
        <v>4.7808764940239037</v>
      </c>
      <c r="O23" s="22">
        <v>4.666666666666667</v>
      </c>
      <c r="P23" s="22">
        <v>4.1071428571428568</v>
      </c>
      <c r="Q23" s="22">
        <v>4.2857142857142856</v>
      </c>
      <c r="R23" s="22">
        <v>3.2592592592592591</v>
      </c>
      <c r="S23" s="22">
        <v>3.1982942430703623</v>
      </c>
      <c r="T23" s="53">
        <f t="shared" si="0"/>
        <v>7.2356971402898642</v>
      </c>
      <c r="W23" s="87"/>
      <c r="X23" s="87"/>
      <c r="Y23" s="30">
        <v>7</v>
      </c>
      <c r="Z23" s="22">
        <v>8.9947089947089953</v>
      </c>
      <c r="AA23" s="22">
        <v>5.0761421319796947</v>
      </c>
      <c r="AB23" s="22">
        <v>4.4286979627989371</v>
      </c>
      <c r="AC23" s="22">
        <v>3.3212082872054403</v>
      </c>
      <c r="AD23" s="22">
        <v>6.0383302704121817</v>
      </c>
      <c r="AE23" s="22">
        <v>9.9712368168744003</v>
      </c>
      <c r="AF23" s="22">
        <v>9.4871794871794872</v>
      </c>
      <c r="AG23" s="22">
        <v>10.131332082551596</v>
      </c>
      <c r="AH23" s="22">
        <v>11.937557392102846</v>
      </c>
      <c r="AI23" s="22">
        <v>8.064516129032258</v>
      </c>
      <c r="AJ23" s="22">
        <v>7.8873239436619711</v>
      </c>
      <c r="AK23" s="22">
        <v>15.461465271170315</v>
      </c>
      <c r="AL23" s="22">
        <v>4.545454545454545</v>
      </c>
      <c r="AM23" s="22">
        <v>3.9344262295081966</v>
      </c>
      <c r="AN23" s="22">
        <v>4.4606650446066505</v>
      </c>
      <c r="AO23" s="22">
        <f t="shared" si="1"/>
        <v>7.5826829726165004</v>
      </c>
    </row>
    <row r="24" spans="2:41" ht="13">
      <c r="B24" s="87"/>
      <c r="C24" s="87"/>
      <c r="D24" s="30">
        <v>8</v>
      </c>
      <c r="E24" s="22">
        <v>12.916666666666666</v>
      </c>
      <c r="F24" s="22">
        <v>5.443065534509036</v>
      </c>
      <c r="G24" s="22">
        <v>6.2330623306233068</v>
      </c>
      <c r="H24" s="22">
        <v>7.0454545454545459</v>
      </c>
      <c r="I24" s="22">
        <v>7.6404494382022472</v>
      </c>
      <c r="J24" s="22">
        <v>16.206896551724135</v>
      </c>
      <c r="K24" s="22">
        <v>14.210526315789474</v>
      </c>
      <c r="L24" s="22">
        <v>9.0196078431372548</v>
      </c>
      <c r="M24" s="22">
        <v>7.5</v>
      </c>
      <c r="N24" s="22">
        <v>4.9800796812749004</v>
      </c>
      <c r="O24" s="22">
        <v>4.8888888888888884</v>
      </c>
      <c r="P24" s="22">
        <v>4.2857142857142856</v>
      </c>
      <c r="Q24" s="22">
        <v>4.4642857142857144</v>
      </c>
      <c r="R24" s="22">
        <v>3.4074074074074074</v>
      </c>
      <c r="S24" s="22">
        <v>3.3315565031982941</v>
      </c>
      <c r="T24" s="53">
        <f t="shared" si="0"/>
        <v>7.4382441137917432</v>
      </c>
      <c r="W24" s="87"/>
      <c r="X24" s="87"/>
      <c r="Y24" s="30">
        <v>8</v>
      </c>
      <c r="Z24" s="22">
        <v>8.9947089947089953</v>
      </c>
      <c r="AA24" s="22">
        <v>5.2791878172588831</v>
      </c>
      <c r="AB24" s="22">
        <v>4.4286979627989371</v>
      </c>
      <c r="AC24" s="22">
        <v>3.4793610627866518</v>
      </c>
      <c r="AD24" s="22">
        <v>6.0383302704121817</v>
      </c>
      <c r="AE24" s="22">
        <v>10.162991371045063</v>
      </c>
      <c r="AF24" s="22">
        <v>9.4871794871794872</v>
      </c>
      <c r="AG24" s="22">
        <v>10.318949343339586</v>
      </c>
      <c r="AH24" s="22">
        <v>12.121212121212121</v>
      </c>
      <c r="AI24" s="22">
        <v>8.064516129032258</v>
      </c>
      <c r="AJ24" s="22">
        <v>8.0281690140845079</v>
      </c>
      <c r="AK24" s="22">
        <v>15.699333967649858</v>
      </c>
      <c r="AL24" s="22">
        <v>4.7272727272727275</v>
      </c>
      <c r="AM24" s="22">
        <v>4.0983606557377055</v>
      </c>
      <c r="AN24" s="22">
        <v>4.6634225466342256</v>
      </c>
      <c r="AO24" s="22">
        <f t="shared" si="1"/>
        <v>7.7061128980768805</v>
      </c>
    </row>
    <row r="25" spans="2:41" ht="13">
      <c r="B25" s="87"/>
      <c r="C25" s="87"/>
      <c r="D25" s="30">
        <v>9</v>
      </c>
      <c r="E25" s="22">
        <v>12.916666666666666</v>
      </c>
      <c r="F25" s="22">
        <v>5.443065534509036</v>
      </c>
      <c r="G25" s="22">
        <v>6.2330623306233068</v>
      </c>
      <c r="H25" s="22">
        <v>7.0454545454545459</v>
      </c>
      <c r="I25" s="22">
        <v>7.6404494382022472</v>
      </c>
      <c r="J25" s="22">
        <v>16.206896551724135</v>
      </c>
      <c r="K25" s="22">
        <v>14.210526315789474</v>
      </c>
      <c r="L25" s="22">
        <v>9.0196078431372548</v>
      </c>
      <c r="M25" s="22">
        <v>7.5</v>
      </c>
      <c r="N25" s="22">
        <v>4.9800796812749004</v>
      </c>
      <c r="O25" s="22">
        <v>4.8888888888888884</v>
      </c>
      <c r="P25" s="22">
        <v>4.2857142857142856</v>
      </c>
      <c r="Q25" s="22">
        <v>4.4642857142857144</v>
      </c>
      <c r="R25" s="22">
        <v>3.4074074074074074</v>
      </c>
      <c r="S25" s="22">
        <v>3.3315565031982941</v>
      </c>
      <c r="T25" s="53">
        <f t="shared" si="0"/>
        <v>7.4382441137917432</v>
      </c>
      <c r="W25" s="87"/>
      <c r="X25" s="87"/>
      <c r="Y25" s="30">
        <v>9</v>
      </c>
      <c r="Z25" s="22">
        <v>8.9947089947089953</v>
      </c>
      <c r="AA25" s="22">
        <v>5.2791878172588831</v>
      </c>
      <c r="AB25" s="22">
        <v>4.4286979627989371</v>
      </c>
      <c r="AC25" s="22">
        <v>3.4793610627866518</v>
      </c>
      <c r="AD25" s="22">
        <v>6.0383302704121817</v>
      </c>
      <c r="AE25" s="22">
        <v>10.162991371045063</v>
      </c>
      <c r="AF25" s="22">
        <v>9.4871794871794872</v>
      </c>
      <c r="AG25" s="22">
        <v>10.318949343339586</v>
      </c>
      <c r="AH25" s="22">
        <v>12.121212121212121</v>
      </c>
      <c r="AI25" s="22">
        <v>8.064516129032258</v>
      </c>
      <c r="AJ25" s="22">
        <v>8.0281690140845079</v>
      </c>
      <c r="AK25" s="22">
        <v>15.699333967649858</v>
      </c>
      <c r="AL25" s="22">
        <v>4.7272727272727275</v>
      </c>
      <c r="AM25" s="22">
        <v>4.0983606557377055</v>
      </c>
      <c r="AN25" s="22">
        <v>4.6634225466342256</v>
      </c>
      <c r="AO25" s="22">
        <f t="shared" si="1"/>
        <v>7.7061128980768805</v>
      </c>
    </row>
    <row r="26" spans="2:41" ht="13">
      <c r="B26" s="87"/>
      <c r="C26" s="87"/>
      <c r="D26" s="30">
        <v>10</v>
      </c>
      <c r="E26" s="22">
        <v>13.333333333333334</v>
      </c>
      <c r="F26" s="22">
        <v>5.6607881558893967</v>
      </c>
      <c r="G26" s="22">
        <v>6.5040650406504064</v>
      </c>
      <c r="H26" s="22">
        <v>7.2727272727272725</v>
      </c>
      <c r="I26" s="22">
        <v>7.8651685393258433</v>
      </c>
      <c r="J26" s="22">
        <v>16.206896551724135</v>
      </c>
      <c r="K26" s="22">
        <v>14.473684210526315</v>
      </c>
      <c r="L26" s="22">
        <v>9.0196078431372548</v>
      </c>
      <c r="M26" s="22">
        <v>7.8125</v>
      </c>
      <c r="N26" s="22">
        <v>5.1792828685258963</v>
      </c>
      <c r="O26" s="22">
        <v>5.1111111111111116</v>
      </c>
      <c r="P26" s="22">
        <v>4.4642857142857144</v>
      </c>
      <c r="Q26" s="22">
        <v>4.6428571428571432</v>
      </c>
      <c r="R26" s="22">
        <v>3.5555555555555558</v>
      </c>
      <c r="S26" s="22">
        <v>3.464818763326226</v>
      </c>
      <c r="T26" s="53">
        <f t="shared" si="0"/>
        <v>7.6377788068650405</v>
      </c>
      <c r="W26" s="87"/>
      <c r="X26" s="87"/>
      <c r="Y26" s="30">
        <v>10</v>
      </c>
      <c r="Z26" s="22">
        <v>9.2592592592592595</v>
      </c>
      <c r="AA26" s="22">
        <v>5.4822335025380715</v>
      </c>
      <c r="AB26" s="22">
        <v>4.6058458813108949</v>
      </c>
      <c r="AC26" s="22">
        <v>3.6375138383678634</v>
      </c>
      <c r="AD26" s="22">
        <v>6.3008663691257549</v>
      </c>
      <c r="AE26" s="22">
        <v>10.354745925215724</v>
      </c>
      <c r="AF26" s="22">
        <v>9.7435897435897445</v>
      </c>
      <c r="AG26" s="22">
        <v>10.506566604127579</v>
      </c>
      <c r="AH26" s="22">
        <v>12.304866850321396</v>
      </c>
      <c r="AI26" s="22">
        <v>8.2258064516129039</v>
      </c>
      <c r="AJ26" s="22">
        <v>8.169014084507042</v>
      </c>
      <c r="AK26" s="22">
        <v>15.937202664129401</v>
      </c>
      <c r="AL26" s="22">
        <v>4.9090909090909092</v>
      </c>
      <c r="AM26" s="22">
        <v>4.2622950819672134</v>
      </c>
      <c r="AN26" s="22">
        <v>4.8661800486618008</v>
      </c>
      <c r="AO26" s="22">
        <f t="shared" si="1"/>
        <v>7.9043384809217043</v>
      </c>
    </row>
    <row r="27" spans="2:41" ht="13">
      <c r="B27" s="87"/>
      <c r="C27" s="87"/>
      <c r="D27" s="30">
        <v>11</v>
      </c>
      <c r="E27" s="22">
        <v>13.333333333333334</v>
      </c>
      <c r="F27" s="22">
        <v>5.6607881558893967</v>
      </c>
      <c r="G27" s="22">
        <v>6.5040650406504064</v>
      </c>
      <c r="H27" s="22">
        <v>7.2727272727272725</v>
      </c>
      <c r="I27" s="22">
        <v>7.8651685393258433</v>
      </c>
      <c r="J27" s="22">
        <v>16.206896551724135</v>
      </c>
      <c r="K27" s="22">
        <v>14.473684210526315</v>
      </c>
      <c r="L27" s="22">
        <v>9.0196078431372548</v>
      </c>
      <c r="M27" s="22">
        <v>7.8125</v>
      </c>
      <c r="N27" s="22">
        <v>5.1792828685258963</v>
      </c>
      <c r="O27" s="22">
        <v>5.1111111111111116</v>
      </c>
      <c r="P27" s="22">
        <v>4.4642857142857144</v>
      </c>
      <c r="Q27" s="22">
        <v>4.6428571428571432</v>
      </c>
      <c r="R27" s="22">
        <v>3.5555555555555558</v>
      </c>
      <c r="S27" s="22">
        <v>3.464818763326226</v>
      </c>
      <c r="T27" s="53">
        <f t="shared" si="0"/>
        <v>7.6377788068650405</v>
      </c>
      <c r="W27" s="87"/>
      <c r="X27" s="87"/>
      <c r="Y27" s="30">
        <v>11</v>
      </c>
      <c r="Z27" s="22">
        <v>9.2592592592592595</v>
      </c>
      <c r="AA27" s="22">
        <v>5.4822335025380715</v>
      </c>
      <c r="AB27" s="22">
        <v>4.6058458813108949</v>
      </c>
      <c r="AC27" s="22">
        <v>3.6375138383678634</v>
      </c>
      <c r="AD27" s="22">
        <v>6.3008663691257549</v>
      </c>
      <c r="AE27" s="22">
        <v>10.354745925215724</v>
      </c>
      <c r="AF27" s="22">
        <v>10.256410256410257</v>
      </c>
      <c r="AG27" s="22">
        <v>10.506566604127579</v>
      </c>
      <c r="AH27" s="22">
        <v>12.672176308539946</v>
      </c>
      <c r="AI27" s="22">
        <v>8.5483870967741939</v>
      </c>
      <c r="AJ27" s="22">
        <v>8.169014084507042</v>
      </c>
      <c r="AK27" s="22">
        <v>16.412940057088488</v>
      </c>
      <c r="AL27" s="22">
        <v>4.9090909090909092</v>
      </c>
      <c r="AM27" s="22">
        <v>4.2622950819672134</v>
      </c>
      <c r="AN27" s="22">
        <v>4.8661800486618008</v>
      </c>
      <c r="AO27" s="22">
        <f t="shared" si="1"/>
        <v>8.016235014865666</v>
      </c>
    </row>
    <row r="28" spans="2:41" ht="13">
      <c r="B28" s="87"/>
      <c r="C28" s="87"/>
      <c r="D28" s="30">
        <v>12</v>
      </c>
      <c r="E28" s="22">
        <v>13.75</v>
      </c>
      <c r="F28" s="22">
        <v>5.6607881558893967</v>
      </c>
      <c r="G28" s="22">
        <v>6.5040650406504064</v>
      </c>
      <c r="H28" s="22">
        <v>7.5</v>
      </c>
      <c r="I28" s="22">
        <v>7.8651685393258433</v>
      </c>
      <c r="J28" s="22">
        <v>16.206896551724135</v>
      </c>
      <c r="K28" s="22">
        <v>14.473684210526315</v>
      </c>
      <c r="L28" s="22">
        <v>9.0196078431372548</v>
      </c>
      <c r="M28" s="22">
        <v>8.125</v>
      </c>
      <c r="N28" s="22">
        <v>5.378486055776893</v>
      </c>
      <c r="O28" s="22">
        <v>5.1111111111111116</v>
      </c>
      <c r="P28" s="22">
        <v>4.4642857142857144</v>
      </c>
      <c r="Q28" s="22">
        <v>4.6428571428571432</v>
      </c>
      <c r="R28" s="22">
        <v>3.5555555555555558</v>
      </c>
      <c r="S28" s="22">
        <v>3.464818763326226</v>
      </c>
      <c r="T28" s="53">
        <f t="shared" si="0"/>
        <v>7.7148216456110648</v>
      </c>
      <c r="W28" s="87"/>
      <c r="X28" s="87"/>
      <c r="Y28" s="30">
        <v>12</v>
      </c>
      <c r="Z28" s="22">
        <v>9.5238095238095255</v>
      </c>
      <c r="AA28" s="22">
        <v>5.4822335025380715</v>
      </c>
      <c r="AB28" s="22">
        <v>4.7829937998228518</v>
      </c>
      <c r="AC28" s="22">
        <v>3.6375138383678634</v>
      </c>
      <c r="AD28" s="22">
        <v>6.5634024678393281</v>
      </c>
      <c r="AE28" s="22">
        <v>10.546500479386385</v>
      </c>
      <c r="AF28" s="22">
        <v>10.512820512820513</v>
      </c>
      <c r="AG28" s="22">
        <v>10.506566604127579</v>
      </c>
      <c r="AH28" s="22">
        <v>12.672176308539946</v>
      </c>
      <c r="AI28" s="22">
        <v>8.5483870967741939</v>
      </c>
      <c r="AJ28" s="22">
        <v>8.169014084507042</v>
      </c>
      <c r="AK28" s="22">
        <v>16.412940057088488</v>
      </c>
      <c r="AL28" s="22">
        <v>5.0909090909090908</v>
      </c>
      <c r="AM28" s="22">
        <v>4.2622950819672134</v>
      </c>
      <c r="AN28" s="22">
        <v>4.8661800486618008</v>
      </c>
      <c r="AO28" s="22">
        <f t="shared" si="1"/>
        <v>8.1051828331439921</v>
      </c>
    </row>
    <row r="32" spans="2:41" ht="13">
      <c r="G32" s="91" t="s">
        <v>59</v>
      </c>
      <c r="H32" s="94" t="s">
        <v>96</v>
      </c>
      <c r="I32" s="95"/>
      <c r="J32" s="95"/>
      <c r="K32" s="96"/>
    </row>
    <row r="33" spans="7:11" ht="13">
      <c r="G33" s="92"/>
      <c r="H33" s="94" t="s">
        <v>49</v>
      </c>
      <c r="I33" s="96"/>
      <c r="J33" s="94" t="s">
        <v>98</v>
      </c>
      <c r="K33" s="96"/>
    </row>
    <row r="34" spans="7:11" ht="26">
      <c r="G34" s="93"/>
      <c r="H34" s="66" t="s">
        <v>61</v>
      </c>
      <c r="I34" s="36" t="s">
        <v>56</v>
      </c>
      <c r="J34" s="66" t="s">
        <v>61</v>
      </c>
      <c r="K34" s="67" t="s">
        <v>56</v>
      </c>
    </row>
    <row r="35" spans="7:11" ht="13">
      <c r="G35" s="30">
        <v>0</v>
      </c>
      <c r="H35" s="22">
        <v>0.92426332130438937</v>
      </c>
      <c r="I35" s="22">
        <v>0.92426332130438937</v>
      </c>
      <c r="J35" s="22">
        <v>1.0342556900054178</v>
      </c>
      <c r="K35" s="22">
        <v>1.0342556900054178</v>
      </c>
    </row>
    <row r="36" spans="7:11" ht="13">
      <c r="G36" s="30">
        <v>1</v>
      </c>
      <c r="H36" s="22">
        <v>1.321658548122387</v>
      </c>
      <c r="I36" s="22">
        <v>2.2045426081012818</v>
      </c>
      <c r="J36" s="22">
        <v>1.1632882273599241</v>
      </c>
      <c r="K36" s="22">
        <v>2.0916949903183815</v>
      </c>
    </row>
    <row r="37" spans="7:11" ht="13">
      <c r="G37" s="30">
        <v>2</v>
      </c>
      <c r="H37" s="22">
        <v>1.8098455540168172</v>
      </c>
      <c r="I37" s="22">
        <v>3.8839049074540433</v>
      </c>
      <c r="J37" s="22">
        <v>1.6297806275744051</v>
      </c>
      <c r="K37" s="22">
        <v>3.7247568026934363</v>
      </c>
    </row>
    <row r="38" spans="7:11" ht="13">
      <c r="G38" s="30">
        <v>3</v>
      </c>
      <c r="H38" s="22">
        <v>2.1800220296664037</v>
      </c>
      <c r="I38" s="22">
        <v>5.2739401047540744</v>
      </c>
      <c r="J38" s="22">
        <v>1.7420604598947127</v>
      </c>
      <c r="K38" s="22">
        <v>4.7932634948934316</v>
      </c>
    </row>
    <row r="39" spans="7:11" ht="13">
      <c r="G39" s="30">
        <v>4</v>
      </c>
      <c r="H39" s="22">
        <v>1.9518730906734945</v>
      </c>
      <c r="I39" s="22">
        <v>6.0759698467210956</v>
      </c>
      <c r="J39" s="22">
        <v>1.4747520507867276</v>
      </c>
      <c r="K39" s="22">
        <v>5.4364562422135707</v>
      </c>
    </row>
    <row r="40" spans="7:11" ht="13">
      <c r="G40" s="30">
        <v>5</v>
      </c>
      <c r="H40" s="22">
        <v>1.6768969819844957</v>
      </c>
      <c r="I40" s="22">
        <v>6.7330350988048293</v>
      </c>
      <c r="J40" s="22">
        <v>1.2405029799073912</v>
      </c>
      <c r="K40" s="22">
        <v>6.1342419489636972</v>
      </c>
    </row>
    <row r="41" spans="7:11" ht="13">
      <c r="G41" s="30">
        <v>6</v>
      </c>
      <c r="H41" s="22">
        <v>1.4524694034439911</v>
      </c>
      <c r="I41" s="22">
        <v>7.1192303882296608</v>
      </c>
      <c r="J41" s="22">
        <v>0.95213380951522708</v>
      </c>
      <c r="K41" s="22">
        <v>6.6732822916275572</v>
      </c>
    </row>
    <row r="42" spans="7:11" ht="13">
      <c r="G42" s="30">
        <v>7</v>
      </c>
      <c r="H42" s="22">
        <v>1.1245414994497744</v>
      </c>
      <c r="I42" s="22">
        <v>7.5826829726165004</v>
      </c>
      <c r="J42" s="22">
        <v>0.77006724642687707</v>
      </c>
      <c r="K42" s="22">
        <v>7.2356971402898642</v>
      </c>
    </row>
    <row r="43" spans="7:11" ht="13">
      <c r="G43" s="30">
        <v>8</v>
      </c>
      <c r="H43" s="22">
        <v>0.64489741116719157</v>
      </c>
      <c r="I43" s="22">
        <v>7.7061128980768805</v>
      </c>
      <c r="J43" s="22">
        <v>0.4535981656739177</v>
      </c>
      <c r="K43" s="22">
        <v>7.4382441137917432</v>
      </c>
    </row>
    <row r="44" spans="7:11" ht="13">
      <c r="G44" s="30">
        <v>9</v>
      </c>
      <c r="H44" s="22">
        <v>0.34043435784987836</v>
      </c>
      <c r="I44" s="22">
        <v>7.7061128980768805</v>
      </c>
      <c r="J44" s="22">
        <v>0.23224327954450696</v>
      </c>
      <c r="K44" s="22">
        <v>7.4382441137917432</v>
      </c>
    </row>
    <row r="45" spans="7:11" ht="13">
      <c r="G45" s="30">
        <v>10</v>
      </c>
      <c r="H45" s="22">
        <v>0.30901852903047261</v>
      </c>
      <c r="I45" s="22">
        <v>7.9043384809217043</v>
      </c>
      <c r="J45" s="22">
        <v>0.32667725786796598</v>
      </c>
      <c r="K45" s="22">
        <v>7.6377788068650405</v>
      </c>
    </row>
    <row r="46" spans="7:11" ht="13">
      <c r="G46" s="30">
        <v>11</v>
      </c>
      <c r="H46" s="22">
        <v>0.21360886654179675</v>
      </c>
      <c r="I46" s="22">
        <v>8.016235014865666</v>
      </c>
      <c r="J46" s="22">
        <v>0.16206784094801574</v>
      </c>
      <c r="K46" s="22">
        <v>7.6377788068650405</v>
      </c>
    </row>
    <row r="47" spans="7:11" ht="13">
      <c r="G47" s="30">
        <v>12</v>
      </c>
      <c r="H47" s="22">
        <v>0.13388106879346401</v>
      </c>
      <c r="I47" s="22">
        <v>8.1051828331439921</v>
      </c>
      <c r="J47" s="22">
        <v>0.18123033050524215</v>
      </c>
      <c r="K47" s="22">
        <v>7.7148216456110648</v>
      </c>
    </row>
  </sheetData>
  <mergeCells count="10">
    <mergeCell ref="G32:G34"/>
    <mergeCell ref="H32:K32"/>
    <mergeCell ref="H33:I33"/>
    <mergeCell ref="J33:K33"/>
    <mergeCell ref="B2:C2"/>
    <mergeCell ref="B3:C15"/>
    <mergeCell ref="B16:C28"/>
    <mergeCell ref="W2:X2"/>
    <mergeCell ref="W3:X15"/>
    <mergeCell ref="W16:X28"/>
  </mergeCells>
  <pageMargins left="0.7" right="0.7" top="0.75" bottom="0.75" header="0.3" footer="0.3"/>
  <ignoredErrors>
    <ignoredError sqref="T3:T28 AO3:AO28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A603-F26B-4060-93A3-AD8F9555A96C}">
  <dimension ref="A1:AO47"/>
  <sheetViews>
    <sheetView topLeftCell="A27" workbookViewId="0">
      <selection activeCell="I43" sqref="I43"/>
    </sheetView>
  </sheetViews>
  <sheetFormatPr defaultRowHeight="12.5"/>
  <sheetData>
    <row r="1" spans="1:41" ht="13">
      <c r="A1" s="9" t="s">
        <v>51</v>
      </c>
      <c r="W1" s="9" t="s">
        <v>50</v>
      </c>
    </row>
    <row r="2" spans="1:41" ht="13">
      <c r="B2" s="83" t="s">
        <v>60</v>
      </c>
      <c r="C2" s="84"/>
      <c r="D2" s="52" t="s">
        <v>59</v>
      </c>
      <c r="E2" s="49" t="s">
        <v>5</v>
      </c>
      <c r="F2" s="49" t="s">
        <v>8</v>
      </c>
      <c r="G2" s="49" t="s">
        <v>9</v>
      </c>
      <c r="H2" s="49" t="s">
        <v>10</v>
      </c>
      <c r="I2" s="49" t="s">
        <v>11</v>
      </c>
      <c r="J2" s="49" t="s">
        <v>12</v>
      </c>
      <c r="K2" s="49" t="s">
        <v>13</v>
      </c>
      <c r="L2" s="49" t="s">
        <v>28</v>
      </c>
      <c r="M2" s="49" t="s">
        <v>30</v>
      </c>
      <c r="N2" s="49" t="s">
        <v>6</v>
      </c>
      <c r="O2" s="49" t="s">
        <v>32</v>
      </c>
      <c r="P2" s="49" t="s">
        <v>35</v>
      </c>
      <c r="Q2" s="49" t="s">
        <v>37</v>
      </c>
      <c r="R2" s="49" t="s">
        <v>44</v>
      </c>
      <c r="S2" s="49" t="s">
        <v>46</v>
      </c>
      <c r="T2" s="49" t="s">
        <v>91</v>
      </c>
      <c r="W2" s="83" t="s">
        <v>60</v>
      </c>
      <c r="X2" s="84"/>
      <c r="Y2" s="52" t="s">
        <v>59</v>
      </c>
      <c r="Z2" s="49" t="s">
        <v>7</v>
      </c>
      <c r="AA2" s="49" t="s">
        <v>15</v>
      </c>
      <c r="AB2" s="49" t="s">
        <v>16</v>
      </c>
      <c r="AC2" s="49" t="s">
        <v>29</v>
      </c>
      <c r="AD2" s="49" t="s">
        <v>31</v>
      </c>
      <c r="AE2" s="49" t="s">
        <v>33</v>
      </c>
      <c r="AF2" s="49" t="s">
        <v>34</v>
      </c>
      <c r="AG2" s="49" t="s">
        <v>36</v>
      </c>
      <c r="AH2" s="49" t="s">
        <v>38</v>
      </c>
      <c r="AI2" s="49" t="s">
        <v>39</v>
      </c>
      <c r="AJ2" s="49" t="s">
        <v>40</v>
      </c>
      <c r="AK2" s="49" t="s">
        <v>41</v>
      </c>
      <c r="AL2" s="49" t="s">
        <v>42</v>
      </c>
      <c r="AM2" s="49" t="s">
        <v>43</v>
      </c>
      <c r="AN2" s="49" t="s">
        <v>45</v>
      </c>
      <c r="AO2" s="49" t="s">
        <v>91</v>
      </c>
    </row>
    <row r="3" spans="1:41" ht="13">
      <c r="B3" s="86" t="s">
        <v>61</v>
      </c>
      <c r="C3" s="88"/>
      <c r="D3" s="30">
        <v>0</v>
      </c>
      <c r="E3" s="22">
        <v>2.5</v>
      </c>
      <c r="F3" s="22">
        <v>1.3227513227513228</v>
      </c>
      <c r="G3" s="22">
        <v>1.084010840108401</v>
      </c>
      <c r="H3" s="22">
        <v>1.3636363636363638</v>
      </c>
      <c r="I3" s="22">
        <v>1.1235955056179776</v>
      </c>
      <c r="J3" s="22">
        <v>1.0152284263959392</v>
      </c>
      <c r="K3" s="22">
        <v>1.0628875110717448</v>
      </c>
      <c r="L3" s="22">
        <v>1.7241379310344827</v>
      </c>
      <c r="M3" s="22">
        <v>0.57526366251198457</v>
      </c>
      <c r="N3" s="22">
        <v>0.76923076923076927</v>
      </c>
      <c r="O3" s="22">
        <v>0.93808630393996251</v>
      </c>
      <c r="P3" s="22">
        <v>0.98591549295774639</v>
      </c>
      <c r="Q3" s="22">
        <v>1.5625</v>
      </c>
      <c r="R3" s="22">
        <v>0.44444444444444448</v>
      </c>
      <c r="S3" s="22">
        <v>0.6082725060827251</v>
      </c>
      <c r="T3" s="53">
        <f>AVERAGE(E3:S3)</f>
        <v>1.1386640719855907</v>
      </c>
      <c r="W3" s="86" t="s">
        <v>61</v>
      </c>
      <c r="X3" s="88"/>
      <c r="Y3" s="30">
        <v>0</v>
      </c>
      <c r="Z3" s="22">
        <v>0.87089048552144566</v>
      </c>
      <c r="AA3" s="22">
        <v>0.47445832674363436</v>
      </c>
      <c r="AB3" s="22">
        <v>1.0501443948542926</v>
      </c>
      <c r="AC3" s="22">
        <v>1.0526315789473684</v>
      </c>
      <c r="AD3" s="22">
        <v>0.78431372549019607</v>
      </c>
      <c r="AE3" s="22">
        <v>1.1019283746556472</v>
      </c>
      <c r="AF3" s="22">
        <v>0.967741935483871</v>
      </c>
      <c r="AG3" s="22">
        <v>1.4272121788772598</v>
      </c>
      <c r="AH3" s="22">
        <v>0.59760956175298796</v>
      </c>
      <c r="AI3" s="22">
        <v>0.90909090909090906</v>
      </c>
      <c r="AJ3" s="22">
        <v>0.44444444444444448</v>
      </c>
      <c r="AK3" s="22">
        <v>0.89285714285714279</v>
      </c>
      <c r="AL3" s="22">
        <v>0.5357142857142857</v>
      </c>
      <c r="AM3" s="22">
        <v>0.65573770491803274</v>
      </c>
      <c r="AN3" s="22">
        <v>0.53304904051172708</v>
      </c>
      <c r="AO3" s="22">
        <f>AVERAGE(Z3:AN3)</f>
        <v>0.81985493932421627</v>
      </c>
    </row>
    <row r="4" spans="1:41" ht="13">
      <c r="B4" s="88"/>
      <c r="C4" s="88"/>
      <c r="D4" s="30">
        <v>1</v>
      </c>
      <c r="E4" s="22">
        <v>2.916666666666667</v>
      </c>
      <c r="F4" s="22">
        <v>1.5873015873015872</v>
      </c>
      <c r="G4" s="22">
        <v>0.81300813008130079</v>
      </c>
      <c r="H4" s="22">
        <v>0.90909090909090906</v>
      </c>
      <c r="I4" s="22">
        <v>0.89887640449438211</v>
      </c>
      <c r="J4" s="22">
        <v>0.81218274111675126</v>
      </c>
      <c r="K4" s="22">
        <v>0.53144375553587242</v>
      </c>
      <c r="L4" s="22">
        <v>2.4137931034482758</v>
      </c>
      <c r="M4" s="22">
        <v>0.57526366251198457</v>
      </c>
      <c r="N4" s="22">
        <v>0.76923076923076927</v>
      </c>
      <c r="O4" s="22">
        <v>2.0637898686679175</v>
      </c>
      <c r="P4" s="22">
        <v>1.8309859154929577</v>
      </c>
      <c r="Q4" s="22">
        <v>0.9375</v>
      </c>
      <c r="R4" s="22">
        <v>0.29629629629629628</v>
      </c>
      <c r="S4" s="22">
        <v>0.40551500405515006</v>
      </c>
      <c r="T4" s="53">
        <f t="shared" ref="T4:T28" si="0">AVERAGE(E4:S4)</f>
        <v>1.1840629875993882</v>
      </c>
      <c r="W4" s="88"/>
      <c r="X4" s="88"/>
      <c r="Y4" s="30">
        <v>1</v>
      </c>
      <c r="Z4" s="22">
        <v>0.6531678641410843</v>
      </c>
      <c r="AA4" s="22">
        <v>0.47445832674363436</v>
      </c>
      <c r="AB4" s="22">
        <v>0.78760829614071937</v>
      </c>
      <c r="AC4" s="22">
        <v>2.6315789473684208</v>
      </c>
      <c r="AD4" s="22">
        <v>1.1764705882352939</v>
      </c>
      <c r="AE4" s="22">
        <v>2.7548209366391188</v>
      </c>
      <c r="AF4" s="22">
        <v>1.935483870967742</v>
      </c>
      <c r="AG4" s="22">
        <v>3.5680304471931494</v>
      </c>
      <c r="AH4" s="22">
        <v>0.99601593625498008</v>
      </c>
      <c r="AI4" s="22">
        <v>0.90909090909090906</v>
      </c>
      <c r="AJ4" s="22">
        <v>0.66666666666666663</v>
      </c>
      <c r="AK4" s="22">
        <v>0.7142857142857143</v>
      </c>
      <c r="AL4" s="22">
        <v>0.89285714285714279</v>
      </c>
      <c r="AM4" s="22">
        <v>0.81967213114754101</v>
      </c>
      <c r="AN4" s="22">
        <v>0.53304904051172708</v>
      </c>
      <c r="AO4" s="22">
        <f t="shared" ref="AO4:AO28" si="1">AVERAGE(Z4:AN4)</f>
        <v>1.3008837878829231</v>
      </c>
    </row>
    <row r="5" spans="1:41" ht="13">
      <c r="B5" s="88"/>
      <c r="C5" s="88"/>
      <c r="D5" s="30">
        <v>2</v>
      </c>
      <c r="E5" s="22">
        <v>2.916666666666667</v>
      </c>
      <c r="F5" s="22">
        <v>1.5873015873015872</v>
      </c>
      <c r="G5" s="22">
        <v>0.54200542005420049</v>
      </c>
      <c r="H5" s="22">
        <v>1.1363636363636362</v>
      </c>
      <c r="I5" s="22">
        <v>1.348314606741573</v>
      </c>
      <c r="J5" s="22">
        <v>0.6091370558375635</v>
      </c>
      <c r="K5" s="22">
        <v>0.70859167404782997</v>
      </c>
      <c r="L5" s="22">
        <v>4.8275862068965516</v>
      </c>
      <c r="M5" s="22">
        <v>1.5340364333652923</v>
      </c>
      <c r="N5" s="22">
        <v>1.7948717948717949</v>
      </c>
      <c r="O5" s="22">
        <v>3.0018761726078798</v>
      </c>
      <c r="P5" s="22">
        <v>2.5352112676056335</v>
      </c>
      <c r="Q5" s="22">
        <v>1.5625</v>
      </c>
      <c r="R5" s="22">
        <v>0.44444444444444448</v>
      </c>
      <c r="S5" s="22">
        <v>0.6082725060827251</v>
      </c>
      <c r="T5" s="53">
        <f t="shared" si="0"/>
        <v>1.6771452981924917</v>
      </c>
      <c r="W5" s="88"/>
      <c r="X5" s="88"/>
      <c r="Y5" s="30">
        <v>2</v>
      </c>
      <c r="Z5" s="22">
        <v>0.43544524276072283</v>
      </c>
      <c r="AA5" s="22">
        <v>0.63261110232484585</v>
      </c>
      <c r="AB5" s="22">
        <v>1.0501443948542926</v>
      </c>
      <c r="AC5" s="22">
        <v>3.9473684210526319</v>
      </c>
      <c r="AD5" s="22">
        <v>2.5490196078431375</v>
      </c>
      <c r="AE5" s="22">
        <v>3.6730945821854912</v>
      </c>
      <c r="AF5" s="22">
        <v>2.5806451612903225</v>
      </c>
      <c r="AG5" s="22">
        <v>4.7573739295908659</v>
      </c>
      <c r="AH5" s="22">
        <v>1.3944223107569722</v>
      </c>
      <c r="AI5" s="22">
        <v>1.0909090909090911</v>
      </c>
      <c r="AJ5" s="22">
        <v>0.66666666666666663</v>
      </c>
      <c r="AK5" s="22">
        <v>1.0714285714285714</v>
      </c>
      <c r="AL5" s="22">
        <v>1.0714285714285714</v>
      </c>
      <c r="AM5" s="22">
        <v>0.98360655737704916</v>
      </c>
      <c r="AN5" s="22">
        <v>0.53304904051172708</v>
      </c>
      <c r="AO5" s="22">
        <f t="shared" si="1"/>
        <v>1.7624808833987309</v>
      </c>
    </row>
    <row r="6" spans="1:41" ht="13">
      <c r="B6" s="88"/>
      <c r="C6" s="88"/>
      <c r="D6" s="30">
        <v>3</v>
      </c>
      <c r="E6" s="22">
        <v>2.5</v>
      </c>
      <c r="F6" s="22">
        <v>1.0582010582010584</v>
      </c>
      <c r="G6" s="22">
        <v>0.81300813008130079</v>
      </c>
      <c r="H6" s="22">
        <v>1.1363636363636362</v>
      </c>
      <c r="I6" s="22">
        <v>0.6741573033707865</v>
      </c>
      <c r="J6" s="22">
        <v>1.0152284263959392</v>
      </c>
      <c r="K6" s="22">
        <v>0.53144375553587242</v>
      </c>
      <c r="L6" s="22">
        <v>6.2068965517241379</v>
      </c>
      <c r="M6" s="22">
        <v>2.8763183125599232</v>
      </c>
      <c r="N6" s="22">
        <v>2.5641025641025643</v>
      </c>
      <c r="O6" s="22">
        <v>3.5647279549718576</v>
      </c>
      <c r="P6" s="22">
        <v>2.9577464788732395</v>
      </c>
      <c r="Q6" s="22">
        <v>1.25</v>
      </c>
      <c r="R6" s="22">
        <v>0.44444444444444448</v>
      </c>
      <c r="S6" s="22">
        <v>0.81103000811030013</v>
      </c>
      <c r="T6" s="53">
        <f t="shared" si="0"/>
        <v>1.8935779083156707</v>
      </c>
      <c r="W6" s="88"/>
      <c r="X6" s="88"/>
      <c r="Y6" s="30">
        <v>3</v>
      </c>
      <c r="Z6" s="22">
        <v>0.43544524276072283</v>
      </c>
      <c r="AA6" s="22">
        <v>0.47445832674363436</v>
      </c>
      <c r="AB6" s="22">
        <v>0.78760829614071937</v>
      </c>
      <c r="AC6" s="22">
        <v>4.7368421052631584</v>
      </c>
      <c r="AD6" s="22">
        <v>3.3333333333333335</v>
      </c>
      <c r="AE6" s="22">
        <v>4.9586776859504136</v>
      </c>
      <c r="AF6" s="22">
        <v>2.2580645161290325</v>
      </c>
      <c r="AG6" s="22">
        <v>6.4224548049476686</v>
      </c>
      <c r="AH6" s="22">
        <v>1.3944223107569722</v>
      </c>
      <c r="AI6" s="22">
        <v>1.2727272727272727</v>
      </c>
      <c r="AJ6" s="22">
        <v>1.1111111111111112</v>
      </c>
      <c r="AK6" s="22">
        <v>0.7142857142857143</v>
      </c>
      <c r="AL6" s="22">
        <v>0.7142857142857143</v>
      </c>
      <c r="AM6" s="22">
        <v>1.1475409836065573</v>
      </c>
      <c r="AN6" s="22">
        <v>0.66631130063965882</v>
      </c>
      <c r="AO6" s="22">
        <f t="shared" si="1"/>
        <v>2.0285045812454459</v>
      </c>
    </row>
    <row r="7" spans="1:41" ht="13">
      <c r="B7" s="88"/>
      <c r="C7" s="88"/>
      <c r="D7" s="30">
        <v>4</v>
      </c>
      <c r="E7" s="22">
        <v>1.6666666666666667</v>
      </c>
      <c r="F7" s="22">
        <v>0.52910052910052918</v>
      </c>
      <c r="G7" s="22">
        <v>0.54200542005420049</v>
      </c>
      <c r="H7" s="22">
        <v>0.68181818181818188</v>
      </c>
      <c r="I7" s="22">
        <v>0.6741573033707865</v>
      </c>
      <c r="J7" s="22">
        <v>0.6091370558375635</v>
      </c>
      <c r="K7" s="22">
        <v>0.53144375553587242</v>
      </c>
      <c r="L7" s="22">
        <v>5.8620689655172411</v>
      </c>
      <c r="M7" s="22">
        <v>3.0680728667305845</v>
      </c>
      <c r="N7" s="22">
        <v>2.0512820512820511</v>
      </c>
      <c r="O7" s="22">
        <v>3.0018761726078798</v>
      </c>
      <c r="P7" s="22">
        <v>2.5352112676056335</v>
      </c>
      <c r="Q7" s="22">
        <v>0.625</v>
      </c>
      <c r="R7" s="22">
        <v>0.29629629629629628</v>
      </c>
      <c r="S7" s="22">
        <v>0.6082725060827251</v>
      </c>
      <c r="T7" s="53">
        <f t="shared" si="0"/>
        <v>1.5521606025670807</v>
      </c>
      <c r="W7" s="88"/>
      <c r="X7" s="88"/>
      <c r="Y7" s="30">
        <v>4</v>
      </c>
      <c r="Z7" s="22">
        <v>0.43544524276072283</v>
      </c>
      <c r="AA7" s="22">
        <v>0.47445832674363436</v>
      </c>
      <c r="AB7" s="22">
        <v>1.0501443948542926</v>
      </c>
      <c r="AC7" s="22">
        <v>5</v>
      </c>
      <c r="AD7" s="22">
        <v>3.1372549019607843</v>
      </c>
      <c r="AE7" s="22">
        <v>5.1423324150596876</v>
      </c>
      <c r="AF7" s="22">
        <v>1.4516129032258065</v>
      </c>
      <c r="AG7" s="22">
        <v>6.6603235014272126</v>
      </c>
      <c r="AH7" s="22">
        <v>0.79681274900398413</v>
      </c>
      <c r="AI7" s="22">
        <v>0.90909090909090906</v>
      </c>
      <c r="AJ7" s="22">
        <v>1.1111111111111112</v>
      </c>
      <c r="AK7" s="22">
        <v>0.35714285714285715</v>
      </c>
      <c r="AL7" s="22">
        <v>0.5357142857142857</v>
      </c>
      <c r="AM7" s="22">
        <v>0.65573770491803274</v>
      </c>
      <c r="AN7" s="22">
        <v>0.39978678038379528</v>
      </c>
      <c r="AO7" s="22">
        <f t="shared" si="1"/>
        <v>1.8744645388931407</v>
      </c>
    </row>
    <row r="8" spans="1:41" ht="13">
      <c r="B8" s="88"/>
      <c r="C8" s="88"/>
      <c r="D8" s="30">
        <v>5</v>
      </c>
      <c r="E8" s="22">
        <v>2.0833333333333335</v>
      </c>
      <c r="F8" s="22">
        <v>0.26455026455026459</v>
      </c>
      <c r="G8" s="22">
        <v>0.27100271002710025</v>
      </c>
      <c r="H8" s="22">
        <v>0.90909090909090906</v>
      </c>
      <c r="I8" s="22">
        <v>0.89887640449438211</v>
      </c>
      <c r="J8" s="22">
        <v>0.6091370558375635</v>
      </c>
      <c r="K8" s="22">
        <v>0.35429583702391498</v>
      </c>
      <c r="L8" s="22">
        <v>4.1379310344827589</v>
      </c>
      <c r="M8" s="22">
        <v>3.0680728667305845</v>
      </c>
      <c r="N8" s="22">
        <v>1.0256410256410255</v>
      </c>
      <c r="O8" s="22">
        <v>2.0637898686679175</v>
      </c>
      <c r="P8" s="22">
        <v>1.8309859154929577</v>
      </c>
      <c r="Q8" s="22">
        <v>0.625</v>
      </c>
      <c r="R8" s="22">
        <v>0.29629629629629628</v>
      </c>
      <c r="S8" s="22">
        <v>0.40551500405515006</v>
      </c>
      <c r="T8" s="53">
        <f t="shared" si="0"/>
        <v>1.2562345683816107</v>
      </c>
      <c r="W8" s="88"/>
      <c r="X8" s="88"/>
      <c r="Y8" s="30">
        <v>5</v>
      </c>
      <c r="Z8" s="22">
        <v>0.6531678641410843</v>
      </c>
      <c r="AA8" s="22">
        <v>0.63261110232484585</v>
      </c>
      <c r="AB8" s="22">
        <v>1.0501443948542926</v>
      </c>
      <c r="AC8" s="22">
        <v>3.6842105263157894</v>
      </c>
      <c r="AD8" s="22">
        <v>2.1568627450980391</v>
      </c>
      <c r="AE8" s="22">
        <v>5.1423324150596876</v>
      </c>
      <c r="AF8" s="22">
        <v>0.64516129032258063</v>
      </c>
      <c r="AG8" s="22">
        <v>6.6603235014272126</v>
      </c>
      <c r="AH8" s="22">
        <v>0.39840637450199207</v>
      </c>
      <c r="AI8" s="22">
        <v>0.90909090909090906</v>
      </c>
      <c r="AJ8" s="22">
        <v>0.88888888888888895</v>
      </c>
      <c r="AK8" s="22">
        <v>0.5357142857142857</v>
      </c>
      <c r="AL8" s="22">
        <v>0.5357142857142857</v>
      </c>
      <c r="AM8" s="22">
        <v>0.49180327868852458</v>
      </c>
      <c r="AN8" s="22">
        <v>0.53304904051172708</v>
      </c>
      <c r="AO8" s="22">
        <f t="shared" si="1"/>
        <v>1.6611653935102764</v>
      </c>
    </row>
    <row r="9" spans="1:41" ht="13">
      <c r="B9" s="88"/>
      <c r="C9" s="88"/>
      <c r="D9" s="30">
        <v>6</v>
      </c>
      <c r="E9" s="22">
        <v>1.6666666666666667</v>
      </c>
      <c r="F9" s="22">
        <v>0.26455026455026459</v>
      </c>
      <c r="G9" s="22">
        <v>0</v>
      </c>
      <c r="H9" s="22">
        <v>0.68181818181818188</v>
      </c>
      <c r="I9" s="22">
        <v>0.22471910112359553</v>
      </c>
      <c r="J9" s="22">
        <v>0.20304568527918782</v>
      </c>
      <c r="K9" s="22">
        <v>0.17714791851195749</v>
      </c>
      <c r="L9" s="22">
        <v>2.7586206896551722</v>
      </c>
      <c r="M9" s="22">
        <v>2.8763183125599232</v>
      </c>
      <c r="N9" s="22">
        <v>0.51282051282051277</v>
      </c>
      <c r="O9" s="22">
        <v>2.4390243902439024</v>
      </c>
      <c r="P9" s="22">
        <v>2.112676056338028</v>
      </c>
      <c r="Q9" s="22">
        <v>0.625</v>
      </c>
      <c r="R9" s="22">
        <v>0.14814814814814814</v>
      </c>
      <c r="S9" s="22">
        <v>0.20275750202757503</v>
      </c>
      <c r="T9" s="53">
        <f t="shared" si="0"/>
        <v>0.99288756198287453</v>
      </c>
      <c r="W9" s="88"/>
      <c r="X9" s="88"/>
      <c r="Y9" s="30">
        <v>6</v>
      </c>
      <c r="Z9" s="22">
        <v>0.43544524276072283</v>
      </c>
      <c r="AA9" s="22">
        <v>0.47445832674363436</v>
      </c>
      <c r="AB9" s="22">
        <v>0.78760829614071937</v>
      </c>
      <c r="AC9" s="22">
        <v>4.2105263157894735</v>
      </c>
      <c r="AD9" s="22">
        <v>1.3725490196078431</v>
      </c>
      <c r="AE9" s="22">
        <v>4.5913682277318637</v>
      </c>
      <c r="AF9" s="22">
        <v>0.16129032258064516</v>
      </c>
      <c r="AG9" s="22">
        <v>5.9467174119885815</v>
      </c>
      <c r="AH9" s="22">
        <v>0.19920318725099603</v>
      </c>
      <c r="AI9" s="22">
        <v>0.54545454545454553</v>
      </c>
      <c r="AJ9" s="22">
        <v>0.66666666666666663</v>
      </c>
      <c r="AK9" s="22">
        <v>0.5357142857142857</v>
      </c>
      <c r="AL9" s="22">
        <v>0.35714285714285715</v>
      </c>
      <c r="AM9" s="22">
        <v>0.49180327868852458</v>
      </c>
      <c r="AN9" s="22">
        <v>0.39978678038379528</v>
      </c>
      <c r="AO9" s="22">
        <f t="shared" si="1"/>
        <v>1.411715650976344</v>
      </c>
    </row>
    <row r="10" spans="1:41" ht="13">
      <c r="B10" s="88"/>
      <c r="C10" s="88"/>
      <c r="D10" s="30">
        <v>7</v>
      </c>
      <c r="E10" s="22">
        <v>1.25</v>
      </c>
      <c r="F10" s="22">
        <v>0.79365079365079361</v>
      </c>
      <c r="G10" s="22">
        <v>0.27100271002710025</v>
      </c>
      <c r="H10" s="22">
        <v>0.45454545454545453</v>
      </c>
      <c r="I10" s="22">
        <v>0.6741573033707865</v>
      </c>
      <c r="J10" s="22">
        <v>0.40609137055837563</v>
      </c>
      <c r="K10" s="22">
        <v>0.35429583702391498</v>
      </c>
      <c r="L10" s="22">
        <v>1.3793103448275861</v>
      </c>
      <c r="M10" s="22">
        <v>1.7257909875359538</v>
      </c>
      <c r="N10" s="22">
        <v>0.76923076923076927</v>
      </c>
      <c r="O10" s="22">
        <v>2.0637898686679175</v>
      </c>
      <c r="P10" s="22">
        <v>1.6901408450704227</v>
      </c>
      <c r="Q10" s="22">
        <v>0.3125</v>
      </c>
      <c r="R10" s="22">
        <v>0.14814814814814814</v>
      </c>
      <c r="S10" s="22">
        <v>0.20275750202757503</v>
      </c>
      <c r="T10" s="53">
        <f t="shared" si="0"/>
        <v>0.83302746231231994</v>
      </c>
      <c r="W10" s="88"/>
      <c r="X10" s="88"/>
      <c r="Y10" s="30">
        <v>7</v>
      </c>
      <c r="Z10" s="22">
        <v>0.43544524276072283</v>
      </c>
      <c r="AA10" s="22">
        <v>0.31630555116242293</v>
      </c>
      <c r="AB10" s="22">
        <v>0.78760829614071937</v>
      </c>
      <c r="AC10" s="22">
        <v>3.4210526315789473</v>
      </c>
      <c r="AD10" s="22">
        <v>0.98039215686274506</v>
      </c>
      <c r="AE10" s="22">
        <v>2.9384756657483928</v>
      </c>
      <c r="AF10" s="22">
        <v>0.32258064516129031</v>
      </c>
      <c r="AG10" s="22">
        <v>3.805899143672693</v>
      </c>
      <c r="AH10" s="22">
        <v>0.39840637450199207</v>
      </c>
      <c r="AI10" s="22">
        <v>0.36363636363636359</v>
      </c>
      <c r="AJ10" s="22">
        <v>0.66666666666666663</v>
      </c>
      <c r="AK10" s="22">
        <v>0.35714285714285715</v>
      </c>
      <c r="AL10" s="22">
        <v>0.5357142857142857</v>
      </c>
      <c r="AM10" s="22">
        <v>0.32786885245901637</v>
      </c>
      <c r="AN10" s="22">
        <v>0.26652452025586354</v>
      </c>
      <c r="AO10" s="22">
        <f t="shared" si="1"/>
        <v>1.0615812835643319</v>
      </c>
    </row>
    <row r="11" spans="1:41" ht="13">
      <c r="B11" s="88"/>
      <c r="C11" s="88"/>
      <c r="D11" s="30">
        <v>8</v>
      </c>
      <c r="E11" s="22">
        <v>0.83333333333333337</v>
      </c>
      <c r="F11" s="22">
        <v>0.26455026455026459</v>
      </c>
      <c r="G11" s="22">
        <v>0.27100271002710025</v>
      </c>
      <c r="H11" s="22">
        <v>0.22727272727272727</v>
      </c>
      <c r="I11" s="22">
        <v>0.22471910112359553</v>
      </c>
      <c r="J11" s="22">
        <v>0.40609137055837563</v>
      </c>
      <c r="K11" s="22">
        <v>0.17714791851195749</v>
      </c>
      <c r="L11" s="22">
        <v>0.68965517241379304</v>
      </c>
      <c r="M11" s="22">
        <v>0.9587727708533077</v>
      </c>
      <c r="N11" s="22">
        <v>0.25641025641025639</v>
      </c>
      <c r="O11" s="22">
        <v>1.6885553470919326</v>
      </c>
      <c r="P11" s="22">
        <v>0.70422535211267612</v>
      </c>
      <c r="Q11" s="22">
        <v>0.3125</v>
      </c>
      <c r="R11" s="22">
        <v>0</v>
      </c>
      <c r="S11" s="22">
        <v>0</v>
      </c>
      <c r="T11" s="53">
        <f t="shared" si="0"/>
        <v>0.46761575495062135</v>
      </c>
      <c r="W11" s="88"/>
      <c r="X11" s="88"/>
      <c r="Y11" s="30">
        <v>8</v>
      </c>
      <c r="Z11" s="22">
        <v>0.43544524276072283</v>
      </c>
      <c r="AA11" s="22">
        <v>0.15815277558121146</v>
      </c>
      <c r="AB11" s="22">
        <v>0.26253609871357314</v>
      </c>
      <c r="AC11" s="22">
        <v>2.1052631578947367</v>
      </c>
      <c r="AD11" s="22">
        <v>0.39215686274509803</v>
      </c>
      <c r="AE11" s="22">
        <v>1.6528925619834711</v>
      </c>
      <c r="AF11" s="22">
        <v>0</v>
      </c>
      <c r="AG11" s="22">
        <v>2.6165556612749761</v>
      </c>
      <c r="AH11" s="22">
        <v>0.19920318725099603</v>
      </c>
      <c r="AI11" s="22">
        <v>0.36363636363636359</v>
      </c>
      <c r="AJ11" s="22">
        <v>0.44444444444444448</v>
      </c>
      <c r="AK11" s="22">
        <v>0.17857142857142858</v>
      </c>
      <c r="AL11" s="22">
        <v>0.35714285714285715</v>
      </c>
      <c r="AM11" s="22">
        <v>0.16393442622950818</v>
      </c>
      <c r="AN11" s="22">
        <v>0.13326226012793177</v>
      </c>
      <c r="AO11" s="22">
        <f t="shared" si="1"/>
        <v>0.63087982189048797</v>
      </c>
    </row>
    <row r="12" spans="1:41" ht="13">
      <c r="B12" s="88"/>
      <c r="C12" s="88"/>
      <c r="D12" s="30">
        <v>9</v>
      </c>
      <c r="E12" s="22">
        <v>0</v>
      </c>
      <c r="F12" s="22">
        <v>0.26455026455026459</v>
      </c>
      <c r="G12" s="22">
        <v>0.27100271002710025</v>
      </c>
      <c r="H12" s="22">
        <v>0</v>
      </c>
      <c r="I12" s="22">
        <v>0.22471910112359553</v>
      </c>
      <c r="J12" s="22">
        <v>0.20304568527918782</v>
      </c>
      <c r="K12" s="22">
        <v>0</v>
      </c>
      <c r="L12" s="22">
        <v>0.34482758620689652</v>
      </c>
      <c r="M12" s="22">
        <v>0.38350910834132307</v>
      </c>
      <c r="N12" s="22">
        <v>0</v>
      </c>
      <c r="O12" s="22">
        <v>1.3133208255159474</v>
      </c>
      <c r="P12" s="22">
        <v>0.28169014084507044</v>
      </c>
      <c r="Q12" s="22">
        <v>0.3125</v>
      </c>
      <c r="R12" s="22">
        <v>0</v>
      </c>
      <c r="S12" s="22">
        <v>0</v>
      </c>
      <c r="T12" s="53">
        <f t="shared" si="0"/>
        <v>0.23994436145929238</v>
      </c>
      <c r="W12" s="88"/>
      <c r="X12" s="88"/>
      <c r="Y12" s="30">
        <v>9</v>
      </c>
      <c r="Z12" s="22">
        <v>0.43544524276072283</v>
      </c>
      <c r="AA12" s="22">
        <v>0</v>
      </c>
      <c r="AB12" s="22">
        <v>0.26253609871357314</v>
      </c>
      <c r="AC12" s="22">
        <v>1.3157894736842104</v>
      </c>
      <c r="AD12" s="22">
        <v>0</v>
      </c>
      <c r="AE12" s="22">
        <v>0.5509641873278236</v>
      </c>
      <c r="AF12" s="22">
        <v>0</v>
      </c>
      <c r="AG12" s="22">
        <v>1.6650808753568032</v>
      </c>
      <c r="AH12" s="22">
        <v>0</v>
      </c>
      <c r="AI12" s="22">
        <v>0.1818181818181818</v>
      </c>
      <c r="AJ12" s="22">
        <v>0.22222222222222224</v>
      </c>
      <c r="AK12" s="22">
        <v>0.17857142857142858</v>
      </c>
      <c r="AL12" s="22">
        <v>0.17857142857142858</v>
      </c>
      <c r="AM12" s="22">
        <v>0</v>
      </c>
      <c r="AN12" s="22">
        <v>0</v>
      </c>
      <c r="AO12" s="22">
        <f t="shared" si="1"/>
        <v>0.33273327593509294</v>
      </c>
    </row>
    <row r="13" spans="1:41" ht="13">
      <c r="B13" s="88"/>
      <c r="C13" s="88"/>
      <c r="D13" s="30">
        <v>10</v>
      </c>
      <c r="E13" s="22">
        <v>0</v>
      </c>
      <c r="F13" s="22">
        <v>0.52910052910052918</v>
      </c>
      <c r="G13" s="22">
        <v>0.54200542005420049</v>
      </c>
      <c r="H13" s="22">
        <v>0.22727272727272727</v>
      </c>
      <c r="I13" s="22">
        <v>0.44943820224719105</v>
      </c>
      <c r="J13" s="22">
        <v>0.20304568527918782</v>
      </c>
      <c r="K13" s="22">
        <v>0.17714791851195749</v>
      </c>
      <c r="L13" s="22">
        <v>0.34482758620689652</v>
      </c>
      <c r="M13" s="22">
        <v>0.38350910834132307</v>
      </c>
      <c r="N13" s="22">
        <v>0</v>
      </c>
      <c r="O13" s="22">
        <v>0.93808630393996251</v>
      </c>
      <c r="P13" s="22">
        <v>0.14084507042253522</v>
      </c>
      <c r="Q13" s="22">
        <v>0.625</v>
      </c>
      <c r="R13" s="22">
        <v>0</v>
      </c>
      <c r="S13" s="22">
        <v>0</v>
      </c>
      <c r="T13" s="53">
        <f t="shared" si="0"/>
        <v>0.30401857009176736</v>
      </c>
      <c r="W13" s="88"/>
      <c r="X13" s="88"/>
      <c r="Y13" s="30">
        <v>10</v>
      </c>
      <c r="Z13" s="22">
        <v>0.6531678641410843</v>
      </c>
      <c r="AA13" s="22">
        <v>0</v>
      </c>
      <c r="AB13" s="22">
        <v>0.52507219742714628</v>
      </c>
      <c r="AC13" s="22">
        <v>0.78947368421052633</v>
      </c>
      <c r="AD13" s="22">
        <v>0</v>
      </c>
      <c r="AE13" s="22">
        <v>0.3673094582185491</v>
      </c>
      <c r="AF13" s="22">
        <v>0</v>
      </c>
      <c r="AG13" s="22">
        <v>1.1893434823977165</v>
      </c>
      <c r="AH13" s="22">
        <v>0.19920318725099603</v>
      </c>
      <c r="AI13" s="22">
        <v>0.1818181818181818</v>
      </c>
      <c r="AJ13" s="22">
        <v>0.22222222222222224</v>
      </c>
      <c r="AK13" s="22">
        <v>0.35714285714285715</v>
      </c>
      <c r="AL13" s="22">
        <v>0.35714285714285715</v>
      </c>
      <c r="AM13" s="22">
        <v>0</v>
      </c>
      <c r="AN13" s="22">
        <v>0.13326226012793177</v>
      </c>
      <c r="AO13" s="22">
        <f t="shared" si="1"/>
        <v>0.33167721680667117</v>
      </c>
    </row>
    <row r="14" spans="1:41" ht="13">
      <c r="B14" s="88"/>
      <c r="C14" s="88"/>
      <c r="D14" s="30">
        <v>11</v>
      </c>
      <c r="E14" s="22">
        <v>0</v>
      </c>
      <c r="F14" s="22">
        <v>0.26455026455026459</v>
      </c>
      <c r="G14" s="22">
        <v>0.27100271002710025</v>
      </c>
      <c r="H14" s="22">
        <v>0</v>
      </c>
      <c r="I14" s="22">
        <v>0.22471910112359553</v>
      </c>
      <c r="J14" s="22">
        <v>0</v>
      </c>
      <c r="K14" s="22">
        <v>0</v>
      </c>
      <c r="L14" s="22">
        <v>0.34482758620689652</v>
      </c>
      <c r="M14" s="22">
        <v>0.38350910834132307</v>
      </c>
      <c r="N14" s="22">
        <v>0.25641025641025639</v>
      </c>
      <c r="O14" s="22">
        <v>0.37523452157598497</v>
      </c>
      <c r="P14" s="22">
        <v>0</v>
      </c>
      <c r="Q14" s="22">
        <v>0.3125</v>
      </c>
      <c r="R14" s="22">
        <v>0</v>
      </c>
      <c r="S14" s="22">
        <v>0</v>
      </c>
      <c r="T14" s="53">
        <f t="shared" si="0"/>
        <v>0.16218356988236143</v>
      </c>
      <c r="W14" s="88"/>
      <c r="X14" s="88"/>
      <c r="Y14" s="30">
        <v>11</v>
      </c>
      <c r="Z14" s="22">
        <v>0.43544524276072283</v>
      </c>
      <c r="AA14" s="22">
        <v>0</v>
      </c>
      <c r="AB14" s="22">
        <v>0.26253609871357314</v>
      </c>
      <c r="AC14" s="22">
        <v>0.26315789473684209</v>
      </c>
      <c r="AD14" s="22">
        <v>0</v>
      </c>
      <c r="AE14" s="22">
        <v>0.3673094582185491</v>
      </c>
      <c r="AF14" s="22">
        <v>0.16129032258064516</v>
      </c>
      <c r="AG14" s="22">
        <v>0.95147478591817325</v>
      </c>
      <c r="AH14" s="22">
        <v>0</v>
      </c>
      <c r="AI14" s="22">
        <v>0.1818181818181818</v>
      </c>
      <c r="AJ14" s="22">
        <v>0.22222222222222224</v>
      </c>
      <c r="AK14" s="22">
        <v>0.17857142857142858</v>
      </c>
      <c r="AL14" s="22">
        <v>0.17857142857142858</v>
      </c>
      <c r="AM14" s="22">
        <v>0</v>
      </c>
      <c r="AN14" s="22">
        <v>0</v>
      </c>
      <c r="AO14" s="22">
        <f t="shared" si="1"/>
        <v>0.21349313760745106</v>
      </c>
    </row>
    <row r="15" spans="1:41" ht="13">
      <c r="B15" s="88"/>
      <c r="C15" s="88"/>
      <c r="D15" s="30">
        <v>12</v>
      </c>
      <c r="E15" s="22">
        <v>0.41666666666666669</v>
      </c>
      <c r="F15" s="22">
        <v>0.26455026455026459</v>
      </c>
      <c r="G15" s="22">
        <v>0.27100271002710025</v>
      </c>
      <c r="H15" s="22">
        <v>0</v>
      </c>
      <c r="I15" s="22">
        <v>0.22471910112359553</v>
      </c>
      <c r="J15" s="22">
        <v>0</v>
      </c>
      <c r="K15" s="22">
        <v>0</v>
      </c>
      <c r="L15" s="22">
        <v>0.34482758620689652</v>
      </c>
      <c r="M15" s="22">
        <v>0.38350910834132307</v>
      </c>
      <c r="N15" s="22">
        <v>0.25641025641025639</v>
      </c>
      <c r="O15" s="22">
        <v>0</v>
      </c>
      <c r="P15" s="22">
        <v>0</v>
      </c>
      <c r="Q15" s="22">
        <v>0.625</v>
      </c>
      <c r="R15" s="22">
        <v>0</v>
      </c>
      <c r="S15" s="22">
        <v>0</v>
      </c>
      <c r="T15" s="53">
        <f t="shared" si="0"/>
        <v>0.18577904622174024</v>
      </c>
      <c r="W15" s="88"/>
      <c r="X15" s="88"/>
      <c r="Y15" s="30">
        <v>12</v>
      </c>
      <c r="Z15" s="22">
        <v>0.43544524276072283</v>
      </c>
      <c r="AA15" s="22">
        <v>0</v>
      </c>
      <c r="AB15" s="22">
        <v>0.26253609871357314</v>
      </c>
      <c r="AC15" s="22">
        <v>0</v>
      </c>
      <c r="AD15" s="22">
        <v>0</v>
      </c>
      <c r="AE15" s="22">
        <v>0.18365472910927455</v>
      </c>
      <c r="AF15" s="22">
        <v>0</v>
      </c>
      <c r="AG15" s="22">
        <v>0.47573739295908662</v>
      </c>
      <c r="AH15" s="22">
        <v>0</v>
      </c>
      <c r="AI15" s="22">
        <v>0.1818181818181818</v>
      </c>
      <c r="AJ15" s="22">
        <v>0.22222222222222224</v>
      </c>
      <c r="AK15" s="22">
        <v>0.17857142857142858</v>
      </c>
      <c r="AL15" s="22">
        <v>0</v>
      </c>
      <c r="AM15" s="22">
        <v>0</v>
      </c>
      <c r="AN15" s="22">
        <v>0</v>
      </c>
      <c r="AO15" s="22">
        <f t="shared" si="1"/>
        <v>0.129332353076966</v>
      </c>
    </row>
    <row r="16" spans="1:41" ht="13">
      <c r="B16" s="86" t="s">
        <v>56</v>
      </c>
      <c r="C16" s="88"/>
      <c r="D16" s="30">
        <v>0</v>
      </c>
      <c r="E16" s="22">
        <v>2.5</v>
      </c>
      <c r="F16" s="22">
        <v>1.3227513227513228</v>
      </c>
      <c r="G16" s="22">
        <v>1.084010840108401</v>
      </c>
      <c r="H16" s="22">
        <v>1.3636363636363638</v>
      </c>
      <c r="I16" s="22">
        <v>1.1235955056179776</v>
      </c>
      <c r="J16" s="22">
        <v>1.0152284263959392</v>
      </c>
      <c r="K16" s="22">
        <v>1.0628875110717448</v>
      </c>
      <c r="L16" s="22">
        <v>1.7241379310344827</v>
      </c>
      <c r="M16" s="22">
        <v>0.57526366251198457</v>
      </c>
      <c r="N16" s="22">
        <v>0.76923076923076927</v>
      </c>
      <c r="O16" s="22">
        <v>0.93808630393996251</v>
      </c>
      <c r="P16" s="22">
        <v>0.98591549295774639</v>
      </c>
      <c r="Q16" s="22">
        <v>1.5625</v>
      </c>
      <c r="R16" s="22">
        <v>0.44444444444444448</v>
      </c>
      <c r="S16" s="22">
        <v>0.6082725060827251</v>
      </c>
      <c r="T16" s="53">
        <f t="shared" si="0"/>
        <v>1.1386640719855907</v>
      </c>
      <c r="W16" s="86" t="s">
        <v>56</v>
      </c>
      <c r="X16" s="88"/>
      <c r="Y16" s="30">
        <v>0</v>
      </c>
      <c r="Z16" s="22">
        <v>0.87089048552144566</v>
      </c>
      <c r="AA16" s="22">
        <v>0.47445832674363436</v>
      </c>
      <c r="AB16" s="22">
        <v>1.0501443948542926</v>
      </c>
      <c r="AC16" s="22">
        <v>1.0526315789473684</v>
      </c>
      <c r="AD16" s="22">
        <v>0.78431372549019607</v>
      </c>
      <c r="AE16" s="22">
        <v>1.1019283746556472</v>
      </c>
      <c r="AF16" s="22">
        <v>0.967741935483871</v>
      </c>
      <c r="AG16" s="22">
        <v>1.4272121788772598</v>
      </c>
      <c r="AH16" s="22">
        <v>0.59760956175298796</v>
      </c>
      <c r="AI16" s="22">
        <v>0.90909090909090906</v>
      </c>
      <c r="AJ16" s="22">
        <v>0.44444444444444448</v>
      </c>
      <c r="AK16" s="22">
        <v>0.89285714285714279</v>
      </c>
      <c r="AL16" s="22">
        <v>0.5357142857142857</v>
      </c>
      <c r="AM16" s="22">
        <v>0.65573770491803274</v>
      </c>
      <c r="AN16" s="22">
        <v>0.53304904051172708</v>
      </c>
      <c r="AO16" s="22">
        <f t="shared" si="1"/>
        <v>0.81985493932421627</v>
      </c>
    </row>
    <row r="17" spans="2:41" ht="13">
      <c r="B17" s="88"/>
      <c r="C17" s="88"/>
      <c r="D17" s="30">
        <v>1</v>
      </c>
      <c r="E17" s="22">
        <v>3.75</v>
      </c>
      <c r="F17" s="22">
        <v>2.9100529100529098</v>
      </c>
      <c r="G17" s="22">
        <v>2.168021680216802</v>
      </c>
      <c r="H17" s="22">
        <v>2.0454545454545454</v>
      </c>
      <c r="I17" s="22">
        <v>2.4719101123595504</v>
      </c>
      <c r="J17" s="22">
        <v>1.8274111675126903</v>
      </c>
      <c r="K17" s="22">
        <v>1.4171833480956599</v>
      </c>
      <c r="L17" s="22">
        <v>4.1379310344827589</v>
      </c>
      <c r="M17" s="22">
        <v>1.5340364333652923</v>
      </c>
      <c r="N17" s="22">
        <v>1.7948717948717949</v>
      </c>
      <c r="O17" s="22">
        <v>2.8142589118198873</v>
      </c>
      <c r="P17" s="22">
        <v>2.3943661971830985</v>
      </c>
      <c r="Q17" s="22">
        <v>2.1875</v>
      </c>
      <c r="R17" s="22">
        <v>0.7407407407407407</v>
      </c>
      <c r="S17" s="22">
        <v>1.013787510137875</v>
      </c>
      <c r="T17" s="53">
        <f t="shared" si="0"/>
        <v>2.2138350924195733</v>
      </c>
      <c r="W17" s="88"/>
      <c r="X17" s="88"/>
      <c r="Y17" s="30">
        <v>1</v>
      </c>
      <c r="Z17" s="22">
        <v>1.9595035924232529</v>
      </c>
      <c r="AA17" s="22">
        <v>1.1070694290684802</v>
      </c>
      <c r="AB17" s="22">
        <v>1.5752165922814387</v>
      </c>
      <c r="AC17" s="22">
        <v>3.6842105263157894</v>
      </c>
      <c r="AD17" s="22">
        <v>2.1568627450980391</v>
      </c>
      <c r="AE17" s="22">
        <v>3.8567493112947662</v>
      </c>
      <c r="AF17" s="22">
        <v>3.225806451612903</v>
      </c>
      <c r="AG17" s="22">
        <v>4.9952426260704099</v>
      </c>
      <c r="AH17" s="22">
        <v>1.3944223107569722</v>
      </c>
      <c r="AI17" s="22">
        <v>1.4545454545454544</v>
      </c>
      <c r="AJ17" s="22">
        <v>0.88888888888888895</v>
      </c>
      <c r="AK17" s="22">
        <v>1.25</v>
      </c>
      <c r="AL17" s="22">
        <v>1.6071428571428572</v>
      </c>
      <c r="AM17" s="22">
        <v>1.1475409836065573</v>
      </c>
      <c r="AN17" s="22">
        <v>0.93283582089552242</v>
      </c>
      <c r="AO17" s="22">
        <f t="shared" si="1"/>
        <v>2.082402506000089</v>
      </c>
    </row>
    <row r="18" spans="2:41" ht="13">
      <c r="B18" s="88"/>
      <c r="C18" s="88"/>
      <c r="D18" s="30">
        <v>2</v>
      </c>
      <c r="E18" s="22">
        <v>5.8333333333333339</v>
      </c>
      <c r="F18" s="22">
        <v>5.026455026455027</v>
      </c>
      <c r="G18" s="22">
        <v>2.7100271002710028</v>
      </c>
      <c r="H18" s="22">
        <v>3.1818181818181821</v>
      </c>
      <c r="I18" s="22">
        <v>4.2696629213483153</v>
      </c>
      <c r="J18" s="22">
        <v>2.436548223350254</v>
      </c>
      <c r="K18" s="22">
        <v>2.1257750221434897</v>
      </c>
      <c r="L18" s="22">
        <v>8.9655172413793096</v>
      </c>
      <c r="M18" s="22">
        <v>4.026845637583893</v>
      </c>
      <c r="N18" s="22">
        <v>4.8717948717948723</v>
      </c>
      <c r="O18" s="22">
        <v>5.8161350844277679</v>
      </c>
      <c r="P18" s="22">
        <v>4.647887323943662</v>
      </c>
      <c r="Q18" s="22">
        <v>4.0625</v>
      </c>
      <c r="R18" s="22">
        <v>1.1851851851851851</v>
      </c>
      <c r="S18" s="22">
        <v>1.6220600162206003</v>
      </c>
      <c r="T18" s="53">
        <f t="shared" si="0"/>
        <v>4.05210301128366</v>
      </c>
      <c r="W18" s="88"/>
      <c r="X18" s="88"/>
      <c r="Y18" s="30">
        <v>2</v>
      </c>
      <c r="Z18" s="22">
        <v>2.6126714565643372</v>
      </c>
      <c r="AA18" s="22">
        <v>1.5815277558121146</v>
      </c>
      <c r="AB18" s="22">
        <v>2.6253609871357311</v>
      </c>
      <c r="AC18" s="22">
        <v>7.8947368421052637</v>
      </c>
      <c r="AD18" s="22">
        <v>4.9019607843137258</v>
      </c>
      <c r="AE18" s="22">
        <v>6.2442607897153355</v>
      </c>
      <c r="AF18" s="22">
        <v>5.161290322580645</v>
      </c>
      <c r="AG18" s="22">
        <v>8.0875356803044731</v>
      </c>
      <c r="AH18" s="22">
        <v>2.5896414342629481</v>
      </c>
      <c r="AI18" s="22">
        <v>2.1818181818181821</v>
      </c>
      <c r="AJ18" s="22">
        <v>1.5555555555555554</v>
      </c>
      <c r="AK18" s="22">
        <v>2.3214285714285716</v>
      </c>
      <c r="AL18" s="22">
        <v>2.3214285714285716</v>
      </c>
      <c r="AM18" s="22">
        <v>1.8032786885245902</v>
      </c>
      <c r="AN18" s="22">
        <v>1.4658848614072495</v>
      </c>
      <c r="AO18" s="22">
        <f t="shared" si="1"/>
        <v>3.5565586988638191</v>
      </c>
    </row>
    <row r="19" spans="2:41" ht="13">
      <c r="B19" s="88"/>
      <c r="C19" s="88"/>
      <c r="D19" s="30">
        <v>3</v>
      </c>
      <c r="E19" s="22">
        <v>7.083333333333333</v>
      </c>
      <c r="F19" s="22">
        <v>5.5555555555555554</v>
      </c>
      <c r="G19" s="22">
        <v>4.0650406504065044</v>
      </c>
      <c r="H19" s="22">
        <v>3.8636363636363638</v>
      </c>
      <c r="I19" s="22">
        <v>4.7191011235955056</v>
      </c>
      <c r="J19" s="22">
        <v>3.4517766497461926</v>
      </c>
      <c r="K19" s="22">
        <v>2.6572187776793621</v>
      </c>
      <c r="L19" s="22">
        <v>12.413793103448276</v>
      </c>
      <c r="M19" s="22">
        <v>6.7114093959731544</v>
      </c>
      <c r="N19" s="22">
        <v>7.1794871794871797</v>
      </c>
      <c r="O19" s="22">
        <v>7.3170731707317076</v>
      </c>
      <c r="P19" s="22">
        <v>5.7746478873239431</v>
      </c>
      <c r="Q19" s="22">
        <v>4.6875</v>
      </c>
      <c r="R19" s="22">
        <v>1.7777777777777779</v>
      </c>
      <c r="S19" s="22">
        <v>2.4330900243309004</v>
      </c>
      <c r="T19" s="53">
        <f t="shared" si="0"/>
        <v>5.312696066201716</v>
      </c>
      <c r="W19" s="88"/>
      <c r="X19" s="88"/>
      <c r="Y19" s="30">
        <v>3</v>
      </c>
      <c r="Z19" s="22">
        <v>3.4835619420857826</v>
      </c>
      <c r="AA19" s="22">
        <v>2.0559860825557488</v>
      </c>
      <c r="AB19" s="22">
        <v>3.4129692832764507</v>
      </c>
      <c r="AC19" s="22">
        <v>10</v>
      </c>
      <c r="AD19" s="22">
        <v>6.8627450980392153</v>
      </c>
      <c r="AE19" s="22">
        <v>8.8154269972451775</v>
      </c>
      <c r="AF19" s="22">
        <v>6.6129032258064511</v>
      </c>
      <c r="AG19" s="22">
        <v>11.417697431018079</v>
      </c>
      <c r="AH19" s="22">
        <v>3.1872509960159365</v>
      </c>
      <c r="AI19" s="22">
        <v>3.0909090909090908</v>
      </c>
      <c r="AJ19" s="22">
        <v>2.4444444444444442</v>
      </c>
      <c r="AK19" s="22">
        <v>2.6785714285714284</v>
      </c>
      <c r="AL19" s="22">
        <v>2.5</v>
      </c>
      <c r="AM19" s="22">
        <v>2.622950819672131</v>
      </c>
      <c r="AN19" s="22">
        <v>2.1321961620469083</v>
      </c>
      <c r="AO19" s="22">
        <f t="shared" si="1"/>
        <v>4.7545075334457891</v>
      </c>
    </row>
    <row r="20" spans="2:41" ht="13">
      <c r="B20" s="88"/>
      <c r="C20" s="88"/>
      <c r="D20" s="30">
        <v>4</v>
      </c>
      <c r="E20" s="22">
        <v>7.916666666666667</v>
      </c>
      <c r="F20" s="22">
        <v>6.3492063492063489</v>
      </c>
      <c r="G20" s="22">
        <v>4.6070460704607052</v>
      </c>
      <c r="H20" s="22">
        <v>4.3181818181818183</v>
      </c>
      <c r="I20" s="22">
        <v>5.393258426966292</v>
      </c>
      <c r="J20" s="22">
        <v>3.8578680203045685</v>
      </c>
      <c r="K20" s="22">
        <v>3.3658104517271918</v>
      </c>
      <c r="L20" s="22">
        <v>14.137931034482758</v>
      </c>
      <c r="M20" s="22">
        <v>8.2454458293384469</v>
      </c>
      <c r="N20" s="22">
        <v>7.9487179487179489</v>
      </c>
      <c r="O20" s="22">
        <v>8.2551594746716699</v>
      </c>
      <c r="P20" s="22">
        <v>6.4788732394366191</v>
      </c>
      <c r="Q20" s="22">
        <v>5</v>
      </c>
      <c r="R20" s="22">
        <v>2.2222222222222223</v>
      </c>
      <c r="S20" s="22">
        <v>3.0413625304136254</v>
      </c>
      <c r="T20" s="53">
        <f t="shared" si="0"/>
        <v>6.0758500055197926</v>
      </c>
      <c r="W20" s="88"/>
      <c r="X20" s="88"/>
      <c r="Y20" s="30">
        <v>4</v>
      </c>
      <c r="Z20" s="22">
        <v>4.1367298062268674</v>
      </c>
      <c r="AA20" s="22">
        <v>2.3722916337181714</v>
      </c>
      <c r="AB20" s="22">
        <v>4.4631136781307426</v>
      </c>
      <c r="AC20" s="22">
        <v>11.315789473684211</v>
      </c>
      <c r="AD20" s="22">
        <v>7.8431372549019605</v>
      </c>
      <c r="AE20" s="22">
        <v>10.284664830119375</v>
      </c>
      <c r="AF20" s="22">
        <v>7.0967741935483879</v>
      </c>
      <c r="AG20" s="22">
        <v>13.320647002854425</v>
      </c>
      <c r="AH20" s="22">
        <v>3.3864541832669319</v>
      </c>
      <c r="AI20" s="22">
        <v>3.2727272727272725</v>
      </c>
      <c r="AJ20" s="22">
        <v>3.1111111111111107</v>
      </c>
      <c r="AK20" s="22">
        <v>2.8571428571428572</v>
      </c>
      <c r="AL20" s="22">
        <v>3.0357142857142856</v>
      </c>
      <c r="AM20" s="22">
        <v>2.7868852459016398</v>
      </c>
      <c r="AN20" s="22">
        <v>2.2654584221748397</v>
      </c>
      <c r="AO20" s="22">
        <f t="shared" si="1"/>
        <v>5.4365760834148738</v>
      </c>
    </row>
    <row r="21" spans="2:41" ht="13">
      <c r="B21" s="88"/>
      <c r="C21" s="88"/>
      <c r="D21" s="30">
        <v>5</v>
      </c>
      <c r="E21" s="22">
        <v>10.416666666666666</v>
      </c>
      <c r="F21" s="22">
        <v>7.4074074074074074</v>
      </c>
      <c r="G21" s="22">
        <v>5.1490514905149052</v>
      </c>
      <c r="H21" s="22">
        <v>5.6818181818181817</v>
      </c>
      <c r="I21" s="22">
        <v>6.2921348314606744</v>
      </c>
      <c r="J21" s="22">
        <v>4.467005076142132</v>
      </c>
      <c r="K21" s="22">
        <v>3.7201062887511069</v>
      </c>
      <c r="L21" s="22">
        <v>14.827586206896552</v>
      </c>
      <c r="M21" s="22">
        <v>9.3959731543624159</v>
      </c>
      <c r="N21" s="22">
        <v>8.4615384615384617</v>
      </c>
      <c r="O21" s="22">
        <v>8.4427767354596632</v>
      </c>
      <c r="P21" s="22">
        <v>6.619718309859155</v>
      </c>
      <c r="Q21" s="22">
        <v>5.625</v>
      </c>
      <c r="R21" s="22">
        <v>2.6666666666666665</v>
      </c>
      <c r="S21" s="22">
        <v>3.6496350364963503</v>
      </c>
      <c r="T21" s="53">
        <f t="shared" si="0"/>
        <v>6.8548723009360213</v>
      </c>
      <c r="W21" s="88"/>
      <c r="X21" s="88"/>
      <c r="Y21" s="30">
        <v>5</v>
      </c>
      <c r="Z21" s="22">
        <v>4.5721750489875896</v>
      </c>
      <c r="AA21" s="22">
        <v>2.8467499604618061</v>
      </c>
      <c r="AB21" s="22">
        <v>4.9881858755578889</v>
      </c>
      <c r="AC21" s="22">
        <v>11.578947368421053</v>
      </c>
      <c r="AD21" s="22">
        <v>8.2352941176470598</v>
      </c>
      <c r="AE21" s="22">
        <v>11.386593204775023</v>
      </c>
      <c r="AF21" s="22">
        <v>7.4193548387096779</v>
      </c>
      <c r="AG21" s="22">
        <v>14.747859181731684</v>
      </c>
      <c r="AH21" s="22">
        <v>3.7848605577689245</v>
      </c>
      <c r="AI21" s="22">
        <v>4</v>
      </c>
      <c r="AJ21" s="22">
        <v>3.7777777777777781</v>
      </c>
      <c r="AK21" s="22">
        <v>3.2142857142857144</v>
      </c>
      <c r="AL21" s="22">
        <v>3.3928571428571428</v>
      </c>
      <c r="AM21" s="22">
        <v>3.4426229508196724</v>
      </c>
      <c r="AN21" s="22">
        <v>2.7985074626865671</v>
      </c>
      <c r="AO21" s="22">
        <f t="shared" si="1"/>
        <v>6.0124047468325044</v>
      </c>
    </row>
    <row r="22" spans="2:41" ht="13">
      <c r="B22" s="88"/>
      <c r="C22" s="88"/>
      <c r="D22" s="30">
        <v>6</v>
      </c>
      <c r="E22" s="22">
        <v>11.666666666666668</v>
      </c>
      <c r="F22" s="22">
        <v>7.6719576719576716</v>
      </c>
      <c r="G22" s="22">
        <v>5.4200542005420056</v>
      </c>
      <c r="H22" s="22">
        <v>6.3636363636363642</v>
      </c>
      <c r="I22" s="22">
        <v>6.5168539325842696</v>
      </c>
      <c r="J22" s="22">
        <v>4.873096446700508</v>
      </c>
      <c r="K22" s="22">
        <v>3.8972542072630647</v>
      </c>
      <c r="L22" s="22">
        <v>15.172413793103448</v>
      </c>
      <c r="M22" s="22">
        <v>9.7794822627037394</v>
      </c>
      <c r="N22" s="22">
        <v>8.7179487179487172</v>
      </c>
      <c r="O22" s="22">
        <v>9.5684803001876162</v>
      </c>
      <c r="P22" s="22">
        <v>7.4647887323943669</v>
      </c>
      <c r="Q22" s="22">
        <v>6.5625</v>
      </c>
      <c r="R22" s="22">
        <v>2.9629629629629628</v>
      </c>
      <c r="S22" s="22">
        <v>4.0551500405515002</v>
      </c>
      <c r="T22" s="53">
        <f t="shared" si="0"/>
        <v>7.3795497532801928</v>
      </c>
      <c r="W22" s="88"/>
      <c r="X22" s="88"/>
      <c r="Y22" s="30">
        <v>6</v>
      </c>
      <c r="Z22" s="22">
        <v>5.0076202917483128</v>
      </c>
      <c r="AA22" s="22">
        <v>3.1630555116242292</v>
      </c>
      <c r="AB22" s="22">
        <v>5.2507219742714621</v>
      </c>
      <c r="AC22" s="22">
        <v>13.157894736842104</v>
      </c>
      <c r="AD22" s="22">
        <v>8.4313725490196063</v>
      </c>
      <c r="AE22" s="22">
        <v>11.753902662993571</v>
      </c>
      <c r="AF22" s="22">
        <v>7.580645161290323</v>
      </c>
      <c r="AG22" s="22">
        <v>15.223596574690772</v>
      </c>
      <c r="AH22" s="22">
        <v>4.1832669322709162</v>
      </c>
      <c r="AI22" s="22">
        <v>4.1818181818181817</v>
      </c>
      <c r="AJ22" s="22">
        <v>4.2222222222222214</v>
      </c>
      <c r="AK22" s="22">
        <v>3.75</v>
      </c>
      <c r="AL22" s="22">
        <v>3.75</v>
      </c>
      <c r="AM22" s="22">
        <v>3.6065573770491803</v>
      </c>
      <c r="AN22" s="22">
        <v>2.931769722814499</v>
      </c>
      <c r="AO22" s="22">
        <f t="shared" si="1"/>
        <v>6.4129629265770243</v>
      </c>
    </row>
    <row r="23" spans="2:41" ht="13">
      <c r="B23" s="88"/>
      <c r="C23" s="88"/>
      <c r="D23" s="30">
        <v>7</v>
      </c>
      <c r="E23" s="22">
        <v>12.5</v>
      </c>
      <c r="F23" s="22">
        <v>8.9947089947089953</v>
      </c>
      <c r="G23" s="22">
        <v>6.2330623306233068</v>
      </c>
      <c r="H23" s="22">
        <v>6.8181818181818175</v>
      </c>
      <c r="I23" s="22">
        <v>7.6404494382022472</v>
      </c>
      <c r="J23" s="22">
        <v>5.0761421319796947</v>
      </c>
      <c r="K23" s="22">
        <v>4.4286979627989371</v>
      </c>
      <c r="L23" s="22">
        <v>15.862068965517242</v>
      </c>
      <c r="M23" s="22">
        <v>9.9712368168744003</v>
      </c>
      <c r="N23" s="22">
        <v>9.4871794871794872</v>
      </c>
      <c r="O23" s="22">
        <v>10.131332082551596</v>
      </c>
      <c r="P23" s="22">
        <v>7.8873239436619711</v>
      </c>
      <c r="Q23" s="22">
        <v>7.1875</v>
      </c>
      <c r="R23" s="22">
        <v>3.2592592592592591</v>
      </c>
      <c r="S23" s="22">
        <v>4.4606650446066505</v>
      </c>
      <c r="T23" s="53">
        <f t="shared" si="0"/>
        <v>7.9958538850763725</v>
      </c>
      <c r="W23" s="88"/>
      <c r="X23" s="88"/>
      <c r="Y23" s="30">
        <v>7</v>
      </c>
      <c r="Z23" s="22">
        <v>5.2253429131286744</v>
      </c>
      <c r="AA23" s="22">
        <v>3.3212082872054403</v>
      </c>
      <c r="AB23" s="22">
        <v>6.0383302704121817</v>
      </c>
      <c r="AC23" s="22">
        <v>13.947368421052632</v>
      </c>
      <c r="AD23" s="22">
        <v>8.8235294117647065</v>
      </c>
      <c r="AE23" s="22">
        <v>11.937557392102846</v>
      </c>
      <c r="AF23" s="22">
        <v>8.064516129032258</v>
      </c>
      <c r="AG23" s="22">
        <v>15.461465271170315</v>
      </c>
      <c r="AH23" s="22">
        <v>4.7808764940239037</v>
      </c>
      <c r="AI23" s="22">
        <v>4.545454545454545</v>
      </c>
      <c r="AJ23" s="22">
        <v>4.666666666666667</v>
      </c>
      <c r="AK23" s="22">
        <v>4.1071428571428568</v>
      </c>
      <c r="AL23" s="22">
        <v>4.2857142857142856</v>
      </c>
      <c r="AM23" s="22">
        <v>3.9344262295081966</v>
      </c>
      <c r="AN23" s="22">
        <v>3.1982942430703623</v>
      </c>
      <c r="AO23" s="22">
        <f t="shared" si="1"/>
        <v>6.8225262278299921</v>
      </c>
    </row>
    <row r="24" spans="2:41" ht="13">
      <c r="B24" s="88"/>
      <c r="C24" s="88"/>
      <c r="D24" s="30">
        <v>8</v>
      </c>
      <c r="E24" s="22">
        <v>12.916666666666666</v>
      </c>
      <c r="F24" s="22">
        <v>8.9947089947089953</v>
      </c>
      <c r="G24" s="22">
        <v>6.2330623306233068</v>
      </c>
      <c r="H24" s="22">
        <v>7.0454545454545459</v>
      </c>
      <c r="I24" s="22">
        <v>7.6404494382022472</v>
      </c>
      <c r="J24" s="22">
        <v>5.2791878172588831</v>
      </c>
      <c r="K24" s="22">
        <v>4.4286979627989371</v>
      </c>
      <c r="L24" s="22">
        <v>16.206896551724135</v>
      </c>
      <c r="M24" s="22">
        <v>10.162991371045063</v>
      </c>
      <c r="N24" s="22">
        <v>9.4871794871794872</v>
      </c>
      <c r="O24" s="22">
        <v>10.318949343339586</v>
      </c>
      <c r="P24" s="22">
        <v>8.0281690140845079</v>
      </c>
      <c r="Q24" s="22">
        <v>7.5</v>
      </c>
      <c r="R24" s="22">
        <v>3.4074074074074074</v>
      </c>
      <c r="S24" s="22">
        <v>4.6634225466342256</v>
      </c>
      <c r="T24" s="53">
        <f t="shared" si="0"/>
        <v>8.1542162318085332</v>
      </c>
      <c r="W24" s="88"/>
      <c r="X24" s="88"/>
      <c r="Y24" s="30">
        <v>8</v>
      </c>
      <c r="Z24" s="22">
        <v>5.443065534509036</v>
      </c>
      <c r="AA24" s="22">
        <v>3.4793610627866518</v>
      </c>
      <c r="AB24" s="22">
        <v>6.0383302704121817</v>
      </c>
      <c r="AC24" s="22">
        <v>14.210526315789474</v>
      </c>
      <c r="AD24" s="22">
        <v>9.0196078431372548</v>
      </c>
      <c r="AE24" s="22">
        <v>12.121212121212121</v>
      </c>
      <c r="AF24" s="22">
        <v>8.064516129032258</v>
      </c>
      <c r="AG24" s="22">
        <v>15.699333967649858</v>
      </c>
      <c r="AH24" s="22">
        <v>4.9800796812749004</v>
      </c>
      <c r="AI24" s="22">
        <v>4.7272727272727275</v>
      </c>
      <c r="AJ24" s="22">
        <v>4.8888888888888884</v>
      </c>
      <c r="AK24" s="22">
        <v>4.2857142857142856</v>
      </c>
      <c r="AL24" s="22">
        <v>4.4642857142857144</v>
      </c>
      <c r="AM24" s="22">
        <v>4.0983606557377055</v>
      </c>
      <c r="AN24" s="22">
        <v>3.3315565031982941</v>
      </c>
      <c r="AO24" s="22">
        <f t="shared" si="1"/>
        <v>6.9901407800600914</v>
      </c>
    </row>
    <row r="25" spans="2:41" ht="13">
      <c r="B25" s="88"/>
      <c r="C25" s="88"/>
      <c r="D25" s="30">
        <v>9</v>
      </c>
      <c r="E25" s="22">
        <v>12.916666666666666</v>
      </c>
      <c r="F25" s="22">
        <v>8.9947089947089953</v>
      </c>
      <c r="G25" s="22">
        <v>6.2330623306233068</v>
      </c>
      <c r="H25" s="22">
        <v>7.0454545454545459</v>
      </c>
      <c r="I25" s="22">
        <v>7.6404494382022472</v>
      </c>
      <c r="J25" s="22">
        <v>5.2791878172588831</v>
      </c>
      <c r="K25" s="22">
        <v>4.4286979627989371</v>
      </c>
      <c r="L25" s="22">
        <v>16.206896551724135</v>
      </c>
      <c r="M25" s="22">
        <v>10.162991371045063</v>
      </c>
      <c r="N25" s="22">
        <v>9.4871794871794872</v>
      </c>
      <c r="O25" s="22">
        <v>10.318949343339586</v>
      </c>
      <c r="P25" s="22">
        <v>8.0281690140845079</v>
      </c>
      <c r="Q25" s="22">
        <v>7.5</v>
      </c>
      <c r="R25" s="22">
        <v>3.4074074074074074</v>
      </c>
      <c r="S25" s="22">
        <v>4.6634225466342256</v>
      </c>
      <c r="T25" s="53">
        <f t="shared" si="0"/>
        <v>8.1542162318085332</v>
      </c>
      <c r="W25" s="88"/>
      <c r="X25" s="88"/>
      <c r="Y25" s="30">
        <v>9</v>
      </c>
      <c r="Z25" s="22">
        <v>5.443065534509036</v>
      </c>
      <c r="AA25" s="22">
        <v>3.4793610627866518</v>
      </c>
      <c r="AB25" s="22">
        <v>6.0383302704121817</v>
      </c>
      <c r="AC25" s="22">
        <v>14.210526315789474</v>
      </c>
      <c r="AD25" s="22">
        <v>9.0196078431372548</v>
      </c>
      <c r="AE25" s="22">
        <v>12.121212121212121</v>
      </c>
      <c r="AF25" s="22">
        <v>8.064516129032258</v>
      </c>
      <c r="AG25" s="22">
        <v>15.699333967649858</v>
      </c>
      <c r="AH25" s="22">
        <v>4.9800796812749004</v>
      </c>
      <c r="AI25" s="22">
        <v>4.7272727272727275</v>
      </c>
      <c r="AJ25" s="22">
        <v>4.8888888888888884</v>
      </c>
      <c r="AK25" s="22">
        <v>4.2857142857142856</v>
      </c>
      <c r="AL25" s="22">
        <v>4.4642857142857144</v>
      </c>
      <c r="AM25" s="22">
        <v>4.0983606557377055</v>
      </c>
      <c r="AN25" s="22">
        <v>3.3315565031982941</v>
      </c>
      <c r="AO25" s="22">
        <f t="shared" si="1"/>
        <v>6.9901407800600914</v>
      </c>
    </row>
    <row r="26" spans="2:41" ht="13">
      <c r="B26" s="88"/>
      <c r="C26" s="88"/>
      <c r="D26" s="30">
        <v>10</v>
      </c>
      <c r="E26" s="22">
        <v>13.333333333333334</v>
      </c>
      <c r="F26" s="22">
        <v>9.2592592592592595</v>
      </c>
      <c r="G26" s="22">
        <v>6.5040650406504064</v>
      </c>
      <c r="H26" s="22">
        <v>7.2727272727272725</v>
      </c>
      <c r="I26" s="22">
        <v>7.8651685393258433</v>
      </c>
      <c r="J26" s="22">
        <v>5.4822335025380715</v>
      </c>
      <c r="K26" s="22">
        <v>4.6058458813108949</v>
      </c>
      <c r="L26" s="22">
        <v>16.206896551724135</v>
      </c>
      <c r="M26" s="22">
        <v>10.354745925215724</v>
      </c>
      <c r="N26" s="22">
        <v>9.7435897435897445</v>
      </c>
      <c r="O26" s="22">
        <v>10.506566604127579</v>
      </c>
      <c r="P26" s="22">
        <v>8.169014084507042</v>
      </c>
      <c r="Q26" s="22">
        <v>7.8125</v>
      </c>
      <c r="R26" s="22">
        <v>3.5555555555555558</v>
      </c>
      <c r="S26" s="22">
        <v>4.8661800486618008</v>
      </c>
      <c r="T26" s="53">
        <f t="shared" si="0"/>
        <v>8.369178756168445</v>
      </c>
      <c r="W26" s="88"/>
      <c r="X26" s="88"/>
      <c r="Y26" s="30">
        <v>10</v>
      </c>
      <c r="Z26" s="22">
        <v>5.6607881558893967</v>
      </c>
      <c r="AA26" s="22">
        <v>3.6375138383678634</v>
      </c>
      <c r="AB26" s="22">
        <v>6.3008663691257549</v>
      </c>
      <c r="AC26" s="22">
        <v>14.473684210526315</v>
      </c>
      <c r="AD26" s="22">
        <v>9.0196078431372548</v>
      </c>
      <c r="AE26" s="22">
        <v>12.304866850321396</v>
      </c>
      <c r="AF26" s="22">
        <v>8.2258064516129039</v>
      </c>
      <c r="AG26" s="22">
        <v>15.937202664129401</v>
      </c>
      <c r="AH26" s="22">
        <v>5.1792828685258963</v>
      </c>
      <c r="AI26" s="22">
        <v>4.9090909090909092</v>
      </c>
      <c r="AJ26" s="22">
        <v>5.1111111111111116</v>
      </c>
      <c r="AK26" s="22">
        <v>4.4642857142857144</v>
      </c>
      <c r="AL26" s="22">
        <v>4.6428571428571432</v>
      </c>
      <c r="AM26" s="22">
        <v>4.2622950819672134</v>
      </c>
      <c r="AN26" s="22">
        <v>3.464818763326226</v>
      </c>
      <c r="AO26" s="22">
        <f t="shared" si="1"/>
        <v>7.172938531618299</v>
      </c>
    </row>
    <row r="27" spans="2:41" ht="13">
      <c r="B27" s="88"/>
      <c r="C27" s="88"/>
      <c r="D27" s="30">
        <v>11</v>
      </c>
      <c r="E27" s="22">
        <v>13.333333333333334</v>
      </c>
      <c r="F27" s="22">
        <v>9.2592592592592595</v>
      </c>
      <c r="G27" s="22">
        <v>6.5040650406504064</v>
      </c>
      <c r="H27" s="22">
        <v>7.2727272727272725</v>
      </c>
      <c r="I27" s="22">
        <v>7.8651685393258433</v>
      </c>
      <c r="J27" s="22">
        <v>5.4822335025380715</v>
      </c>
      <c r="K27" s="22">
        <v>4.6058458813108949</v>
      </c>
      <c r="L27" s="22">
        <v>16.206896551724135</v>
      </c>
      <c r="M27" s="22">
        <v>10.354745925215724</v>
      </c>
      <c r="N27" s="22">
        <v>10.256410256410257</v>
      </c>
      <c r="O27" s="22">
        <v>10.506566604127579</v>
      </c>
      <c r="P27" s="22">
        <v>8.169014084507042</v>
      </c>
      <c r="Q27" s="22">
        <v>7.8125</v>
      </c>
      <c r="R27" s="22">
        <v>3.5555555555555558</v>
      </c>
      <c r="S27" s="22">
        <v>4.8661800486618008</v>
      </c>
      <c r="T27" s="53">
        <f t="shared" si="0"/>
        <v>8.403366790356479</v>
      </c>
      <c r="W27" s="88"/>
      <c r="X27" s="88"/>
      <c r="Y27" s="30">
        <v>11</v>
      </c>
      <c r="Z27" s="22">
        <v>5.6607881558893967</v>
      </c>
      <c r="AA27" s="22">
        <v>3.6375138383678634</v>
      </c>
      <c r="AB27" s="22">
        <v>6.3008663691257549</v>
      </c>
      <c r="AC27" s="22">
        <v>14.473684210526315</v>
      </c>
      <c r="AD27" s="22">
        <v>9.0196078431372548</v>
      </c>
      <c r="AE27" s="22">
        <v>12.672176308539946</v>
      </c>
      <c r="AF27" s="22">
        <v>8.5483870967741939</v>
      </c>
      <c r="AG27" s="22">
        <v>16.412940057088488</v>
      </c>
      <c r="AH27" s="22">
        <v>5.1792828685258963</v>
      </c>
      <c r="AI27" s="22">
        <v>4.9090909090909092</v>
      </c>
      <c r="AJ27" s="22">
        <v>5.1111111111111116</v>
      </c>
      <c r="AK27" s="22">
        <v>4.4642857142857144</v>
      </c>
      <c r="AL27" s="22">
        <v>4.6428571428571432</v>
      </c>
      <c r="AM27" s="22">
        <v>4.2622950819672134</v>
      </c>
      <c r="AN27" s="22">
        <v>3.464818763326226</v>
      </c>
      <c r="AO27" s="22">
        <f t="shared" si="1"/>
        <v>7.2506470313742275</v>
      </c>
    </row>
    <row r="28" spans="2:41" ht="13">
      <c r="B28" s="88"/>
      <c r="C28" s="88"/>
      <c r="D28" s="30">
        <v>12</v>
      </c>
      <c r="E28" s="22">
        <v>13.75</v>
      </c>
      <c r="F28" s="22">
        <v>9.5238095238095255</v>
      </c>
      <c r="G28" s="22">
        <v>6.5040650406504064</v>
      </c>
      <c r="H28" s="22">
        <v>7.5</v>
      </c>
      <c r="I28" s="22">
        <v>7.8651685393258433</v>
      </c>
      <c r="J28" s="22">
        <v>5.4822335025380715</v>
      </c>
      <c r="K28" s="22">
        <v>4.7829937998228518</v>
      </c>
      <c r="L28" s="22">
        <v>16.206896551724135</v>
      </c>
      <c r="M28" s="22">
        <v>10.546500479386385</v>
      </c>
      <c r="N28" s="22">
        <v>10.512820512820513</v>
      </c>
      <c r="O28" s="22">
        <v>10.506566604127579</v>
      </c>
      <c r="P28" s="22">
        <v>8.169014084507042</v>
      </c>
      <c r="Q28" s="22">
        <v>8.125</v>
      </c>
      <c r="R28" s="22">
        <v>3.5555555555555558</v>
      </c>
      <c r="S28" s="22">
        <v>4.8661800486618008</v>
      </c>
      <c r="T28" s="53">
        <f t="shared" si="0"/>
        <v>8.5264536161953153</v>
      </c>
      <c r="W28" s="88"/>
      <c r="X28" s="88"/>
      <c r="Y28" s="30">
        <v>12</v>
      </c>
      <c r="Z28" s="22">
        <v>5.6607881558893967</v>
      </c>
      <c r="AA28" s="22">
        <v>3.6375138383678634</v>
      </c>
      <c r="AB28" s="22">
        <v>6.5634024678393281</v>
      </c>
      <c r="AC28" s="22">
        <v>14.473684210526315</v>
      </c>
      <c r="AD28" s="22">
        <v>9.0196078431372548</v>
      </c>
      <c r="AE28" s="22">
        <v>12.672176308539946</v>
      </c>
      <c r="AF28" s="22">
        <v>8.5483870967741939</v>
      </c>
      <c r="AG28" s="22">
        <v>16.412940057088488</v>
      </c>
      <c r="AH28" s="22">
        <v>5.378486055776893</v>
      </c>
      <c r="AI28" s="22">
        <v>5.0909090909090908</v>
      </c>
      <c r="AJ28" s="22">
        <v>5.1111111111111116</v>
      </c>
      <c r="AK28" s="22">
        <v>4.4642857142857144</v>
      </c>
      <c r="AL28" s="22">
        <v>4.6428571428571432</v>
      </c>
      <c r="AM28" s="22">
        <v>4.2622950819672134</v>
      </c>
      <c r="AN28" s="22">
        <v>3.464818763326226</v>
      </c>
      <c r="AO28" s="22">
        <f t="shared" si="1"/>
        <v>7.2935508625597443</v>
      </c>
    </row>
    <row r="31" spans="2:41" ht="13" thickBot="1"/>
    <row r="32" spans="2:41" ht="13">
      <c r="D32" s="97" t="s">
        <v>59</v>
      </c>
      <c r="E32" s="100" t="s">
        <v>99</v>
      </c>
      <c r="F32" s="101"/>
      <c r="G32" s="101"/>
      <c r="H32" s="102"/>
    </row>
    <row r="33" spans="4:8" ht="13">
      <c r="D33" s="98"/>
      <c r="E33" s="94" t="s">
        <v>50</v>
      </c>
      <c r="F33" s="96"/>
      <c r="G33" s="94" t="s">
        <v>51</v>
      </c>
      <c r="H33" s="103"/>
    </row>
    <row r="34" spans="4:8" ht="13">
      <c r="D34" s="99"/>
      <c r="E34" s="36" t="s">
        <v>61</v>
      </c>
      <c r="F34" s="36" t="s">
        <v>56</v>
      </c>
      <c r="G34" s="36" t="s">
        <v>61</v>
      </c>
      <c r="H34" s="68" t="s">
        <v>56</v>
      </c>
    </row>
    <row r="35" spans="4:8" ht="13">
      <c r="D35" s="30">
        <v>0</v>
      </c>
      <c r="E35" s="22">
        <v>0.81985493932421627</v>
      </c>
      <c r="F35" s="22">
        <v>0.81985493932421627</v>
      </c>
      <c r="G35" s="22">
        <v>1.1386640719855907</v>
      </c>
      <c r="H35" s="22">
        <v>1.1386640719855907</v>
      </c>
    </row>
    <row r="36" spans="4:8" ht="13">
      <c r="D36" s="30">
        <v>1</v>
      </c>
      <c r="E36" s="22">
        <v>1.3008837878829231</v>
      </c>
      <c r="F36" s="22">
        <v>2.082402506000089</v>
      </c>
      <c r="G36" s="22">
        <v>1.1840629875993882</v>
      </c>
      <c r="H36" s="22">
        <v>2.2138350924195733</v>
      </c>
    </row>
    <row r="37" spans="4:8" ht="13">
      <c r="D37" s="30">
        <v>2</v>
      </c>
      <c r="E37" s="22">
        <v>1.7624808833987309</v>
      </c>
      <c r="F37" s="22">
        <v>3.5565586988638191</v>
      </c>
      <c r="G37" s="22">
        <v>1.6771452981924917</v>
      </c>
      <c r="H37" s="22">
        <v>4.05210301128366</v>
      </c>
    </row>
    <row r="38" spans="4:8" ht="13">
      <c r="D38" s="30">
        <v>3</v>
      </c>
      <c r="E38" s="22">
        <v>2.0285045812454459</v>
      </c>
      <c r="F38" s="22">
        <v>4.7545075334457891</v>
      </c>
      <c r="G38" s="22">
        <v>1.8935779083156707</v>
      </c>
      <c r="H38" s="22">
        <v>5.312696066201716</v>
      </c>
    </row>
    <row r="39" spans="4:8" ht="13">
      <c r="D39" s="30">
        <v>4</v>
      </c>
      <c r="E39" s="22">
        <v>1.8744645388931407</v>
      </c>
      <c r="F39" s="22">
        <v>5.4365760834148738</v>
      </c>
      <c r="G39" s="22">
        <v>1.5521606025670807</v>
      </c>
      <c r="H39" s="22">
        <v>6.0758500055197926</v>
      </c>
    </row>
    <row r="40" spans="4:8" ht="13">
      <c r="D40" s="30">
        <v>5</v>
      </c>
      <c r="E40" s="22">
        <v>1.6611653935102764</v>
      </c>
      <c r="F40" s="22">
        <v>6.0124047468325044</v>
      </c>
      <c r="G40" s="22">
        <v>1.2562345683816107</v>
      </c>
      <c r="H40" s="22">
        <v>6.8548723009360213</v>
      </c>
    </row>
    <row r="41" spans="4:8" ht="13">
      <c r="D41" s="30">
        <v>6</v>
      </c>
      <c r="E41" s="22">
        <v>1.411715650976344</v>
      </c>
      <c r="F41" s="22">
        <v>6.4129629265770243</v>
      </c>
      <c r="G41" s="22">
        <v>0.99288756198287453</v>
      </c>
      <c r="H41" s="22">
        <v>7.3795497532801928</v>
      </c>
    </row>
    <row r="42" spans="4:8" ht="13">
      <c r="D42" s="30">
        <v>7</v>
      </c>
      <c r="E42" s="22">
        <v>1.0615812835643319</v>
      </c>
      <c r="F42" s="22">
        <v>6.8225262278299921</v>
      </c>
      <c r="G42" s="22">
        <v>0.83302746231231994</v>
      </c>
      <c r="H42" s="22">
        <v>7.9958538850763725</v>
      </c>
    </row>
    <row r="43" spans="4:8" ht="13">
      <c r="D43" s="30">
        <v>8</v>
      </c>
      <c r="E43" s="22">
        <v>0.63087982189048797</v>
      </c>
      <c r="F43" s="22">
        <v>6.9901407800600914</v>
      </c>
      <c r="G43" s="22">
        <v>0.46761575495062135</v>
      </c>
      <c r="H43" s="22">
        <v>8.1542162318085332</v>
      </c>
    </row>
    <row r="44" spans="4:8" ht="13">
      <c r="D44" s="30">
        <v>9</v>
      </c>
      <c r="E44" s="22">
        <v>0.33273327593509294</v>
      </c>
      <c r="F44" s="22">
        <v>6.9901407800600914</v>
      </c>
      <c r="G44" s="22">
        <v>0.23994436145929238</v>
      </c>
      <c r="H44" s="22">
        <v>8.1542162318085332</v>
      </c>
    </row>
    <row r="45" spans="4:8" ht="13">
      <c r="D45" s="30">
        <v>10</v>
      </c>
      <c r="E45" s="22">
        <v>0.33167721680667117</v>
      </c>
      <c r="F45" s="22">
        <v>7.172938531618299</v>
      </c>
      <c r="G45" s="22">
        <v>0.30401857009176736</v>
      </c>
      <c r="H45" s="22">
        <v>8.369178756168445</v>
      </c>
    </row>
    <row r="46" spans="4:8" ht="13">
      <c r="D46" s="30">
        <v>11</v>
      </c>
      <c r="E46" s="22">
        <v>0.21349313760745106</v>
      </c>
      <c r="F46" s="22">
        <v>7.2506470313742275</v>
      </c>
      <c r="G46" s="22">
        <v>0.16218356988236143</v>
      </c>
      <c r="H46" s="22">
        <v>8.403366790356479</v>
      </c>
    </row>
    <row r="47" spans="4:8" ht="13">
      <c r="D47" s="30">
        <v>12</v>
      </c>
      <c r="E47" s="22">
        <v>0.129332353076966</v>
      </c>
      <c r="F47" s="22">
        <v>7.2935508625597443</v>
      </c>
      <c r="G47" s="22">
        <v>0.18577904622174024</v>
      </c>
      <c r="H47" s="22">
        <v>8.5264536161953153</v>
      </c>
    </row>
  </sheetData>
  <mergeCells count="10">
    <mergeCell ref="B2:C2"/>
    <mergeCell ref="B3:C15"/>
    <mergeCell ref="B16:C28"/>
    <mergeCell ref="W2:X2"/>
    <mergeCell ref="W3:X15"/>
    <mergeCell ref="W16:X28"/>
    <mergeCell ref="D32:D34"/>
    <mergeCell ref="E32:H32"/>
    <mergeCell ref="E33:F33"/>
    <mergeCell ref="G33:H33"/>
  </mergeCells>
  <pageMargins left="0.7" right="0.7" top="0.75" bottom="0.75" header="0.3" footer="0.3"/>
  <ignoredErrors>
    <ignoredError sqref="T3:T28 AO3:AO28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718F-2D0A-4BDD-8F3B-A52B77388034}">
  <dimension ref="A1:L27"/>
  <sheetViews>
    <sheetView workbookViewId="0">
      <selection activeCell="G23" sqref="G23"/>
    </sheetView>
  </sheetViews>
  <sheetFormatPr defaultRowHeight="12.5"/>
  <cols>
    <col min="1" max="1" width="44.26953125" bestFit="1" customWidth="1"/>
    <col min="2" max="2" width="7.81640625" bestFit="1" customWidth="1"/>
    <col min="3" max="3" width="14.26953125" bestFit="1" customWidth="1"/>
    <col min="4" max="4" width="8.7265625" bestFit="1" customWidth="1"/>
    <col min="5" max="5" width="8.54296875" bestFit="1" customWidth="1"/>
    <col min="6" max="7" width="4" bestFit="1" customWidth="1"/>
  </cols>
  <sheetData>
    <row r="1" spans="1:12" ht="14">
      <c r="A1" s="31" t="s">
        <v>100</v>
      </c>
    </row>
    <row r="2" spans="1:12" ht="13">
      <c r="I2" s="36" t="s">
        <v>137</v>
      </c>
      <c r="J2" s="36" t="s">
        <v>138</v>
      </c>
      <c r="K2" s="36" t="s">
        <v>139</v>
      </c>
      <c r="L2" s="36" t="s">
        <v>91</v>
      </c>
    </row>
    <row r="3" spans="1:12" ht="14.5">
      <c r="B3" s="49" t="s">
        <v>101</v>
      </c>
      <c r="C3" s="35" t="s">
        <v>102</v>
      </c>
      <c r="D3" s="34" t="s">
        <v>103</v>
      </c>
      <c r="E3" s="27">
        <v>33</v>
      </c>
      <c r="F3" s="27">
        <v>36</v>
      </c>
      <c r="G3" s="27">
        <v>26</v>
      </c>
      <c r="I3" s="36" t="s">
        <v>101</v>
      </c>
      <c r="J3" s="28">
        <v>26</v>
      </c>
      <c r="K3" s="28">
        <v>36</v>
      </c>
      <c r="L3" s="28">
        <f>AVERAGE(E3:G3)</f>
        <v>31.666666666666668</v>
      </c>
    </row>
    <row r="4" spans="1:12" ht="14.5">
      <c r="B4" s="49" t="s">
        <v>104</v>
      </c>
      <c r="C4" s="35" t="s">
        <v>105</v>
      </c>
      <c r="D4" s="34" t="s">
        <v>106</v>
      </c>
      <c r="E4" s="27">
        <v>24</v>
      </c>
      <c r="F4" s="27">
        <v>33</v>
      </c>
      <c r="G4" s="27"/>
      <c r="I4" s="36" t="s">
        <v>104</v>
      </c>
      <c r="J4" s="28">
        <v>24</v>
      </c>
      <c r="K4" s="28">
        <v>33</v>
      </c>
      <c r="L4" s="28">
        <f t="shared" ref="L4:L14" si="0">AVERAGE(E4:G4)</f>
        <v>28.5</v>
      </c>
    </row>
    <row r="5" spans="1:12" ht="14.5">
      <c r="B5" s="49" t="s">
        <v>107</v>
      </c>
      <c r="C5" s="35" t="s">
        <v>108</v>
      </c>
      <c r="D5" s="34" t="s">
        <v>109</v>
      </c>
      <c r="E5" s="27">
        <v>35</v>
      </c>
      <c r="F5" s="27">
        <v>27</v>
      </c>
      <c r="G5" s="27"/>
      <c r="I5" s="36" t="s">
        <v>107</v>
      </c>
      <c r="J5" s="28">
        <v>27</v>
      </c>
      <c r="K5" s="28">
        <v>35</v>
      </c>
      <c r="L5" s="28">
        <f t="shared" si="0"/>
        <v>31</v>
      </c>
    </row>
    <row r="6" spans="1:12" ht="14.5">
      <c r="B6" s="49" t="s">
        <v>110</v>
      </c>
      <c r="C6" s="35" t="s">
        <v>111</v>
      </c>
      <c r="D6" s="34" t="s">
        <v>112</v>
      </c>
      <c r="E6" s="27">
        <v>27</v>
      </c>
      <c r="F6" s="27">
        <v>23</v>
      </c>
      <c r="G6" s="27">
        <v>25</v>
      </c>
      <c r="I6" s="36" t="s">
        <v>110</v>
      </c>
      <c r="J6" s="28">
        <v>23</v>
      </c>
      <c r="K6" s="28">
        <v>27</v>
      </c>
      <c r="L6" s="28">
        <f t="shared" si="0"/>
        <v>25</v>
      </c>
    </row>
    <row r="7" spans="1:12" ht="14.5">
      <c r="B7" s="49" t="s">
        <v>113</v>
      </c>
      <c r="C7" s="35" t="s">
        <v>114</v>
      </c>
      <c r="D7" s="34" t="s">
        <v>115</v>
      </c>
      <c r="E7" s="27">
        <v>47</v>
      </c>
      <c r="F7" s="27">
        <v>55</v>
      </c>
      <c r="G7" s="27">
        <v>55</v>
      </c>
      <c r="I7" s="36" t="s">
        <v>113</v>
      </c>
      <c r="J7" s="28">
        <v>47</v>
      </c>
      <c r="K7" s="28">
        <v>55</v>
      </c>
      <c r="L7" s="28">
        <f t="shared" si="0"/>
        <v>52.333333333333336</v>
      </c>
    </row>
    <row r="8" spans="1:12" ht="14.5">
      <c r="B8" s="49" t="s">
        <v>116</v>
      </c>
      <c r="C8" s="35" t="s">
        <v>117</v>
      </c>
      <c r="D8" s="34" t="s">
        <v>118</v>
      </c>
      <c r="E8" s="27">
        <v>41</v>
      </c>
      <c r="F8" s="27">
        <v>46</v>
      </c>
      <c r="G8" s="27"/>
      <c r="I8" s="36" t="s">
        <v>116</v>
      </c>
      <c r="J8" s="28">
        <v>41</v>
      </c>
      <c r="K8" s="28">
        <v>46</v>
      </c>
      <c r="L8" s="28">
        <f t="shared" si="0"/>
        <v>43.5</v>
      </c>
    </row>
    <row r="9" spans="1:12" ht="14.5">
      <c r="B9" s="49" t="s">
        <v>119</v>
      </c>
      <c r="C9" s="35" t="s">
        <v>120</v>
      </c>
      <c r="D9" s="34" t="s">
        <v>121</v>
      </c>
      <c r="E9" s="27">
        <v>56</v>
      </c>
      <c r="F9" s="27">
        <v>69</v>
      </c>
      <c r="G9" s="27"/>
      <c r="I9" s="36" t="s">
        <v>119</v>
      </c>
      <c r="J9" s="28">
        <v>56</v>
      </c>
      <c r="K9" s="28">
        <v>69</v>
      </c>
      <c r="L9" s="28">
        <f t="shared" si="0"/>
        <v>62.5</v>
      </c>
    </row>
    <row r="10" spans="1:12" ht="14.5">
      <c r="B10" s="49" t="s">
        <v>122</v>
      </c>
      <c r="C10" s="35" t="s">
        <v>123</v>
      </c>
      <c r="D10" s="34" t="s">
        <v>124</v>
      </c>
      <c r="E10" s="27">
        <v>53</v>
      </c>
      <c r="F10" s="27">
        <v>58</v>
      </c>
      <c r="G10" s="27">
        <v>69</v>
      </c>
      <c r="I10" s="36" t="s">
        <v>122</v>
      </c>
      <c r="J10" s="28">
        <v>53</v>
      </c>
      <c r="K10" s="28">
        <v>69</v>
      </c>
      <c r="L10" s="28">
        <f t="shared" si="0"/>
        <v>60</v>
      </c>
    </row>
    <row r="11" spans="1:12" ht="14.5">
      <c r="B11" s="49" t="s">
        <v>125</v>
      </c>
      <c r="C11" s="35" t="s">
        <v>126</v>
      </c>
      <c r="D11" s="34" t="s">
        <v>127</v>
      </c>
      <c r="E11" s="27">
        <v>26</v>
      </c>
      <c r="F11" s="27">
        <v>27</v>
      </c>
      <c r="G11" s="27">
        <v>28</v>
      </c>
      <c r="I11" s="36" t="s">
        <v>125</v>
      </c>
      <c r="J11" s="28">
        <v>26</v>
      </c>
      <c r="K11" s="28">
        <v>28</v>
      </c>
      <c r="L11" s="28">
        <f t="shared" si="0"/>
        <v>27</v>
      </c>
    </row>
    <row r="12" spans="1:12" ht="14.5">
      <c r="B12" s="49" t="s">
        <v>128</v>
      </c>
      <c r="C12" s="35" t="s">
        <v>129</v>
      </c>
      <c r="D12" s="34" t="s">
        <v>130</v>
      </c>
      <c r="E12" s="27">
        <v>23</v>
      </c>
      <c r="F12" s="27">
        <v>25</v>
      </c>
      <c r="G12" s="27"/>
      <c r="I12" s="36" t="s">
        <v>128</v>
      </c>
      <c r="J12" s="28">
        <v>23</v>
      </c>
      <c r="K12" s="28">
        <v>25</v>
      </c>
      <c r="L12" s="28">
        <f t="shared" si="0"/>
        <v>24</v>
      </c>
    </row>
    <row r="13" spans="1:12" ht="14.5">
      <c r="B13" s="49" t="s">
        <v>131</v>
      </c>
      <c r="C13" s="35" t="s">
        <v>132</v>
      </c>
      <c r="D13" s="34" t="s">
        <v>133</v>
      </c>
      <c r="E13" s="27">
        <v>26</v>
      </c>
      <c r="F13" s="27">
        <v>26</v>
      </c>
      <c r="G13" s="27"/>
      <c r="I13" s="36" t="s">
        <v>131</v>
      </c>
      <c r="J13" s="28">
        <v>26</v>
      </c>
      <c r="K13" s="28">
        <v>26</v>
      </c>
      <c r="L13" s="28">
        <f t="shared" si="0"/>
        <v>26</v>
      </c>
    </row>
    <row r="14" spans="1:12" ht="14.5">
      <c r="B14" s="49" t="s">
        <v>134</v>
      </c>
      <c r="C14" s="35" t="s">
        <v>135</v>
      </c>
      <c r="D14" s="34" t="s">
        <v>136</v>
      </c>
      <c r="E14" s="27">
        <v>24</v>
      </c>
      <c r="F14" s="27">
        <v>26</v>
      </c>
      <c r="G14" s="27">
        <v>24</v>
      </c>
      <c r="I14" s="36" t="s">
        <v>134</v>
      </c>
      <c r="J14" s="28">
        <v>24</v>
      </c>
      <c r="K14" s="28">
        <v>26</v>
      </c>
      <c r="L14" s="28">
        <f t="shared" si="0"/>
        <v>24.666666666666668</v>
      </c>
    </row>
    <row r="16" spans="1:12">
      <c r="J16" s="17"/>
    </row>
    <row r="17" spans="10:10">
      <c r="J17" s="17"/>
    </row>
    <row r="18" spans="10:10">
      <c r="J18" s="17"/>
    </row>
    <row r="19" spans="10:10">
      <c r="J19" s="17"/>
    </row>
    <row r="20" spans="10:10">
      <c r="J20" s="17"/>
    </row>
    <row r="21" spans="10:10">
      <c r="J21" s="17"/>
    </row>
    <row r="22" spans="10:10">
      <c r="J22" s="17"/>
    </row>
    <row r="23" spans="10:10">
      <c r="J23" s="17"/>
    </row>
    <row r="24" spans="10:10">
      <c r="J24" s="17"/>
    </row>
    <row r="25" spans="10:10">
      <c r="J25" s="17"/>
    </row>
    <row r="26" spans="10:10">
      <c r="J26" s="17"/>
    </row>
    <row r="27" spans="10:10">
      <c r="J2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a4data</vt:lpstr>
      <vt:lpstr>Data Analysis and Refinement</vt:lpstr>
      <vt:lpstr>Uncorrected_Total Month &amp; Prod</vt:lpstr>
      <vt:lpstr>Consolidated</vt:lpstr>
      <vt:lpstr>PRQ By Avg</vt:lpstr>
      <vt:lpstr>PRQ By Avg Norm By Size</vt:lpstr>
      <vt:lpstr>PRQ By Develop Process</vt:lpstr>
      <vt:lpstr>PRQ By Programming Lang</vt:lpstr>
      <vt:lpstr>PRQ By History Qtrly</vt:lpstr>
      <vt:lpstr>PRQ By History Yearly</vt:lpstr>
      <vt:lpstr>Current Quality Total</vt:lpstr>
      <vt:lpstr>Current Quality Tot Norm by Siz</vt:lpstr>
      <vt:lpstr>Current Quality Tot By NoOfProd</vt:lpstr>
      <vt:lpstr>Variables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gouta</cp:lastModifiedBy>
  <cp:lastPrinted>2001-08-17T03:08:13Z</cp:lastPrinted>
  <dcterms:created xsi:type="dcterms:W3CDTF">2015-07-04T22:57:10Z</dcterms:created>
  <dcterms:modified xsi:type="dcterms:W3CDTF">2019-11-04T03:40:25Z</dcterms:modified>
</cp:coreProperties>
</file>