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0A7F90C8-4DAA-4A4D-9639-3B78CFDD5A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gure" sheetId="7" r:id="rId1"/>
    <sheet name="QF Comparison" sheetId="6" r:id="rId2"/>
  </sheets>
  <externalReferences>
    <externalReference r:id="rId3"/>
    <externalReference r:id="rId4"/>
  </externalReferences>
  <definedNames>
    <definedName name="_xlnm._FilterDatabase" localSheetId="1" hidden="1">'QF Comparison'!$AB$2:$AL$197</definedName>
    <definedName name="BudYr">[1]INPUTS!$D$4</definedName>
    <definedName name="EndDate">OFFSET(#REF!,1,0,COUNTA(#REF!)-1,1)</definedName>
    <definedName name="FinancialImpacts">[1]INPUTS!$D$6:$D$7</definedName>
    <definedName name="FinImpactFormat">[1]GraphData!$A$19</definedName>
    <definedName name="InputFormat">[1]GraphData!$A$18</definedName>
    <definedName name="MW">OFFSET(#REF!,1,0,COUNTA(#REF!)-1,1)</definedName>
    <definedName name="StartDate">OFFSET(#REF!,1,0,COUNTA(#REF!)-1,1)</definedName>
    <definedName name="StartS3PE">'[2]#REF'!$A$6</definedName>
    <definedName name="Tbl_FinancialImpact">[1]WordFormat!$A$14:$P$21</definedName>
    <definedName name="Tbl_InputValues">[1]WordFormat!$A$5:$P$12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97" i="6" l="1"/>
  <c r="AH197" i="6" s="1"/>
  <c r="AG196" i="6"/>
  <c r="AH196" i="6" s="1"/>
  <c r="AG195" i="6"/>
  <c r="AH195" i="6" s="1"/>
  <c r="AG194" i="6"/>
  <c r="AH194" i="6" s="1"/>
  <c r="AG193" i="6"/>
  <c r="AH193" i="6" s="1"/>
  <c r="AG192" i="6"/>
  <c r="AH192" i="6" s="1"/>
  <c r="AG191" i="6"/>
  <c r="AH191" i="6" s="1"/>
  <c r="AG190" i="6"/>
  <c r="AH190" i="6" s="1"/>
  <c r="AG189" i="6"/>
  <c r="AH189" i="6" s="1"/>
  <c r="AG188" i="6"/>
  <c r="AH188" i="6" s="1"/>
  <c r="AG187" i="6"/>
  <c r="AH187" i="6" s="1"/>
  <c r="AG186" i="6"/>
  <c r="AH186" i="6" s="1"/>
  <c r="AG185" i="6"/>
  <c r="AH185" i="6" s="1"/>
  <c r="AG184" i="6"/>
  <c r="AH184" i="6" s="1"/>
  <c r="AG183" i="6"/>
  <c r="AH183" i="6" s="1"/>
  <c r="AG182" i="6"/>
  <c r="AH182" i="6" s="1"/>
  <c r="AG181" i="6"/>
  <c r="AH181" i="6" s="1"/>
  <c r="AG180" i="6"/>
  <c r="AH180" i="6" s="1"/>
  <c r="AG179" i="6"/>
  <c r="AH179" i="6" s="1"/>
  <c r="AG178" i="6"/>
  <c r="AH178" i="6" s="1"/>
  <c r="AG177" i="6"/>
  <c r="AH177" i="6" s="1"/>
  <c r="AG176" i="6"/>
  <c r="AH176" i="6" s="1"/>
  <c r="AG175" i="6"/>
  <c r="AH175" i="6" s="1"/>
  <c r="AG174" i="6"/>
  <c r="AH174" i="6" s="1"/>
  <c r="AG173" i="6"/>
  <c r="AH173" i="6" s="1"/>
  <c r="AG172" i="6"/>
  <c r="AH172" i="6" s="1"/>
  <c r="AG171" i="6"/>
  <c r="AH171" i="6" s="1"/>
  <c r="AG170" i="6"/>
  <c r="AH170" i="6" s="1"/>
  <c r="AG169" i="6"/>
  <c r="AH169" i="6" s="1"/>
  <c r="AG168" i="6"/>
  <c r="AH168" i="6" s="1"/>
  <c r="AG167" i="6"/>
  <c r="AH167" i="6" s="1"/>
  <c r="AG166" i="6"/>
  <c r="AH166" i="6" s="1"/>
  <c r="AG165" i="6"/>
  <c r="AH165" i="6" s="1"/>
  <c r="AG164" i="6"/>
  <c r="AH164" i="6" s="1"/>
  <c r="AG163" i="6"/>
  <c r="AH163" i="6" s="1"/>
  <c r="AG162" i="6"/>
  <c r="AH162" i="6" s="1"/>
  <c r="AG161" i="6"/>
  <c r="AH161" i="6" s="1"/>
  <c r="AG160" i="6"/>
  <c r="AH160" i="6" s="1"/>
  <c r="AG159" i="6"/>
  <c r="AH159" i="6" s="1"/>
  <c r="AG158" i="6"/>
  <c r="AH158" i="6" s="1"/>
  <c r="AG157" i="6"/>
  <c r="AH157" i="6" s="1"/>
  <c r="AG156" i="6"/>
  <c r="AH156" i="6" s="1"/>
  <c r="AG155" i="6"/>
  <c r="AH155" i="6" s="1"/>
  <c r="AG154" i="6"/>
  <c r="AH154" i="6" s="1"/>
  <c r="AG153" i="6"/>
  <c r="AH153" i="6" s="1"/>
  <c r="AG152" i="6"/>
  <c r="AH152" i="6" s="1"/>
  <c r="AG151" i="6"/>
  <c r="AH151" i="6" s="1"/>
  <c r="AG150" i="6"/>
  <c r="AH150" i="6" s="1"/>
  <c r="AG149" i="6"/>
  <c r="AH149" i="6" s="1"/>
  <c r="AG148" i="6"/>
  <c r="AH148" i="6" s="1"/>
  <c r="AG147" i="6"/>
  <c r="AH147" i="6" s="1"/>
  <c r="AG146" i="6"/>
  <c r="AH146" i="6" s="1"/>
  <c r="AG145" i="6"/>
  <c r="AH145" i="6" s="1"/>
  <c r="AG144" i="6"/>
  <c r="AH144" i="6" s="1"/>
  <c r="AG143" i="6"/>
  <c r="AH143" i="6" s="1"/>
  <c r="AG142" i="6"/>
  <c r="AH142" i="6" s="1"/>
  <c r="AG141" i="6"/>
  <c r="AH141" i="6" s="1"/>
  <c r="AG140" i="6"/>
  <c r="AH140" i="6" s="1"/>
  <c r="AG139" i="6"/>
  <c r="AH139" i="6" s="1"/>
  <c r="AG138" i="6"/>
  <c r="AH138" i="6" s="1"/>
  <c r="AG137" i="6"/>
  <c r="AH137" i="6" s="1"/>
  <c r="AG136" i="6"/>
  <c r="AH136" i="6" s="1"/>
  <c r="AG135" i="6"/>
  <c r="AH135" i="6" s="1"/>
  <c r="AG134" i="6"/>
  <c r="AH134" i="6" s="1"/>
  <c r="AG133" i="6"/>
  <c r="AH133" i="6" s="1"/>
  <c r="AG132" i="6"/>
  <c r="AH132" i="6" s="1"/>
  <c r="AG131" i="6"/>
  <c r="AH131" i="6" s="1"/>
  <c r="AG130" i="6"/>
  <c r="AH130" i="6" s="1"/>
  <c r="AG129" i="6"/>
  <c r="AH129" i="6" s="1"/>
  <c r="AG128" i="6"/>
  <c r="AH128" i="6" s="1"/>
  <c r="AG127" i="6"/>
  <c r="AH127" i="6" s="1"/>
  <c r="AG126" i="6"/>
  <c r="AH126" i="6" s="1"/>
  <c r="AG125" i="6"/>
  <c r="AH125" i="6" s="1"/>
  <c r="AG124" i="6"/>
  <c r="AH124" i="6" s="1"/>
  <c r="AG123" i="6"/>
  <c r="AH123" i="6" s="1"/>
  <c r="AG122" i="6"/>
  <c r="AH122" i="6" s="1"/>
  <c r="AG121" i="6"/>
  <c r="AH121" i="6" s="1"/>
  <c r="AG120" i="6"/>
  <c r="AH120" i="6" s="1"/>
  <c r="AG119" i="6"/>
  <c r="AH119" i="6" s="1"/>
  <c r="AG118" i="6"/>
  <c r="AH118" i="6" s="1"/>
  <c r="AG117" i="6"/>
  <c r="AH117" i="6" s="1"/>
  <c r="AG116" i="6"/>
  <c r="AH116" i="6" s="1"/>
  <c r="AG115" i="6"/>
  <c r="AH115" i="6" s="1"/>
  <c r="AG114" i="6"/>
  <c r="AH114" i="6" s="1"/>
  <c r="AG113" i="6"/>
  <c r="AH113" i="6" s="1"/>
  <c r="AG112" i="6"/>
  <c r="AH112" i="6" s="1"/>
  <c r="AG111" i="6"/>
  <c r="AH111" i="6" s="1"/>
  <c r="AG110" i="6"/>
  <c r="AH110" i="6" s="1"/>
  <c r="AG109" i="6"/>
  <c r="AH109" i="6" s="1"/>
  <c r="AG108" i="6"/>
  <c r="AH108" i="6" s="1"/>
  <c r="AG107" i="6"/>
  <c r="AH107" i="6" s="1"/>
  <c r="AG106" i="6"/>
  <c r="AH106" i="6" s="1"/>
  <c r="AG105" i="6"/>
  <c r="AH105" i="6" s="1"/>
  <c r="AG104" i="6"/>
  <c r="AH104" i="6" s="1"/>
  <c r="AG103" i="6"/>
  <c r="AH103" i="6" s="1"/>
  <c r="AG102" i="6"/>
  <c r="AH102" i="6" s="1"/>
  <c r="AG101" i="6"/>
  <c r="AH101" i="6" s="1"/>
  <c r="AG100" i="6"/>
  <c r="AH100" i="6" s="1"/>
  <c r="AG99" i="6"/>
  <c r="AH99" i="6" s="1"/>
  <c r="AG98" i="6"/>
  <c r="AH98" i="6" s="1"/>
  <c r="AG97" i="6"/>
  <c r="AH97" i="6" s="1"/>
  <c r="AG96" i="6"/>
  <c r="AH96" i="6" s="1"/>
  <c r="AG95" i="6"/>
  <c r="AH95" i="6" s="1"/>
  <c r="AG94" i="6"/>
  <c r="AH94" i="6" s="1"/>
  <c r="AG93" i="6"/>
  <c r="AH93" i="6" s="1"/>
  <c r="AG92" i="6"/>
  <c r="AH92" i="6" s="1"/>
  <c r="AG91" i="6"/>
  <c r="AH91" i="6" s="1"/>
  <c r="AG90" i="6"/>
  <c r="AH90" i="6" s="1"/>
  <c r="AG89" i="6"/>
  <c r="AH89" i="6" s="1"/>
  <c r="AG88" i="6"/>
  <c r="AH88" i="6" s="1"/>
  <c r="AG87" i="6"/>
  <c r="AH87" i="6" s="1"/>
  <c r="AG86" i="6"/>
  <c r="AH86" i="6" s="1"/>
  <c r="AG85" i="6"/>
  <c r="AH85" i="6" s="1"/>
  <c r="AG84" i="6"/>
  <c r="AH84" i="6" s="1"/>
  <c r="AG83" i="6"/>
  <c r="AH83" i="6" s="1"/>
  <c r="AG82" i="6"/>
  <c r="AH82" i="6" s="1"/>
  <c r="AG81" i="6"/>
  <c r="AH81" i="6" s="1"/>
  <c r="AG80" i="6"/>
  <c r="AH80" i="6" s="1"/>
  <c r="AG79" i="6"/>
  <c r="AH79" i="6" s="1"/>
  <c r="AG78" i="6"/>
  <c r="AH78" i="6" s="1"/>
  <c r="AG77" i="6"/>
  <c r="AH77" i="6" s="1"/>
  <c r="AG76" i="6"/>
  <c r="AH76" i="6" s="1"/>
  <c r="AG75" i="6"/>
  <c r="AH75" i="6" s="1"/>
  <c r="AG74" i="6"/>
  <c r="AH74" i="6" s="1"/>
  <c r="AG73" i="6"/>
  <c r="AH73" i="6" s="1"/>
  <c r="AG72" i="6"/>
  <c r="AH72" i="6" s="1"/>
  <c r="AG71" i="6"/>
  <c r="AH71" i="6" s="1"/>
  <c r="AG70" i="6"/>
  <c r="AH70" i="6" s="1"/>
  <c r="AG69" i="6"/>
  <c r="AH69" i="6" s="1"/>
  <c r="AG68" i="6"/>
  <c r="AH68" i="6" s="1"/>
  <c r="AG67" i="6"/>
  <c r="AH67" i="6" s="1"/>
  <c r="AG66" i="6"/>
  <c r="AH66" i="6" s="1"/>
  <c r="AG65" i="6"/>
  <c r="AH65" i="6" s="1"/>
  <c r="AG64" i="6"/>
  <c r="AH64" i="6" s="1"/>
  <c r="AG63" i="6"/>
  <c r="AH63" i="6" s="1"/>
  <c r="AG62" i="6"/>
  <c r="AH62" i="6" s="1"/>
  <c r="AG61" i="6"/>
  <c r="AH61" i="6" s="1"/>
  <c r="AG60" i="6"/>
  <c r="AH60" i="6" s="1"/>
  <c r="AG59" i="6"/>
  <c r="AH59" i="6" s="1"/>
  <c r="AG58" i="6"/>
  <c r="AH58" i="6" s="1"/>
  <c r="AG57" i="6"/>
  <c r="AH57" i="6" s="1"/>
  <c r="AG56" i="6"/>
  <c r="AH56" i="6" s="1"/>
  <c r="AG55" i="6"/>
  <c r="AH55" i="6" s="1"/>
  <c r="AG54" i="6"/>
  <c r="AH54" i="6" s="1"/>
  <c r="AG53" i="6"/>
  <c r="AH53" i="6" s="1"/>
  <c r="AG52" i="6"/>
  <c r="AH52" i="6" s="1"/>
  <c r="AG51" i="6"/>
  <c r="AH51" i="6" s="1"/>
  <c r="AG50" i="6"/>
  <c r="AH50" i="6" s="1"/>
  <c r="AG49" i="6"/>
  <c r="AH49" i="6" s="1"/>
  <c r="AG48" i="6"/>
  <c r="AH48" i="6" s="1"/>
  <c r="AG47" i="6"/>
  <c r="AH47" i="6" s="1"/>
  <c r="AG46" i="6"/>
  <c r="AH46" i="6" s="1"/>
  <c r="AG45" i="6"/>
  <c r="AH45" i="6" s="1"/>
  <c r="AG44" i="6"/>
  <c r="AH44" i="6" s="1"/>
  <c r="AG43" i="6"/>
  <c r="AH43" i="6" s="1"/>
  <c r="AG42" i="6"/>
  <c r="AH42" i="6" s="1"/>
  <c r="AG41" i="6"/>
  <c r="AH41" i="6" s="1"/>
  <c r="AG40" i="6"/>
  <c r="AH40" i="6" s="1"/>
  <c r="AG39" i="6"/>
  <c r="AH39" i="6" s="1"/>
  <c r="AG38" i="6"/>
  <c r="AH38" i="6" s="1"/>
  <c r="AG37" i="6"/>
  <c r="AH37" i="6" s="1"/>
  <c r="AG36" i="6"/>
  <c r="AH36" i="6" s="1"/>
  <c r="AG35" i="6"/>
  <c r="AH35" i="6" s="1"/>
  <c r="AG34" i="6"/>
  <c r="AH34" i="6" s="1"/>
  <c r="AG33" i="6"/>
  <c r="AH33" i="6" s="1"/>
  <c r="AG32" i="6"/>
  <c r="AH32" i="6" s="1"/>
  <c r="AG31" i="6"/>
  <c r="AH31" i="6" s="1"/>
  <c r="AG30" i="6"/>
  <c r="AH30" i="6" s="1"/>
  <c r="AG29" i="6"/>
  <c r="AH29" i="6" s="1"/>
  <c r="AG28" i="6"/>
  <c r="AH28" i="6" s="1"/>
  <c r="AG27" i="6"/>
  <c r="AH27" i="6" s="1"/>
  <c r="AG26" i="6"/>
  <c r="AH26" i="6" s="1"/>
  <c r="AG25" i="6"/>
  <c r="AH25" i="6" s="1"/>
  <c r="AG24" i="6"/>
  <c r="AH24" i="6" s="1"/>
  <c r="AG23" i="6"/>
  <c r="AH23" i="6" s="1"/>
  <c r="AG22" i="6"/>
  <c r="AH22" i="6" s="1"/>
  <c r="AG21" i="6"/>
  <c r="AH21" i="6" s="1"/>
  <c r="AG20" i="6"/>
  <c r="AH20" i="6" s="1"/>
  <c r="AG19" i="6"/>
  <c r="AH19" i="6" s="1"/>
  <c r="AG18" i="6"/>
  <c r="AH18" i="6" s="1"/>
  <c r="AG17" i="6"/>
  <c r="AH17" i="6" s="1"/>
  <c r="AG16" i="6"/>
  <c r="AH16" i="6" s="1"/>
  <c r="AG15" i="6"/>
  <c r="AH15" i="6" s="1"/>
  <c r="AG14" i="6"/>
  <c r="AH14" i="6" s="1"/>
  <c r="AG13" i="6"/>
  <c r="AH13" i="6" s="1"/>
  <c r="AG12" i="6"/>
  <c r="AH12" i="6" s="1"/>
  <c r="AG11" i="6"/>
  <c r="AH11" i="6" s="1"/>
  <c r="AG10" i="6"/>
  <c r="AH10" i="6" s="1"/>
  <c r="AG9" i="6"/>
  <c r="AH9" i="6" s="1"/>
  <c r="AG8" i="6"/>
  <c r="AH8" i="6" s="1"/>
  <c r="AG7" i="6"/>
  <c r="AH7" i="6" s="1"/>
  <c r="AG6" i="6"/>
  <c r="AH6" i="6" s="1"/>
  <c r="AG5" i="6"/>
  <c r="AH5" i="6" s="1"/>
  <c r="AG4" i="6"/>
  <c r="AH4" i="6" s="1"/>
  <c r="AG3" i="6"/>
  <c r="AH3" i="6" s="1"/>
  <c r="D199" i="6" l="1"/>
  <c r="M199" i="6"/>
  <c r="V199" i="6"/>
  <c r="I197" i="6" l="1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Q24" i="7" s="1"/>
  <c r="I10" i="6"/>
  <c r="I9" i="6"/>
  <c r="I8" i="6"/>
  <c r="I7" i="6"/>
  <c r="I6" i="6"/>
  <c r="I5" i="6"/>
  <c r="I4" i="6"/>
  <c r="I3" i="6"/>
  <c r="D25" i="7"/>
  <c r="C26" i="7"/>
  <c r="C27" i="7" s="1"/>
  <c r="D24" i="7"/>
  <c r="R27" i="7" l="1"/>
  <c r="R25" i="7"/>
  <c r="O25" i="7"/>
  <c r="N24" i="7"/>
  <c r="O24" i="7"/>
  <c r="P25" i="7"/>
  <c r="Q25" i="7"/>
  <c r="P24" i="7"/>
  <c r="S25" i="7"/>
  <c r="R24" i="7"/>
  <c r="P27" i="7"/>
  <c r="N27" i="7"/>
  <c r="S24" i="7"/>
  <c r="Q27" i="7"/>
  <c r="N25" i="7"/>
  <c r="S27" i="7"/>
  <c r="O26" i="7"/>
  <c r="P26" i="7"/>
  <c r="Q26" i="7"/>
  <c r="R26" i="7"/>
  <c r="S26" i="7"/>
  <c r="O27" i="7"/>
  <c r="N26" i="7"/>
  <c r="D26" i="7"/>
  <c r="D27" i="7"/>
  <c r="C28" i="7"/>
  <c r="S28" i="7" l="1"/>
  <c r="R28" i="7"/>
  <c r="Q28" i="7"/>
  <c r="N28" i="7"/>
  <c r="P28" i="7"/>
  <c r="O28" i="7"/>
  <c r="D28" i="7"/>
  <c r="C29" i="7"/>
  <c r="S29" i="7" l="1"/>
  <c r="R29" i="7"/>
  <c r="O29" i="7"/>
  <c r="N29" i="7"/>
  <c r="Q29" i="7"/>
  <c r="P29" i="7"/>
  <c r="D29" i="7"/>
  <c r="C30" i="7"/>
  <c r="O30" i="7" l="1"/>
  <c r="N30" i="7"/>
  <c r="R30" i="7"/>
  <c r="Q30" i="7"/>
  <c r="S30" i="7"/>
  <c r="P30" i="7"/>
  <c r="D30" i="7"/>
  <c r="C31" i="7"/>
  <c r="Q31" i="7" l="1"/>
  <c r="P31" i="7"/>
  <c r="O31" i="7"/>
  <c r="N31" i="7"/>
  <c r="S31" i="7"/>
  <c r="R31" i="7"/>
  <c r="D31" i="7"/>
  <c r="C32" i="7"/>
  <c r="S32" i="7" l="1"/>
  <c r="R32" i="7"/>
  <c r="Q32" i="7"/>
  <c r="P32" i="7"/>
  <c r="N32" i="7"/>
  <c r="O32" i="7"/>
  <c r="D32" i="7"/>
  <c r="C33" i="7"/>
  <c r="S33" i="7" l="1"/>
  <c r="P33" i="7"/>
  <c r="R33" i="7"/>
  <c r="O33" i="7"/>
  <c r="N33" i="7"/>
  <c r="Q33" i="7"/>
  <c r="D33" i="7"/>
  <c r="C34" i="7"/>
  <c r="O34" i="7" l="1"/>
  <c r="N34" i="7"/>
  <c r="Q34" i="7"/>
  <c r="S34" i="7"/>
  <c r="R34" i="7"/>
  <c r="P34" i="7"/>
  <c r="D34" i="7"/>
  <c r="C35" i="7"/>
  <c r="Q35" i="7" l="1"/>
  <c r="P35" i="7"/>
  <c r="O35" i="7"/>
  <c r="N35" i="7"/>
  <c r="S35" i="7"/>
  <c r="R35" i="7"/>
  <c r="D35" i="7"/>
  <c r="C36" i="7"/>
  <c r="S36" i="7" l="1"/>
  <c r="R36" i="7"/>
  <c r="Q36" i="7"/>
  <c r="P36" i="7"/>
  <c r="O36" i="7"/>
  <c r="N36" i="7"/>
  <c r="D36" i="7"/>
  <c r="C37" i="7"/>
  <c r="S37" i="7" l="1"/>
  <c r="P37" i="7"/>
  <c r="R37" i="7"/>
  <c r="O37" i="7"/>
  <c r="Q37" i="7"/>
  <c r="N37" i="7"/>
  <c r="D37" i="7"/>
  <c r="C38" i="7"/>
  <c r="O38" i="7" l="1"/>
  <c r="N38" i="7"/>
  <c r="Q38" i="7"/>
  <c r="P38" i="7"/>
  <c r="S38" i="7"/>
  <c r="R38" i="7"/>
  <c r="D38" i="7"/>
  <c r="C39" i="7"/>
  <c r="Q39" i="7" l="1"/>
  <c r="P39" i="7"/>
  <c r="O39" i="7"/>
  <c r="N39" i="7"/>
  <c r="S39" i="7"/>
  <c r="R39" i="7"/>
  <c r="D39" i="7"/>
  <c r="C40" i="7"/>
  <c r="S40" i="7" l="1"/>
  <c r="R40" i="7"/>
  <c r="Q40" i="7"/>
  <c r="N40" i="7"/>
  <c r="P40" i="7"/>
  <c r="O40" i="7"/>
  <c r="D40" i="7"/>
  <c r="C41" i="7"/>
  <c r="S41" i="7" l="1"/>
  <c r="R41" i="7"/>
  <c r="O41" i="7"/>
  <c r="Q41" i="7"/>
  <c r="P41" i="7"/>
  <c r="N41" i="7"/>
  <c r="D41" i="7"/>
  <c r="C42" i="7"/>
  <c r="O42" i="7" l="1"/>
  <c r="N42" i="7"/>
  <c r="R42" i="7"/>
  <c r="Q42" i="7"/>
  <c r="S42" i="7"/>
  <c r="P42" i="7"/>
  <c r="D42" i="7"/>
  <c r="C43" i="7"/>
  <c r="Q43" i="7" l="1"/>
  <c r="P43" i="7"/>
  <c r="O43" i="7"/>
  <c r="N43" i="7"/>
  <c r="S43" i="7"/>
  <c r="R43" i="7"/>
  <c r="D43" i="7"/>
  <c r="C44" i="7"/>
  <c r="S44" i="7" l="1"/>
  <c r="R44" i="7"/>
  <c r="Q44" i="7"/>
  <c r="P44" i="7"/>
  <c r="O44" i="7"/>
  <c r="N44" i="7"/>
  <c r="D44" i="7"/>
  <c r="F14" i="7" l="1"/>
  <c r="D208" i="6" l="1"/>
  <c r="M208" i="6"/>
  <c r="V208" i="6"/>
  <c r="V1" i="6"/>
  <c r="M1" i="6"/>
  <c r="M201" i="6" s="1"/>
  <c r="M200" i="6" s="1"/>
  <c r="D13" i="7" s="1"/>
  <c r="D1" i="6"/>
  <c r="D201" i="6" s="1"/>
  <c r="D200" i="6" s="1"/>
  <c r="D14" i="7" s="1"/>
  <c r="AF197" i="6"/>
  <c r="AE197" i="6"/>
  <c r="AD197" i="6"/>
  <c r="AC197" i="6"/>
  <c r="AF196" i="6"/>
  <c r="AE196" i="6"/>
  <c r="AD196" i="6"/>
  <c r="AC196" i="6"/>
  <c r="AF195" i="6"/>
  <c r="AE195" i="6"/>
  <c r="AD195" i="6"/>
  <c r="AC195" i="6"/>
  <c r="AF194" i="6"/>
  <c r="AE194" i="6"/>
  <c r="AD194" i="6"/>
  <c r="AC194" i="6"/>
  <c r="AF193" i="6"/>
  <c r="AE193" i="6"/>
  <c r="AD193" i="6"/>
  <c r="AC193" i="6"/>
  <c r="AF192" i="6"/>
  <c r="AE192" i="6"/>
  <c r="AD192" i="6"/>
  <c r="AC192" i="6"/>
  <c r="AF191" i="6"/>
  <c r="AE191" i="6"/>
  <c r="AD191" i="6"/>
  <c r="AC191" i="6"/>
  <c r="AF190" i="6"/>
  <c r="AE190" i="6"/>
  <c r="AD190" i="6"/>
  <c r="AC190" i="6"/>
  <c r="AF189" i="6"/>
  <c r="AE189" i="6"/>
  <c r="AD189" i="6"/>
  <c r="AC189" i="6"/>
  <c r="AF188" i="6"/>
  <c r="AE188" i="6"/>
  <c r="AD188" i="6"/>
  <c r="AC188" i="6"/>
  <c r="AF187" i="6"/>
  <c r="AE187" i="6"/>
  <c r="AD187" i="6"/>
  <c r="AC187" i="6"/>
  <c r="AF186" i="6"/>
  <c r="AE186" i="6"/>
  <c r="AD186" i="6"/>
  <c r="AC186" i="6"/>
  <c r="AF185" i="6"/>
  <c r="AE185" i="6"/>
  <c r="AD185" i="6"/>
  <c r="AC185" i="6"/>
  <c r="AF184" i="6"/>
  <c r="AE184" i="6"/>
  <c r="AD184" i="6"/>
  <c r="AC184" i="6"/>
  <c r="AF183" i="6"/>
  <c r="AE183" i="6"/>
  <c r="AD183" i="6"/>
  <c r="AC183" i="6"/>
  <c r="AF182" i="6"/>
  <c r="AE182" i="6"/>
  <c r="AD182" i="6"/>
  <c r="AC182" i="6"/>
  <c r="AF181" i="6"/>
  <c r="AE181" i="6"/>
  <c r="AD181" i="6"/>
  <c r="AC181" i="6"/>
  <c r="AF180" i="6"/>
  <c r="AE180" i="6"/>
  <c r="AD180" i="6"/>
  <c r="AC180" i="6"/>
  <c r="AF179" i="6"/>
  <c r="AE179" i="6"/>
  <c r="AD179" i="6"/>
  <c r="AC179" i="6"/>
  <c r="AF178" i="6"/>
  <c r="AE178" i="6"/>
  <c r="AD178" i="6"/>
  <c r="AC178" i="6"/>
  <c r="AF177" i="6"/>
  <c r="AE177" i="6"/>
  <c r="AD177" i="6"/>
  <c r="AC177" i="6"/>
  <c r="AF176" i="6"/>
  <c r="AE176" i="6"/>
  <c r="AD176" i="6"/>
  <c r="AC176" i="6"/>
  <c r="AF175" i="6"/>
  <c r="AE175" i="6"/>
  <c r="AD175" i="6"/>
  <c r="AC175" i="6"/>
  <c r="AF174" i="6"/>
  <c r="AE174" i="6"/>
  <c r="AD174" i="6"/>
  <c r="AC174" i="6"/>
  <c r="AF173" i="6"/>
  <c r="AE173" i="6"/>
  <c r="AD173" i="6"/>
  <c r="AC173" i="6"/>
  <c r="AF172" i="6"/>
  <c r="AE172" i="6"/>
  <c r="AD172" i="6"/>
  <c r="AC172" i="6"/>
  <c r="AF171" i="6"/>
  <c r="AE171" i="6"/>
  <c r="AD171" i="6"/>
  <c r="AC171" i="6"/>
  <c r="AF170" i="6"/>
  <c r="AE170" i="6"/>
  <c r="AD170" i="6"/>
  <c r="AC170" i="6"/>
  <c r="AF169" i="6"/>
  <c r="AE169" i="6"/>
  <c r="AD169" i="6"/>
  <c r="AC169" i="6"/>
  <c r="AF168" i="6"/>
  <c r="AE168" i="6"/>
  <c r="AD168" i="6"/>
  <c r="AC168" i="6"/>
  <c r="AF167" i="6"/>
  <c r="AE167" i="6"/>
  <c r="AD167" i="6"/>
  <c r="AC167" i="6"/>
  <c r="AF166" i="6"/>
  <c r="AE166" i="6"/>
  <c r="AD166" i="6"/>
  <c r="AC166" i="6"/>
  <c r="AF165" i="6"/>
  <c r="AE165" i="6"/>
  <c r="AD165" i="6"/>
  <c r="AC165" i="6"/>
  <c r="AF164" i="6"/>
  <c r="AE164" i="6"/>
  <c r="AD164" i="6"/>
  <c r="AC164" i="6"/>
  <c r="AF163" i="6"/>
  <c r="AE163" i="6"/>
  <c r="AD163" i="6"/>
  <c r="AC163" i="6"/>
  <c r="AF162" i="6"/>
  <c r="AE162" i="6"/>
  <c r="AD162" i="6"/>
  <c r="AC162" i="6"/>
  <c r="AF161" i="6"/>
  <c r="AE161" i="6"/>
  <c r="AD161" i="6"/>
  <c r="AC161" i="6"/>
  <c r="AF160" i="6"/>
  <c r="AE160" i="6"/>
  <c r="AD160" i="6"/>
  <c r="AC160" i="6"/>
  <c r="AF159" i="6"/>
  <c r="AE159" i="6"/>
  <c r="AD159" i="6"/>
  <c r="AC159" i="6"/>
  <c r="AF158" i="6"/>
  <c r="AE158" i="6"/>
  <c r="AD158" i="6"/>
  <c r="AC158" i="6"/>
  <c r="AF157" i="6"/>
  <c r="AE157" i="6"/>
  <c r="AD157" i="6"/>
  <c r="AC157" i="6"/>
  <c r="AF156" i="6"/>
  <c r="AE156" i="6"/>
  <c r="AD156" i="6"/>
  <c r="AC156" i="6"/>
  <c r="AF155" i="6"/>
  <c r="AE155" i="6"/>
  <c r="AD155" i="6"/>
  <c r="AC155" i="6"/>
  <c r="AF154" i="6"/>
  <c r="AE154" i="6"/>
  <c r="AD154" i="6"/>
  <c r="AC154" i="6"/>
  <c r="AF153" i="6"/>
  <c r="AE153" i="6"/>
  <c r="AD153" i="6"/>
  <c r="AC153" i="6"/>
  <c r="AF152" i="6"/>
  <c r="AE152" i="6"/>
  <c r="AD152" i="6"/>
  <c r="AC152" i="6"/>
  <c r="AF151" i="6"/>
  <c r="AE151" i="6"/>
  <c r="AD151" i="6"/>
  <c r="AC151" i="6"/>
  <c r="AF150" i="6"/>
  <c r="AE150" i="6"/>
  <c r="AD150" i="6"/>
  <c r="AC150" i="6"/>
  <c r="AF149" i="6"/>
  <c r="AE149" i="6"/>
  <c r="AD149" i="6"/>
  <c r="AC149" i="6"/>
  <c r="AF148" i="6"/>
  <c r="AE148" i="6"/>
  <c r="AD148" i="6"/>
  <c r="AC148" i="6"/>
  <c r="AF147" i="6"/>
  <c r="AE147" i="6"/>
  <c r="AD147" i="6"/>
  <c r="AC147" i="6"/>
  <c r="AF146" i="6"/>
  <c r="AE146" i="6"/>
  <c r="AD146" i="6"/>
  <c r="AC146" i="6"/>
  <c r="AF145" i="6"/>
  <c r="AE145" i="6"/>
  <c r="AD145" i="6"/>
  <c r="AC145" i="6"/>
  <c r="AF144" i="6"/>
  <c r="AE144" i="6"/>
  <c r="AD144" i="6"/>
  <c r="AC144" i="6"/>
  <c r="AF143" i="6"/>
  <c r="AE143" i="6"/>
  <c r="AD143" i="6"/>
  <c r="AC143" i="6"/>
  <c r="AF142" i="6"/>
  <c r="AE142" i="6"/>
  <c r="AD142" i="6"/>
  <c r="AC142" i="6"/>
  <c r="AF141" i="6"/>
  <c r="AE141" i="6"/>
  <c r="AD141" i="6"/>
  <c r="AC141" i="6"/>
  <c r="AF140" i="6"/>
  <c r="AE140" i="6"/>
  <c r="AD140" i="6"/>
  <c r="AC140" i="6"/>
  <c r="AF139" i="6"/>
  <c r="AE139" i="6"/>
  <c r="AD139" i="6"/>
  <c r="AC139" i="6"/>
  <c r="AF138" i="6"/>
  <c r="AE138" i="6"/>
  <c r="AD138" i="6"/>
  <c r="AC138" i="6"/>
  <c r="AF137" i="6"/>
  <c r="AE137" i="6"/>
  <c r="AD137" i="6"/>
  <c r="AC137" i="6"/>
  <c r="AF136" i="6"/>
  <c r="AE136" i="6"/>
  <c r="AD136" i="6"/>
  <c r="AC136" i="6"/>
  <c r="AF135" i="6"/>
  <c r="AE135" i="6"/>
  <c r="AD135" i="6"/>
  <c r="AC135" i="6"/>
  <c r="AF134" i="6"/>
  <c r="AE134" i="6"/>
  <c r="AD134" i="6"/>
  <c r="AC134" i="6"/>
  <c r="AF133" i="6"/>
  <c r="AE133" i="6"/>
  <c r="AD133" i="6"/>
  <c r="AC133" i="6"/>
  <c r="AF132" i="6"/>
  <c r="AE132" i="6"/>
  <c r="AD132" i="6"/>
  <c r="AC132" i="6"/>
  <c r="AF131" i="6"/>
  <c r="AE131" i="6"/>
  <c r="AD131" i="6"/>
  <c r="AC131" i="6"/>
  <c r="AF130" i="6"/>
  <c r="AE130" i="6"/>
  <c r="AD130" i="6"/>
  <c r="AC130" i="6"/>
  <c r="AF129" i="6"/>
  <c r="AE129" i="6"/>
  <c r="AD129" i="6"/>
  <c r="AC129" i="6"/>
  <c r="AF128" i="6"/>
  <c r="AE128" i="6"/>
  <c r="AD128" i="6"/>
  <c r="AC128" i="6"/>
  <c r="AF127" i="6"/>
  <c r="AE127" i="6"/>
  <c r="AD127" i="6"/>
  <c r="AC127" i="6"/>
  <c r="AF126" i="6"/>
  <c r="AE126" i="6"/>
  <c r="AD126" i="6"/>
  <c r="AC126" i="6"/>
  <c r="AF125" i="6"/>
  <c r="AE125" i="6"/>
  <c r="AD125" i="6"/>
  <c r="AC125" i="6"/>
  <c r="AF124" i="6"/>
  <c r="AE124" i="6"/>
  <c r="AD124" i="6"/>
  <c r="AC124" i="6"/>
  <c r="AF123" i="6"/>
  <c r="AE123" i="6"/>
  <c r="AD123" i="6"/>
  <c r="AC123" i="6"/>
  <c r="AF122" i="6"/>
  <c r="AE122" i="6"/>
  <c r="AD122" i="6"/>
  <c r="AC122" i="6"/>
  <c r="AF121" i="6"/>
  <c r="AE121" i="6"/>
  <c r="AD121" i="6"/>
  <c r="AC121" i="6"/>
  <c r="AF120" i="6"/>
  <c r="AE120" i="6"/>
  <c r="AD120" i="6"/>
  <c r="AC120" i="6"/>
  <c r="AF119" i="6"/>
  <c r="AE119" i="6"/>
  <c r="AD119" i="6"/>
  <c r="AC119" i="6"/>
  <c r="AF118" i="6"/>
  <c r="AE118" i="6"/>
  <c r="AD118" i="6"/>
  <c r="AC118" i="6"/>
  <c r="AF117" i="6"/>
  <c r="AE117" i="6"/>
  <c r="AD117" i="6"/>
  <c r="AC117" i="6"/>
  <c r="AF116" i="6"/>
  <c r="AE116" i="6"/>
  <c r="AD116" i="6"/>
  <c r="AC116" i="6"/>
  <c r="AF115" i="6"/>
  <c r="AE115" i="6"/>
  <c r="AD115" i="6"/>
  <c r="AC115" i="6"/>
  <c r="AF114" i="6"/>
  <c r="AE114" i="6"/>
  <c r="AD114" i="6"/>
  <c r="AC114" i="6"/>
  <c r="AF113" i="6"/>
  <c r="AE113" i="6"/>
  <c r="AD113" i="6"/>
  <c r="AC113" i="6"/>
  <c r="AF112" i="6"/>
  <c r="AE112" i="6"/>
  <c r="AD112" i="6"/>
  <c r="AC112" i="6"/>
  <c r="AF111" i="6"/>
  <c r="AE111" i="6"/>
  <c r="AD111" i="6"/>
  <c r="AC111" i="6"/>
  <c r="AF110" i="6"/>
  <c r="AE110" i="6"/>
  <c r="AD110" i="6"/>
  <c r="AC110" i="6"/>
  <c r="AF109" i="6"/>
  <c r="AE109" i="6"/>
  <c r="AD109" i="6"/>
  <c r="AC109" i="6"/>
  <c r="AF108" i="6"/>
  <c r="AE108" i="6"/>
  <c r="AD108" i="6"/>
  <c r="AC108" i="6"/>
  <c r="AF107" i="6"/>
  <c r="AE107" i="6"/>
  <c r="AD107" i="6"/>
  <c r="AC107" i="6"/>
  <c r="AF106" i="6"/>
  <c r="AE106" i="6"/>
  <c r="AD106" i="6"/>
  <c r="AC106" i="6"/>
  <c r="AF105" i="6"/>
  <c r="AE105" i="6"/>
  <c r="AD105" i="6"/>
  <c r="AC105" i="6"/>
  <c r="AF104" i="6"/>
  <c r="AE104" i="6"/>
  <c r="AD104" i="6"/>
  <c r="AC104" i="6"/>
  <c r="AF103" i="6"/>
  <c r="AE103" i="6"/>
  <c r="AD103" i="6"/>
  <c r="AC103" i="6"/>
  <c r="AF102" i="6"/>
  <c r="AE102" i="6"/>
  <c r="AD102" i="6"/>
  <c r="AC102" i="6"/>
  <c r="AF101" i="6"/>
  <c r="AE101" i="6"/>
  <c r="AD101" i="6"/>
  <c r="AC101" i="6"/>
  <c r="AF100" i="6"/>
  <c r="AE100" i="6"/>
  <c r="AD100" i="6"/>
  <c r="AC100" i="6"/>
  <c r="AF99" i="6"/>
  <c r="AE99" i="6"/>
  <c r="AD99" i="6"/>
  <c r="AC99" i="6"/>
  <c r="AF98" i="6"/>
  <c r="AE98" i="6"/>
  <c r="AD98" i="6"/>
  <c r="AC98" i="6"/>
  <c r="AF97" i="6"/>
  <c r="AE97" i="6"/>
  <c r="AD97" i="6"/>
  <c r="AC97" i="6"/>
  <c r="AF96" i="6"/>
  <c r="AE96" i="6"/>
  <c r="AD96" i="6"/>
  <c r="AC96" i="6"/>
  <c r="AF95" i="6"/>
  <c r="AE95" i="6"/>
  <c r="AD95" i="6"/>
  <c r="AC95" i="6"/>
  <c r="AF94" i="6"/>
  <c r="AE94" i="6"/>
  <c r="AD94" i="6"/>
  <c r="AC94" i="6"/>
  <c r="AF93" i="6"/>
  <c r="AE93" i="6"/>
  <c r="AD93" i="6"/>
  <c r="AC93" i="6"/>
  <c r="AF92" i="6"/>
  <c r="AE92" i="6"/>
  <c r="AD92" i="6"/>
  <c r="AC92" i="6"/>
  <c r="AF91" i="6"/>
  <c r="AE91" i="6"/>
  <c r="AD91" i="6"/>
  <c r="AC91" i="6"/>
  <c r="AF90" i="6"/>
  <c r="AE90" i="6"/>
  <c r="AD90" i="6"/>
  <c r="AC90" i="6"/>
  <c r="AF89" i="6"/>
  <c r="AE89" i="6"/>
  <c r="AD89" i="6"/>
  <c r="AC89" i="6"/>
  <c r="AF88" i="6"/>
  <c r="AE88" i="6"/>
  <c r="AD88" i="6"/>
  <c r="AC88" i="6"/>
  <c r="AF87" i="6"/>
  <c r="AE87" i="6"/>
  <c r="AD87" i="6"/>
  <c r="AC87" i="6"/>
  <c r="AF86" i="6"/>
  <c r="AE86" i="6"/>
  <c r="AD86" i="6"/>
  <c r="AC86" i="6"/>
  <c r="AF85" i="6"/>
  <c r="AE85" i="6"/>
  <c r="AD85" i="6"/>
  <c r="AC85" i="6"/>
  <c r="AF84" i="6"/>
  <c r="AE84" i="6"/>
  <c r="AD84" i="6"/>
  <c r="AC84" i="6"/>
  <c r="AF83" i="6"/>
  <c r="AE83" i="6"/>
  <c r="AD83" i="6"/>
  <c r="AC83" i="6"/>
  <c r="AF82" i="6"/>
  <c r="AE82" i="6"/>
  <c r="AD82" i="6"/>
  <c r="AC82" i="6"/>
  <c r="AF81" i="6"/>
  <c r="AE81" i="6"/>
  <c r="AD81" i="6"/>
  <c r="AC81" i="6"/>
  <c r="AF80" i="6"/>
  <c r="AE80" i="6"/>
  <c r="AD80" i="6"/>
  <c r="AC80" i="6"/>
  <c r="AF79" i="6"/>
  <c r="AE79" i="6"/>
  <c r="AD79" i="6"/>
  <c r="AC79" i="6"/>
  <c r="AF78" i="6"/>
  <c r="AE78" i="6"/>
  <c r="AD78" i="6"/>
  <c r="AC78" i="6"/>
  <c r="AF77" i="6"/>
  <c r="AE77" i="6"/>
  <c r="AD77" i="6"/>
  <c r="AC77" i="6"/>
  <c r="AF76" i="6"/>
  <c r="AE76" i="6"/>
  <c r="AD76" i="6"/>
  <c r="AC76" i="6"/>
  <c r="AF75" i="6"/>
  <c r="AE75" i="6"/>
  <c r="AD75" i="6"/>
  <c r="AC75" i="6"/>
  <c r="AF74" i="6"/>
  <c r="AE74" i="6"/>
  <c r="AD74" i="6"/>
  <c r="AC74" i="6"/>
  <c r="AF73" i="6"/>
  <c r="AE73" i="6"/>
  <c r="AD73" i="6"/>
  <c r="AC73" i="6"/>
  <c r="AF72" i="6"/>
  <c r="AE72" i="6"/>
  <c r="AD72" i="6"/>
  <c r="AC72" i="6"/>
  <c r="AF71" i="6"/>
  <c r="AE71" i="6"/>
  <c r="AD71" i="6"/>
  <c r="AC71" i="6"/>
  <c r="AF70" i="6"/>
  <c r="AE70" i="6"/>
  <c r="AD70" i="6"/>
  <c r="AC70" i="6"/>
  <c r="AF69" i="6"/>
  <c r="AE69" i="6"/>
  <c r="AD69" i="6"/>
  <c r="AC69" i="6"/>
  <c r="AF68" i="6"/>
  <c r="AE68" i="6"/>
  <c r="AD68" i="6"/>
  <c r="AC68" i="6"/>
  <c r="AF67" i="6"/>
  <c r="AE67" i="6"/>
  <c r="AD67" i="6"/>
  <c r="AC67" i="6"/>
  <c r="AF66" i="6"/>
  <c r="AE66" i="6"/>
  <c r="AD66" i="6"/>
  <c r="AC66" i="6"/>
  <c r="AF65" i="6"/>
  <c r="AE65" i="6"/>
  <c r="AD65" i="6"/>
  <c r="AC65" i="6"/>
  <c r="AF64" i="6"/>
  <c r="AE64" i="6"/>
  <c r="AD64" i="6"/>
  <c r="AC64" i="6"/>
  <c r="AF63" i="6"/>
  <c r="AE63" i="6"/>
  <c r="AD63" i="6"/>
  <c r="AC63" i="6"/>
  <c r="AF62" i="6"/>
  <c r="AE62" i="6"/>
  <c r="AD62" i="6"/>
  <c r="AC62" i="6"/>
  <c r="AF61" i="6"/>
  <c r="AE61" i="6"/>
  <c r="AD61" i="6"/>
  <c r="AC61" i="6"/>
  <c r="AF60" i="6"/>
  <c r="AE60" i="6"/>
  <c r="AD60" i="6"/>
  <c r="AC60" i="6"/>
  <c r="AF59" i="6"/>
  <c r="AE59" i="6"/>
  <c r="AD59" i="6"/>
  <c r="AC59" i="6"/>
  <c r="AF58" i="6"/>
  <c r="AE58" i="6"/>
  <c r="AD58" i="6"/>
  <c r="AC58" i="6"/>
  <c r="AF57" i="6"/>
  <c r="AE57" i="6"/>
  <c r="AD57" i="6"/>
  <c r="AC57" i="6"/>
  <c r="AF56" i="6"/>
  <c r="AE56" i="6"/>
  <c r="AD56" i="6"/>
  <c r="AC56" i="6"/>
  <c r="AF55" i="6"/>
  <c r="AE55" i="6"/>
  <c r="AD55" i="6"/>
  <c r="AC55" i="6"/>
  <c r="AF54" i="6"/>
  <c r="AE54" i="6"/>
  <c r="AD54" i="6"/>
  <c r="AC54" i="6"/>
  <c r="AF53" i="6"/>
  <c r="AE53" i="6"/>
  <c r="AD53" i="6"/>
  <c r="AC53" i="6"/>
  <c r="AF52" i="6"/>
  <c r="AE52" i="6"/>
  <c r="AD52" i="6"/>
  <c r="AC52" i="6"/>
  <c r="AF51" i="6"/>
  <c r="AE51" i="6"/>
  <c r="AD51" i="6"/>
  <c r="AC51" i="6"/>
  <c r="AF50" i="6"/>
  <c r="AE50" i="6"/>
  <c r="AD50" i="6"/>
  <c r="AC50" i="6"/>
  <c r="AF49" i="6"/>
  <c r="AE49" i="6"/>
  <c r="AD49" i="6"/>
  <c r="AC49" i="6"/>
  <c r="AF48" i="6"/>
  <c r="AE48" i="6"/>
  <c r="AD48" i="6"/>
  <c r="AC48" i="6"/>
  <c r="AF47" i="6"/>
  <c r="AE47" i="6"/>
  <c r="AD47" i="6"/>
  <c r="AC47" i="6"/>
  <c r="AF46" i="6"/>
  <c r="AE46" i="6"/>
  <c r="AD46" i="6"/>
  <c r="AC46" i="6"/>
  <c r="AF45" i="6"/>
  <c r="AE45" i="6"/>
  <c r="AD45" i="6"/>
  <c r="AC45" i="6"/>
  <c r="AF44" i="6"/>
  <c r="AE44" i="6"/>
  <c r="AD44" i="6"/>
  <c r="AC44" i="6"/>
  <c r="AF43" i="6"/>
  <c r="AE43" i="6"/>
  <c r="AD43" i="6"/>
  <c r="AC43" i="6"/>
  <c r="AF42" i="6"/>
  <c r="AE42" i="6"/>
  <c r="AD42" i="6"/>
  <c r="AC42" i="6"/>
  <c r="AF41" i="6"/>
  <c r="AE41" i="6"/>
  <c r="AD41" i="6"/>
  <c r="AC41" i="6"/>
  <c r="AF40" i="6"/>
  <c r="AE40" i="6"/>
  <c r="AD40" i="6"/>
  <c r="AC40" i="6"/>
  <c r="AF39" i="6"/>
  <c r="AE39" i="6"/>
  <c r="AD39" i="6"/>
  <c r="AC39" i="6"/>
  <c r="AF38" i="6"/>
  <c r="AE38" i="6"/>
  <c r="AD38" i="6"/>
  <c r="AC38" i="6"/>
  <c r="AF37" i="6"/>
  <c r="AE37" i="6"/>
  <c r="AD37" i="6"/>
  <c r="AC37" i="6"/>
  <c r="AF36" i="6"/>
  <c r="AE36" i="6"/>
  <c r="AD36" i="6"/>
  <c r="AC36" i="6"/>
  <c r="AF35" i="6"/>
  <c r="AE35" i="6"/>
  <c r="AD35" i="6"/>
  <c r="AC35" i="6"/>
  <c r="AF34" i="6"/>
  <c r="AE34" i="6"/>
  <c r="AD34" i="6"/>
  <c r="AC34" i="6"/>
  <c r="AF33" i="6"/>
  <c r="AE33" i="6"/>
  <c r="AD33" i="6"/>
  <c r="AC33" i="6"/>
  <c r="AF32" i="6"/>
  <c r="AE32" i="6"/>
  <c r="AD32" i="6"/>
  <c r="AC32" i="6"/>
  <c r="AF31" i="6"/>
  <c r="AE31" i="6"/>
  <c r="AD31" i="6"/>
  <c r="AC31" i="6"/>
  <c r="AF30" i="6"/>
  <c r="AE30" i="6"/>
  <c r="AD30" i="6"/>
  <c r="AC30" i="6"/>
  <c r="AF29" i="6"/>
  <c r="AE29" i="6"/>
  <c r="AD29" i="6"/>
  <c r="AC29" i="6"/>
  <c r="AF28" i="6"/>
  <c r="AE28" i="6"/>
  <c r="AD28" i="6"/>
  <c r="AC28" i="6"/>
  <c r="AF27" i="6"/>
  <c r="AE27" i="6"/>
  <c r="AD27" i="6"/>
  <c r="AC27" i="6"/>
  <c r="AF26" i="6"/>
  <c r="AE26" i="6"/>
  <c r="AD26" i="6"/>
  <c r="AC26" i="6"/>
  <c r="AF25" i="6"/>
  <c r="AE25" i="6"/>
  <c r="AD25" i="6"/>
  <c r="AC25" i="6"/>
  <c r="AF24" i="6"/>
  <c r="AE24" i="6"/>
  <c r="AD24" i="6"/>
  <c r="AC24" i="6"/>
  <c r="AF23" i="6"/>
  <c r="AE23" i="6"/>
  <c r="AD23" i="6"/>
  <c r="AC23" i="6"/>
  <c r="AF22" i="6"/>
  <c r="AE22" i="6"/>
  <c r="AD22" i="6"/>
  <c r="AC22" i="6"/>
  <c r="AF21" i="6"/>
  <c r="AE21" i="6"/>
  <c r="AD21" i="6"/>
  <c r="AC21" i="6"/>
  <c r="AF20" i="6"/>
  <c r="AE20" i="6"/>
  <c r="AD20" i="6"/>
  <c r="AC20" i="6"/>
  <c r="AF19" i="6"/>
  <c r="AE19" i="6"/>
  <c r="AD19" i="6"/>
  <c r="AC19" i="6"/>
  <c r="AF18" i="6"/>
  <c r="AE18" i="6"/>
  <c r="AD18" i="6"/>
  <c r="AC18" i="6"/>
  <c r="AF17" i="6"/>
  <c r="AE17" i="6"/>
  <c r="AD17" i="6"/>
  <c r="AC17" i="6"/>
  <c r="AF16" i="6"/>
  <c r="AE16" i="6"/>
  <c r="AD16" i="6"/>
  <c r="AC16" i="6"/>
  <c r="AF15" i="6"/>
  <c r="AE15" i="6"/>
  <c r="AD15" i="6"/>
  <c r="AC15" i="6"/>
  <c r="AF14" i="6"/>
  <c r="AE14" i="6"/>
  <c r="AD14" i="6"/>
  <c r="AC14" i="6"/>
  <c r="AF13" i="6"/>
  <c r="AE13" i="6"/>
  <c r="AD13" i="6"/>
  <c r="AC13" i="6"/>
  <c r="AF12" i="6"/>
  <c r="AE12" i="6"/>
  <c r="AD12" i="6"/>
  <c r="AC12" i="6"/>
  <c r="AF11" i="6"/>
  <c r="AE11" i="6"/>
  <c r="AD11" i="6"/>
  <c r="AC11" i="6"/>
  <c r="AF10" i="6"/>
  <c r="AE10" i="6"/>
  <c r="AD10" i="6"/>
  <c r="AC10" i="6"/>
  <c r="AF9" i="6"/>
  <c r="AE9" i="6"/>
  <c r="AD9" i="6"/>
  <c r="AC9" i="6"/>
  <c r="AF8" i="6"/>
  <c r="AE8" i="6"/>
  <c r="AD8" i="6"/>
  <c r="AC8" i="6"/>
  <c r="AF7" i="6"/>
  <c r="AE7" i="6"/>
  <c r="AD7" i="6"/>
  <c r="AC7" i="6"/>
  <c r="AF6" i="6"/>
  <c r="AE6" i="6"/>
  <c r="AD6" i="6"/>
  <c r="AC6" i="6"/>
  <c r="AF5" i="6"/>
  <c r="AE5" i="6"/>
  <c r="AD5" i="6"/>
  <c r="AC5" i="6"/>
  <c r="AF4" i="6"/>
  <c r="AE4" i="6"/>
  <c r="AD4" i="6"/>
  <c r="AC4" i="6"/>
  <c r="AF3" i="6"/>
  <c r="AD3" i="6"/>
  <c r="AE3" i="6"/>
  <c r="AC3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K3" i="6" l="1"/>
  <c r="AK11" i="6"/>
  <c r="AK19" i="6"/>
  <c r="AK27" i="6"/>
  <c r="AK35" i="6"/>
  <c r="AK43" i="6"/>
  <c r="AK51" i="6"/>
  <c r="AK59" i="6"/>
  <c r="AK67" i="6"/>
  <c r="AK75" i="6"/>
  <c r="AK83" i="6"/>
  <c r="AK91" i="6"/>
  <c r="AK99" i="6"/>
  <c r="AK107" i="6"/>
  <c r="AK115" i="6"/>
  <c r="AK123" i="6"/>
  <c r="AK131" i="6"/>
  <c r="AK139" i="6"/>
  <c r="AK147" i="6"/>
  <c r="AK155" i="6"/>
  <c r="AK163" i="6"/>
  <c r="AK171" i="6"/>
  <c r="AK179" i="6"/>
  <c r="AK187" i="6"/>
  <c r="AK195" i="6"/>
  <c r="AK48" i="6"/>
  <c r="AK72" i="6"/>
  <c r="AK104" i="6"/>
  <c r="AK144" i="6"/>
  <c r="AK176" i="6"/>
  <c r="AK49" i="6"/>
  <c r="AK73" i="6"/>
  <c r="AK89" i="6"/>
  <c r="AK129" i="6"/>
  <c r="AK145" i="6"/>
  <c r="AK185" i="6"/>
  <c r="AK18" i="6"/>
  <c r="AK50" i="6"/>
  <c r="AK82" i="6"/>
  <c r="AK114" i="6"/>
  <c r="AK146" i="6"/>
  <c r="AK178" i="6"/>
  <c r="AK4" i="6"/>
  <c r="AK12" i="6"/>
  <c r="AK20" i="6"/>
  <c r="AK28" i="6"/>
  <c r="AK36" i="6"/>
  <c r="AK44" i="6"/>
  <c r="AK52" i="6"/>
  <c r="AK60" i="6"/>
  <c r="AK68" i="6"/>
  <c r="AK76" i="6"/>
  <c r="AK84" i="6"/>
  <c r="AK92" i="6"/>
  <c r="AK100" i="6"/>
  <c r="AK108" i="6"/>
  <c r="AK116" i="6"/>
  <c r="AK124" i="6"/>
  <c r="AK132" i="6"/>
  <c r="AK140" i="6"/>
  <c r="AK148" i="6"/>
  <c r="AK156" i="6"/>
  <c r="AK164" i="6"/>
  <c r="AK172" i="6"/>
  <c r="AK180" i="6"/>
  <c r="AK188" i="6"/>
  <c r="AK196" i="6"/>
  <c r="AK24" i="6"/>
  <c r="AK56" i="6"/>
  <c r="AK96" i="6"/>
  <c r="AK128" i="6"/>
  <c r="AK168" i="6"/>
  <c r="AK25" i="6"/>
  <c r="AK5" i="6"/>
  <c r="AK13" i="6"/>
  <c r="AK21" i="6"/>
  <c r="AK29" i="6"/>
  <c r="AK37" i="6"/>
  <c r="AK45" i="6"/>
  <c r="AK53" i="6"/>
  <c r="AK61" i="6"/>
  <c r="AK69" i="6"/>
  <c r="AK77" i="6"/>
  <c r="AK85" i="6"/>
  <c r="AK93" i="6"/>
  <c r="AK101" i="6"/>
  <c r="AK109" i="6"/>
  <c r="AK117" i="6"/>
  <c r="AK125" i="6"/>
  <c r="AK133" i="6"/>
  <c r="AK141" i="6"/>
  <c r="AK149" i="6"/>
  <c r="AK157" i="6"/>
  <c r="AK165" i="6"/>
  <c r="AK173" i="6"/>
  <c r="AK181" i="6"/>
  <c r="AK189" i="6"/>
  <c r="AK197" i="6"/>
  <c r="AK40" i="6"/>
  <c r="AK80" i="6"/>
  <c r="AK120" i="6"/>
  <c r="AK160" i="6"/>
  <c r="AK41" i="6"/>
  <c r="AK65" i="6"/>
  <c r="AK105" i="6"/>
  <c r="AK113" i="6"/>
  <c r="AK169" i="6"/>
  <c r="V201" i="6"/>
  <c r="V200" i="6" s="1"/>
  <c r="D12" i="7" s="1"/>
  <c r="AK10" i="6"/>
  <c r="AK58" i="6"/>
  <c r="AK98" i="6"/>
  <c r="AK138" i="6"/>
  <c r="AK170" i="6"/>
  <c r="AK6" i="6"/>
  <c r="AK14" i="6"/>
  <c r="AK22" i="6"/>
  <c r="AK30" i="6"/>
  <c r="AK38" i="6"/>
  <c r="AK46" i="6"/>
  <c r="AK54" i="6"/>
  <c r="AK62" i="6"/>
  <c r="AK70" i="6"/>
  <c r="AK78" i="6"/>
  <c r="AK86" i="6"/>
  <c r="AK94" i="6"/>
  <c r="AK102" i="6"/>
  <c r="AK110" i="6"/>
  <c r="AK118" i="6"/>
  <c r="AK126" i="6"/>
  <c r="AK134" i="6"/>
  <c r="AK142" i="6"/>
  <c r="AK150" i="6"/>
  <c r="AK158" i="6"/>
  <c r="AK166" i="6"/>
  <c r="AK174" i="6"/>
  <c r="AK182" i="6"/>
  <c r="AK190" i="6"/>
  <c r="AK32" i="6"/>
  <c r="AK88" i="6"/>
  <c r="AK136" i="6"/>
  <c r="AK184" i="6"/>
  <c r="AK33" i="6"/>
  <c r="AK81" i="6"/>
  <c r="AK121" i="6"/>
  <c r="AK153" i="6"/>
  <c r="AK193" i="6"/>
  <c r="AK34" i="6"/>
  <c r="AK66" i="6"/>
  <c r="AK90" i="6"/>
  <c r="AK122" i="6"/>
  <c r="AK154" i="6"/>
  <c r="AK186" i="6"/>
  <c r="AK7" i="6"/>
  <c r="AK15" i="6"/>
  <c r="AK23" i="6"/>
  <c r="AK31" i="6"/>
  <c r="AK39" i="6"/>
  <c r="AK47" i="6"/>
  <c r="AK55" i="6"/>
  <c r="AK63" i="6"/>
  <c r="AK71" i="6"/>
  <c r="AK79" i="6"/>
  <c r="AK87" i="6"/>
  <c r="AK95" i="6"/>
  <c r="AK103" i="6"/>
  <c r="AK111" i="6"/>
  <c r="AK119" i="6"/>
  <c r="AK127" i="6"/>
  <c r="AK135" i="6"/>
  <c r="AK143" i="6"/>
  <c r="AK151" i="6"/>
  <c r="AK159" i="6"/>
  <c r="AK167" i="6"/>
  <c r="AK175" i="6"/>
  <c r="AK183" i="6"/>
  <c r="AK191" i="6"/>
  <c r="AK16" i="6"/>
  <c r="AK64" i="6"/>
  <c r="AK112" i="6"/>
  <c r="AK152" i="6"/>
  <c r="AK192" i="6"/>
  <c r="AK17" i="6"/>
  <c r="AK57" i="6"/>
  <c r="AK97" i="6"/>
  <c r="AK137" i="6"/>
  <c r="AK161" i="6"/>
  <c r="AK177" i="6"/>
  <c r="AK26" i="6"/>
  <c r="AK42" i="6"/>
  <c r="AK74" i="6"/>
  <c r="AK106" i="6"/>
  <c r="AK130" i="6"/>
  <c r="AK162" i="6"/>
  <c r="AK194" i="6"/>
  <c r="AK8" i="6"/>
  <c r="AK9" i="6"/>
  <c r="F13" i="7"/>
  <c r="F15" i="7" s="1"/>
  <c r="V204" i="6"/>
  <c r="V205" i="6"/>
  <c r="V202" i="6"/>
  <c r="V206" i="6"/>
  <c r="D202" i="6"/>
  <c r="M204" i="6"/>
  <c r="M202" i="6"/>
  <c r="M206" i="6"/>
  <c r="V203" i="6"/>
  <c r="E13" i="7" s="1"/>
  <c r="D204" i="6"/>
  <c r="D206" i="6"/>
  <c r="E14" i="7" l="1"/>
  <c r="E15" i="7" s="1"/>
  <c r="G15" i="7" s="1"/>
  <c r="D17" i="7"/>
  <c r="G44" i="7" l="1"/>
  <c r="E44" i="7"/>
  <c r="L24" i="7"/>
  <c r="E34" i="7" s="1"/>
  <c r="L26" i="7"/>
  <c r="L25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E31" i="7" l="1"/>
  <c r="E26" i="7"/>
  <c r="E37" i="7"/>
  <c r="E43" i="7"/>
  <c r="E38" i="7"/>
  <c r="E29" i="7"/>
  <c r="E32" i="7"/>
  <c r="E40" i="7"/>
  <c r="E35" i="7"/>
  <c r="E30" i="7"/>
  <c r="E41" i="7"/>
  <c r="E25" i="7"/>
  <c r="E42" i="7"/>
  <c r="E27" i="7"/>
  <c r="E36" i="7"/>
  <c r="E33" i="7"/>
  <c r="E28" i="7"/>
  <c r="E39" i="7"/>
  <c r="F34" i="7" l="1"/>
  <c r="F40" i="7"/>
  <c r="F39" i="7"/>
  <c r="F28" i="7"/>
  <c r="F33" i="7"/>
  <c r="F25" i="7"/>
  <c r="F42" i="7"/>
  <c r="F27" i="7"/>
  <c r="F30" i="7"/>
  <c r="F36" i="7"/>
  <c r="F41" i="7"/>
  <c r="F35" i="7"/>
  <c r="F29" i="7"/>
  <c r="F31" i="7"/>
  <c r="F38" i="7"/>
  <c r="F44" i="7"/>
  <c r="F26" i="7"/>
  <c r="F43" i="7"/>
  <c r="F32" i="7"/>
  <c r="F37" i="7"/>
  <c r="G34" i="7" l="1"/>
  <c r="G28" i="7"/>
  <c r="G43" i="7"/>
  <c r="G42" i="7"/>
  <c r="G31" i="7"/>
  <c r="G33" i="7"/>
  <c r="G36" i="7"/>
  <c r="G40" i="7"/>
  <c r="G30" i="7"/>
  <c r="G29" i="7"/>
  <c r="G41" i="7"/>
  <c r="G39" i="7"/>
  <c r="G25" i="7"/>
  <c r="G35" i="7"/>
  <c r="G38" i="7"/>
  <c r="G27" i="7"/>
  <c r="G32" i="7"/>
  <c r="G37" i="7"/>
  <c r="G26" i="7"/>
  <c r="H40" i="7" l="1"/>
  <c r="H29" i="7"/>
  <c r="H34" i="7"/>
  <c r="H43" i="7"/>
  <c r="H28" i="7"/>
  <c r="H41" i="7"/>
  <c r="H31" i="7"/>
  <c r="H37" i="7"/>
  <c r="H42" i="7"/>
  <c r="H35" i="7"/>
  <c r="H36" i="7"/>
  <c r="H25" i="7"/>
  <c r="H30" i="7"/>
  <c r="H38" i="7"/>
  <c r="H39" i="7"/>
  <c r="H27" i="7"/>
  <c r="H44" i="7"/>
  <c r="H33" i="7"/>
  <c r="H32" i="7"/>
  <c r="H26" i="7"/>
  <c r="I30" i="7" l="1"/>
  <c r="I44" i="7"/>
  <c r="I38" i="7"/>
  <c r="I43" i="7"/>
  <c r="I32" i="7"/>
  <c r="I37" i="7"/>
  <c r="I35" i="7"/>
  <c r="I31" i="7"/>
  <c r="I25" i="7"/>
  <c r="I40" i="7"/>
  <c r="I29" i="7"/>
  <c r="I39" i="7"/>
  <c r="I28" i="7"/>
  <c r="I33" i="7"/>
  <c r="I26" i="7"/>
  <c r="I42" i="7"/>
  <c r="I27" i="7"/>
  <c r="I36" i="7"/>
  <c r="I41" i="7"/>
  <c r="I34" i="7"/>
  <c r="J44" i="7" l="1"/>
  <c r="M44" i="7" s="1"/>
  <c r="J29" i="7"/>
  <c r="M29" i="7" s="1"/>
  <c r="J32" i="7"/>
  <c r="M32" i="7" s="1"/>
  <c r="J38" i="7"/>
  <c r="M38" i="7" s="1"/>
  <c r="J43" i="7"/>
  <c r="M43" i="7" s="1"/>
  <c r="J27" i="7"/>
  <c r="M27" i="7" s="1"/>
  <c r="J41" i="7"/>
  <c r="M41" i="7" s="1"/>
  <c r="J37" i="7"/>
  <c r="M37" i="7" s="1"/>
  <c r="J26" i="7"/>
  <c r="M26" i="7" s="1"/>
  <c r="J31" i="7"/>
  <c r="M31" i="7" s="1"/>
  <c r="J35" i="7"/>
  <c r="M35" i="7" s="1"/>
  <c r="J40" i="7"/>
  <c r="M40" i="7" s="1"/>
  <c r="J25" i="7"/>
  <c r="M25" i="7" s="1"/>
  <c r="J28" i="7"/>
  <c r="M28" i="7" s="1"/>
  <c r="J34" i="7"/>
  <c r="M34" i="7" s="1"/>
  <c r="J39" i="7"/>
  <c r="M39" i="7" s="1"/>
  <c r="J30" i="7"/>
  <c r="M30" i="7" s="1"/>
  <c r="J33" i="7"/>
  <c r="M33" i="7" s="1"/>
  <c r="J36" i="7"/>
  <c r="M36" i="7" s="1"/>
  <c r="J42" i="7"/>
  <c r="M42" i="7" s="1"/>
</calcChain>
</file>

<file path=xl/sharedStrings.xml><?xml version="1.0" encoding="utf-8"?>
<sst xmlns="http://schemas.openxmlformats.org/spreadsheetml/2006/main" count="1248" uniqueCount="117">
  <si>
    <t>Primary Fuel</t>
  </si>
  <si>
    <t>Plant County</t>
  </si>
  <si>
    <t>Plant State</t>
  </si>
  <si>
    <t>Wind</t>
  </si>
  <si>
    <t>Solar</t>
  </si>
  <si>
    <t>Jefferson</t>
  </si>
  <si>
    <t>OR</t>
  </si>
  <si>
    <t>Water</t>
  </si>
  <si>
    <t>Hydro</t>
  </si>
  <si>
    <t>Geothermal</t>
  </si>
  <si>
    <t>Methane</t>
  </si>
  <si>
    <t>Fremont</t>
  </si>
  <si>
    <t>ID</t>
  </si>
  <si>
    <t>UT</t>
  </si>
  <si>
    <t>Deschutes</t>
  </si>
  <si>
    <t>Biomass</t>
  </si>
  <si>
    <t>Iron</t>
  </si>
  <si>
    <t>Monticello</t>
  </si>
  <si>
    <t>Geothermal Steam</t>
  </si>
  <si>
    <t>Beaver</t>
  </si>
  <si>
    <t>Klamath</t>
  </si>
  <si>
    <t>CA</t>
  </si>
  <si>
    <t>Clark</t>
  </si>
  <si>
    <t>Natural Gas</t>
  </si>
  <si>
    <t>Madison</t>
  </si>
  <si>
    <t>WY</t>
  </si>
  <si>
    <t>Waste Heat</t>
  </si>
  <si>
    <t>WA</t>
  </si>
  <si>
    <t>Coal</t>
  </si>
  <si>
    <t>Umatilla</t>
  </si>
  <si>
    <t>Clatsop</t>
  </si>
  <si>
    <t>Douglas</t>
  </si>
  <si>
    <t>Franklin</t>
  </si>
  <si>
    <t>Siskiyou</t>
  </si>
  <si>
    <t>Converse</t>
  </si>
  <si>
    <t>Carbon</t>
  </si>
  <si>
    <t>Jackson</t>
  </si>
  <si>
    <t>Salt Lake</t>
  </si>
  <si>
    <t>Emery</t>
  </si>
  <si>
    <t>Sweetwater</t>
  </si>
  <si>
    <t>Utah</t>
  </si>
  <si>
    <t>Bear Lake</t>
  </si>
  <si>
    <t>Morrow</t>
  </si>
  <si>
    <t>Johnson</t>
  </si>
  <si>
    <t>Marion</t>
  </si>
  <si>
    <t>Uinta</t>
  </si>
  <si>
    <t>Lincoln</t>
  </si>
  <si>
    <t>Lake</t>
  </si>
  <si>
    <t>Oneida</t>
  </si>
  <si>
    <t>Benton</t>
  </si>
  <si>
    <t>Weber</t>
  </si>
  <si>
    <t>Trona</t>
  </si>
  <si>
    <t>Davis</t>
  </si>
  <si>
    <t>Multnomah</t>
  </si>
  <si>
    <t>Butte</t>
  </si>
  <si>
    <t>Teton</t>
  </si>
  <si>
    <t>Linn</t>
  </si>
  <si>
    <t>Bannock</t>
  </si>
  <si>
    <t>Yakima</t>
  </si>
  <si>
    <t>Lane</t>
  </si>
  <si>
    <t>Tillamook</t>
  </si>
  <si>
    <t>Hood River</t>
  </si>
  <si>
    <t>Park</t>
  </si>
  <si>
    <t>Bonneville</t>
  </si>
  <si>
    <t>Josephine</t>
  </si>
  <si>
    <t>Millard</t>
  </si>
  <si>
    <t>Power</t>
  </si>
  <si>
    <t>Shasta</t>
  </si>
  <si>
    <t>Morrow and Umatilla</t>
  </si>
  <si>
    <t>Entitlement Start Date / Commercial Operation Date</t>
  </si>
  <si>
    <t>Entitlement End Date / Book Life</t>
  </si>
  <si>
    <t>Tooele</t>
  </si>
  <si>
    <t>Natrona</t>
  </si>
  <si>
    <t>Rich / Lincoln</t>
  </si>
  <si>
    <t>UT / WY</t>
  </si>
  <si>
    <t>Custer</t>
  </si>
  <si>
    <t>Kane</t>
  </si>
  <si>
    <t>Albany</t>
  </si>
  <si>
    <t>Cache</t>
  </si>
  <si>
    <t>Plant State (Optional Field)</t>
  </si>
  <si>
    <t>Plant County (Optional Field)</t>
  </si>
  <si>
    <t>Entitlement End Date (Required Field)</t>
  </si>
  <si>
    <t>Entitlement Start Date (Required Field)</t>
  </si>
  <si>
    <t>Nameplate or Contract Capacity (Required Field)</t>
  </si>
  <si>
    <t>Primary Fuel (Required Field)</t>
  </si>
  <si>
    <t>MW</t>
  </si>
  <si>
    <t>Existed in all 3</t>
  </si>
  <si>
    <t>Existed in 2012 expired 2017</t>
  </si>
  <si>
    <t>Existed in 2012 expired 2022</t>
  </si>
  <si>
    <t>Existed in 2012 expired 2022/renewed</t>
  </si>
  <si>
    <t>Existed in 2012 expired 2017/renewed</t>
  </si>
  <si>
    <t>Expired 2012-2017</t>
  </si>
  <si>
    <t>Expired 2012-2017/Renewed</t>
  </si>
  <si>
    <t>Expired 2012-2022</t>
  </si>
  <si>
    <t>Expired 2012-2022/Renewed</t>
  </si>
  <si>
    <t>This period:</t>
  </si>
  <si>
    <t>As of</t>
  </si>
  <si>
    <t>Failed to Reach COD</t>
  </si>
  <si>
    <t>Not yet COD (any period)</t>
  </si>
  <si>
    <t>n/a</t>
  </si>
  <si>
    <t>Present in all three periods:</t>
  </si>
  <si>
    <t>Not renewed</t>
  </si>
  <si>
    <t>Operating</t>
  </si>
  <si>
    <t>QF MW Capacity, as of</t>
  </si>
  <si>
    <t>Expired, did not renew</t>
  </si>
  <si>
    <t>Total Expiring Contracts, prior five years</t>
  </si>
  <si>
    <t>Did not renew, %</t>
  </si>
  <si>
    <t>Increase</t>
  </si>
  <si>
    <t>Date</t>
  </si>
  <si>
    <t>Contracted QF Capacity</t>
  </si>
  <si>
    <t>After Renewal</t>
  </si>
  <si>
    <t>QF State</t>
  </si>
  <si>
    <t>partial requirements/no deliveries</t>
  </si>
  <si>
    <t>In service</t>
  </si>
  <si>
    <t>Not yet in service</t>
  </si>
  <si>
    <t>Expired 7/31/12-7/31/22</t>
  </si>
  <si>
    <t>Renewed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</si>
</sst>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[$-409]mmmm\ d\,\ yyyy;@"/>
    <numFmt numFmtId="167" formatCode="_(* #,##0_);_(* \(#,##0\);_(* &quot;-&quot;??_);_(@_)"/>
    <numFmt numFmtId="168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2"/>
    </font>
    <font>
      <u/>
      <sz val="10"/>
      <color rgb="FF80008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DCE6F1"/>
      </left>
      <right/>
      <top/>
      <bottom/>
      <diagonal/>
    </border>
    <border>
      <left style="thin">
        <color rgb="FFDCE6F1"/>
      </left>
      <right style="thin">
        <color rgb="FFDCE6F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</borders>
  <cellStyleXfs count="124">
    <xf numFmtId="0" fontId="0" fillId="0" borderId="0"/>
    <xf numFmtId="43" fontId="6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7" fillId="0" borderId="0"/>
    <xf numFmtId="0" fontId="13" fillId="0" borderId="0"/>
    <xf numFmtId="0" fontId="14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5" fillId="3" borderId="3" xfId="0" applyFont="1" applyFill="1" applyBorder="1" applyAlignment="1">
      <alignment horizontal="left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2" xfId="0" applyFont="1" applyFill="1" applyBorder="1" applyAlignment="1" applyProtection="1">
      <alignment horizontal="left" vertical="center"/>
    </xf>
    <xf numFmtId="164" fontId="4" fillId="0" borderId="2" xfId="0" applyNumberFormat="1" applyFont="1" applyFill="1" applyBorder="1" applyAlignment="1" applyProtection="1">
      <alignment horizontal="left" vertical="center"/>
    </xf>
    <xf numFmtId="14" fontId="4" fillId="0" borderId="4" xfId="0" applyNumberFormat="1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 applyProtection="1">
      <alignment horizontal="left" vertical="center"/>
    </xf>
    <xf numFmtId="0" fontId="5" fillId="5" borderId="3" xfId="0" applyFont="1" applyFill="1" applyBorder="1" applyAlignment="1">
      <alignment horizontal="left" vertical="center" wrapText="1"/>
    </xf>
    <xf numFmtId="0" fontId="17" fillId="6" borderId="6" xfId="122" applyNumberFormat="1" applyFont="1" applyFill="1" applyBorder="1" applyAlignment="1">
      <alignment horizontal="center" vertical="top" wrapText="1"/>
    </xf>
    <xf numFmtId="166" fontId="17" fillId="6" borderId="6" xfId="122" applyNumberFormat="1" applyFont="1" applyFill="1" applyBorder="1" applyAlignment="1">
      <alignment horizontal="center" vertical="top" wrapText="1"/>
    </xf>
    <xf numFmtId="0" fontId="17" fillId="7" borderId="6" xfId="122" applyNumberFormat="1" applyFont="1" applyFill="1" applyBorder="1" applyAlignment="1">
      <alignment horizontal="center" vertical="top" wrapText="1"/>
    </xf>
    <xf numFmtId="0" fontId="17" fillId="7" borderId="5" xfId="122" applyNumberFormat="1" applyFont="1" applyFill="1" applyBorder="1" applyAlignment="1">
      <alignment horizontal="center" vertical="top" wrapText="1"/>
    </xf>
    <xf numFmtId="0" fontId="4" fillId="0" borderId="0" xfId="2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43" fontId="0" fillId="0" borderId="0" xfId="1" applyFont="1"/>
    <xf numFmtId="167" fontId="0" fillId="0" borderId="0" xfId="1" applyNumberFormat="1" applyFont="1"/>
    <xf numFmtId="14" fontId="0" fillId="0" borderId="0" xfId="0" applyNumberFormat="1"/>
    <xf numFmtId="0" fontId="17" fillId="7" borderId="0" xfId="122" applyNumberFormat="1" applyFont="1" applyFill="1" applyBorder="1" applyAlignment="1">
      <alignment horizontal="center" vertical="top" wrapText="1"/>
    </xf>
    <xf numFmtId="43" fontId="0" fillId="0" borderId="0" xfId="0" applyNumberFormat="1"/>
    <xf numFmtId="167" fontId="0" fillId="0" borderId="0" xfId="0" applyNumberFormat="1"/>
    <xf numFmtId="9" fontId="0" fillId="0" borderId="0" xfId="121" applyFont="1"/>
    <xf numFmtId="0" fontId="0" fillId="0" borderId="0" xfId="0" applyNumberFormat="1"/>
    <xf numFmtId="165" fontId="0" fillId="0" borderId="0" xfId="0" applyNumberFormat="1"/>
    <xf numFmtId="0" fontId="19" fillId="4" borderId="0" xfId="0" applyFont="1" applyFill="1" applyAlignment="1">
      <alignment wrapText="1"/>
    </xf>
    <xf numFmtId="0" fontId="19" fillId="4" borderId="0" xfId="0" applyFont="1" applyFill="1" applyAlignment="1">
      <alignment horizontal="center" wrapText="1"/>
    </xf>
    <xf numFmtId="14" fontId="19" fillId="4" borderId="0" xfId="0" applyNumberFormat="1" applyFont="1" applyFill="1"/>
    <xf numFmtId="1" fontId="0" fillId="4" borderId="0" xfId="1" applyNumberFormat="1" applyFont="1" applyFill="1" applyBorder="1" applyAlignment="1">
      <alignment horizontal="center"/>
    </xf>
    <xf numFmtId="1" fontId="0" fillId="4" borderId="14" xfId="1" applyNumberFormat="1" applyFon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" fontId="0" fillId="4" borderId="13" xfId="1" applyNumberFormat="1" applyFont="1" applyFill="1" applyBorder="1" applyAlignment="1">
      <alignment horizontal="center"/>
    </xf>
    <xf numFmtId="9" fontId="0" fillId="4" borderId="0" xfId="121" applyFont="1" applyFill="1" applyBorder="1" applyAlignment="1">
      <alignment horizontal="center"/>
    </xf>
    <xf numFmtId="0" fontId="0" fillId="4" borderId="0" xfId="0" applyFill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3" fontId="0" fillId="4" borderId="7" xfId="1" applyNumberFormat="1" applyFont="1" applyFill="1" applyBorder="1" applyAlignment="1">
      <alignment horizontal="center"/>
    </xf>
    <xf numFmtId="3" fontId="0" fillId="4" borderId="10" xfId="1" applyNumberFormat="1" applyFont="1" applyFill="1" applyBorder="1" applyAlignment="1">
      <alignment horizontal="center"/>
    </xf>
    <xf numFmtId="3" fontId="0" fillId="4" borderId="12" xfId="1" applyNumberFormat="1" applyFont="1" applyFill="1" applyBorder="1" applyAlignment="1">
      <alignment horizontal="center"/>
    </xf>
    <xf numFmtId="168" fontId="0" fillId="0" borderId="0" xfId="0" applyNumberFormat="1"/>
    <xf numFmtId="0" fontId="5" fillId="3" borderId="15" xfId="0" applyFont="1" applyFill="1" applyBorder="1" applyAlignment="1">
      <alignment horizontal="left" vertical="center" wrapText="1"/>
    </xf>
    <xf numFmtId="0" fontId="4" fillId="0" borderId="0" xfId="2" applyFont="1" applyAlignment="1">
      <alignment horizontal="right" vertical="center"/>
    </xf>
    <xf numFmtId="0" fontId="0" fillId="0" borderId="0" xfId="0" quotePrefix="1"/>
  </cellXfs>
  <cellStyles count="124">
    <cellStyle name="Comma" xfId="1" builtinId="3"/>
    <cellStyle name="Comma 2" xfId="3" xr:uid="{00000000-0005-0000-0000-000001000000}"/>
    <cellStyle name="Comma 2 2" xfId="4" xr:uid="{00000000-0005-0000-0000-000002000000}"/>
    <cellStyle name="Comma 3" xfId="5" xr:uid="{00000000-0005-0000-0000-000003000000}"/>
    <cellStyle name="Comma 3 2" xfId="6" xr:uid="{00000000-0005-0000-0000-000004000000}"/>
    <cellStyle name="Comma 4" xfId="7" xr:uid="{00000000-0005-0000-0000-000005000000}"/>
    <cellStyle name="Comma 4 2" xfId="8" xr:uid="{00000000-0005-0000-0000-000006000000}"/>
    <cellStyle name="Comma 4 3" xfId="9" xr:uid="{00000000-0005-0000-0000-000007000000}"/>
    <cellStyle name="Comma 4 4" xfId="10" xr:uid="{00000000-0005-0000-0000-000008000000}"/>
    <cellStyle name="Comma 5" xfId="11" xr:uid="{00000000-0005-0000-0000-000009000000}"/>
    <cellStyle name="Comma 6" xfId="12" xr:uid="{00000000-0005-0000-0000-00000A000000}"/>
    <cellStyle name="Comma 6 2" xfId="13" xr:uid="{00000000-0005-0000-0000-00000B000000}"/>
    <cellStyle name="Comma 6 3" xfId="14" xr:uid="{00000000-0005-0000-0000-00000C000000}"/>
    <cellStyle name="Comma 7" xfId="15" xr:uid="{00000000-0005-0000-0000-00000D000000}"/>
    <cellStyle name="Comma 7 2" xfId="16" xr:uid="{00000000-0005-0000-0000-00000E000000}"/>
    <cellStyle name="Comma 7 3" xfId="17" xr:uid="{00000000-0005-0000-0000-00000F000000}"/>
    <cellStyle name="Comma 8" xfId="123" xr:uid="{06F2F73C-61F9-4037-B4EB-ACD12689997A}"/>
    <cellStyle name="Followed Hyperlink 2" xfId="18" xr:uid="{00000000-0005-0000-0000-000010000000}"/>
    <cellStyle name="Hyperlink 2" xfId="19" xr:uid="{00000000-0005-0000-0000-000011000000}"/>
    <cellStyle name="Hyperlink 3" xfId="20" xr:uid="{00000000-0005-0000-0000-000012000000}"/>
    <cellStyle name="Normal" xfId="0" builtinId="0"/>
    <cellStyle name="Normal 10" xfId="21" xr:uid="{00000000-0005-0000-0000-000014000000}"/>
    <cellStyle name="Normal 10 2" xfId="22" xr:uid="{00000000-0005-0000-0000-000015000000}"/>
    <cellStyle name="Normal 10 3" xfId="2" xr:uid="{00000000-0005-0000-0000-000016000000}"/>
    <cellStyle name="Normal 11" xfId="23" xr:uid="{00000000-0005-0000-0000-000017000000}"/>
    <cellStyle name="Normal 12" xfId="24" xr:uid="{00000000-0005-0000-0000-000018000000}"/>
    <cellStyle name="Normal 13" xfId="25" xr:uid="{00000000-0005-0000-0000-000019000000}"/>
    <cellStyle name="Normal 13 2" xfId="26" xr:uid="{00000000-0005-0000-0000-00001A000000}"/>
    <cellStyle name="Normal 13 3" xfId="27" xr:uid="{00000000-0005-0000-0000-00001B000000}"/>
    <cellStyle name="Normal 14" xfId="28" xr:uid="{00000000-0005-0000-0000-00001C000000}"/>
    <cellStyle name="Normal 14 2" xfId="29" xr:uid="{00000000-0005-0000-0000-00001D000000}"/>
    <cellStyle name="Normal 14 3" xfId="30" xr:uid="{00000000-0005-0000-0000-00001E000000}"/>
    <cellStyle name="Normal 15" xfId="31" xr:uid="{00000000-0005-0000-0000-00001F000000}"/>
    <cellStyle name="Normal 15 2" xfId="32" xr:uid="{00000000-0005-0000-0000-000020000000}"/>
    <cellStyle name="Normal 15 3" xfId="33" xr:uid="{00000000-0005-0000-0000-000021000000}"/>
    <cellStyle name="Normal 16" xfId="34" xr:uid="{00000000-0005-0000-0000-000022000000}"/>
    <cellStyle name="Normal 16 2" xfId="35" xr:uid="{00000000-0005-0000-0000-000023000000}"/>
    <cellStyle name="Normal 16 3" xfId="36" xr:uid="{00000000-0005-0000-0000-000024000000}"/>
    <cellStyle name="Normal 17" xfId="37" xr:uid="{00000000-0005-0000-0000-000025000000}"/>
    <cellStyle name="Normal 18" xfId="119" xr:uid="{00000000-0005-0000-0000-000026000000}"/>
    <cellStyle name="Normal 19" xfId="122" xr:uid="{D63B0320-079D-4A85-9537-8595513989BC}"/>
    <cellStyle name="Normal 2" xfId="38" xr:uid="{00000000-0005-0000-0000-000027000000}"/>
    <cellStyle name="Normal 2 2" xfId="39" xr:uid="{00000000-0005-0000-0000-000028000000}"/>
    <cellStyle name="Normal 2 3" xfId="40" xr:uid="{00000000-0005-0000-0000-000029000000}"/>
    <cellStyle name="Normal 3" xfId="41" xr:uid="{00000000-0005-0000-0000-00002A000000}"/>
    <cellStyle name="Normal 3 2" xfId="42" xr:uid="{00000000-0005-0000-0000-00002B000000}"/>
    <cellStyle name="Normal 3 2 2" xfId="43" xr:uid="{00000000-0005-0000-0000-00002C000000}"/>
    <cellStyle name="Normal 3 2 3" xfId="44" xr:uid="{00000000-0005-0000-0000-00002D000000}"/>
    <cellStyle name="Normal 3 3" xfId="45" xr:uid="{00000000-0005-0000-0000-00002E000000}"/>
    <cellStyle name="Normal 3 3 2" xfId="46" xr:uid="{00000000-0005-0000-0000-00002F000000}"/>
    <cellStyle name="Normal 3 3 3" xfId="47" xr:uid="{00000000-0005-0000-0000-000030000000}"/>
    <cellStyle name="Normal 3 4" xfId="48" xr:uid="{00000000-0005-0000-0000-000031000000}"/>
    <cellStyle name="Normal 4" xfId="49" xr:uid="{00000000-0005-0000-0000-000032000000}"/>
    <cellStyle name="Normal 4 2" xfId="50" xr:uid="{00000000-0005-0000-0000-000033000000}"/>
    <cellStyle name="Normal 5" xfId="51" xr:uid="{00000000-0005-0000-0000-000034000000}"/>
    <cellStyle name="Normal 5 2" xfId="52" xr:uid="{00000000-0005-0000-0000-000035000000}"/>
    <cellStyle name="Normal 5 2 2" xfId="53" xr:uid="{00000000-0005-0000-0000-000036000000}"/>
    <cellStyle name="Normal 5 2 2 2" xfId="54" xr:uid="{00000000-0005-0000-0000-000037000000}"/>
    <cellStyle name="Normal 5 2 2 3" xfId="55" xr:uid="{00000000-0005-0000-0000-000038000000}"/>
    <cellStyle name="Normal 5 2 3" xfId="56" xr:uid="{00000000-0005-0000-0000-000039000000}"/>
    <cellStyle name="Normal 5 2 4" xfId="57" xr:uid="{00000000-0005-0000-0000-00003A000000}"/>
    <cellStyle name="Normal 5 3" xfId="58" xr:uid="{00000000-0005-0000-0000-00003B000000}"/>
    <cellStyle name="Normal 5 3 2" xfId="59" xr:uid="{00000000-0005-0000-0000-00003C000000}"/>
    <cellStyle name="Normal 5 3 3" xfId="60" xr:uid="{00000000-0005-0000-0000-00003D000000}"/>
    <cellStyle name="Normal 5 4" xfId="61" xr:uid="{00000000-0005-0000-0000-00003E000000}"/>
    <cellStyle name="Normal 6" xfId="62" xr:uid="{00000000-0005-0000-0000-00003F000000}"/>
    <cellStyle name="Normal 6 2" xfId="63" xr:uid="{00000000-0005-0000-0000-000040000000}"/>
    <cellStyle name="Normal 6 2 2" xfId="64" xr:uid="{00000000-0005-0000-0000-000041000000}"/>
    <cellStyle name="Normal 6 2 2 2" xfId="65" xr:uid="{00000000-0005-0000-0000-000042000000}"/>
    <cellStyle name="Normal 6 2 2 3" xfId="66" xr:uid="{00000000-0005-0000-0000-000043000000}"/>
    <cellStyle name="Normal 6 2 3" xfId="67" xr:uid="{00000000-0005-0000-0000-000044000000}"/>
    <cellStyle name="Normal 6 2 3 2" xfId="68" xr:uid="{00000000-0005-0000-0000-000045000000}"/>
    <cellStyle name="Normal 6 2 3 3" xfId="69" xr:uid="{00000000-0005-0000-0000-000046000000}"/>
    <cellStyle name="Normal 6 2 4" xfId="70" xr:uid="{00000000-0005-0000-0000-000047000000}"/>
    <cellStyle name="Normal 6 2 5" xfId="71" xr:uid="{00000000-0005-0000-0000-000048000000}"/>
    <cellStyle name="Normal 6 3" xfId="72" xr:uid="{00000000-0005-0000-0000-000049000000}"/>
    <cellStyle name="Normal 6 3 2" xfId="73" xr:uid="{00000000-0005-0000-0000-00004A000000}"/>
    <cellStyle name="Normal 6 3 3" xfId="74" xr:uid="{00000000-0005-0000-0000-00004B000000}"/>
    <cellStyle name="Normal 6 4" xfId="75" xr:uid="{00000000-0005-0000-0000-00004C000000}"/>
    <cellStyle name="Normal 6 5" xfId="76" xr:uid="{00000000-0005-0000-0000-00004D000000}"/>
    <cellStyle name="Normal 7" xfId="77" xr:uid="{00000000-0005-0000-0000-00004E000000}"/>
    <cellStyle name="Normal 7 2" xfId="78" xr:uid="{00000000-0005-0000-0000-00004F000000}"/>
    <cellStyle name="Normal 7 2 2" xfId="79" xr:uid="{00000000-0005-0000-0000-000050000000}"/>
    <cellStyle name="Normal 7 2 3" xfId="80" xr:uid="{00000000-0005-0000-0000-000051000000}"/>
    <cellStyle name="Normal 7 3" xfId="81" xr:uid="{00000000-0005-0000-0000-000052000000}"/>
    <cellStyle name="Normal 7 4" xfId="82" xr:uid="{00000000-0005-0000-0000-000053000000}"/>
    <cellStyle name="Normal 8" xfId="83" xr:uid="{00000000-0005-0000-0000-000054000000}"/>
    <cellStyle name="Normal 8 2" xfId="84" xr:uid="{00000000-0005-0000-0000-000055000000}"/>
    <cellStyle name="Normal 9" xfId="85" xr:uid="{00000000-0005-0000-0000-000056000000}"/>
    <cellStyle name="Normal 9 2" xfId="86" xr:uid="{00000000-0005-0000-0000-000057000000}"/>
    <cellStyle name="Normal 9 2 2" xfId="87" xr:uid="{00000000-0005-0000-0000-000058000000}"/>
    <cellStyle name="Normal 9 2 2 2" xfId="88" xr:uid="{00000000-0005-0000-0000-000059000000}"/>
    <cellStyle name="Normal 9 2 2 3" xfId="89" xr:uid="{00000000-0005-0000-0000-00005A000000}"/>
    <cellStyle name="Normal 9 2 3" xfId="90" xr:uid="{00000000-0005-0000-0000-00005B000000}"/>
    <cellStyle name="Normal 9 2 4" xfId="91" xr:uid="{00000000-0005-0000-0000-00005C000000}"/>
    <cellStyle name="Normal 9 3" xfId="92" xr:uid="{00000000-0005-0000-0000-00005D000000}"/>
    <cellStyle name="Normal 9 3 2" xfId="93" xr:uid="{00000000-0005-0000-0000-00005E000000}"/>
    <cellStyle name="Normal 9 3 3" xfId="94" xr:uid="{00000000-0005-0000-0000-00005F000000}"/>
    <cellStyle name="Normal 9 4" xfId="95" xr:uid="{00000000-0005-0000-0000-000060000000}"/>
    <cellStyle name="Normal 9 5" xfId="96" xr:uid="{00000000-0005-0000-0000-000061000000}"/>
    <cellStyle name="Note 2" xfId="97" xr:uid="{00000000-0005-0000-0000-000062000000}"/>
    <cellStyle name="Note 2 2" xfId="98" xr:uid="{00000000-0005-0000-0000-000063000000}"/>
    <cellStyle name="Note 2 2 2" xfId="99" xr:uid="{00000000-0005-0000-0000-000064000000}"/>
    <cellStyle name="Note 2 2 3" xfId="100" xr:uid="{00000000-0005-0000-0000-000065000000}"/>
    <cellStyle name="Note 2 3" xfId="101" xr:uid="{00000000-0005-0000-0000-000066000000}"/>
    <cellStyle name="Note 2 4" xfId="102" xr:uid="{00000000-0005-0000-0000-000067000000}"/>
    <cellStyle name="Percent" xfId="121" builtinId="5"/>
    <cellStyle name="Percent 2" xfId="103" xr:uid="{00000000-0005-0000-0000-000069000000}"/>
    <cellStyle name="Percent 2 2" xfId="104" xr:uid="{00000000-0005-0000-0000-00006A000000}"/>
    <cellStyle name="Percent 2 3" xfId="105" xr:uid="{00000000-0005-0000-0000-00006B000000}"/>
    <cellStyle name="Percent 3" xfId="106" xr:uid="{00000000-0005-0000-0000-00006C000000}"/>
    <cellStyle name="Percent 3 2" xfId="107" xr:uid="{00000000-0005-0000-0000-00006D000000}"/>
    <cellStyle name="Percent 3 3" xfId="108" xr:uid="{00000000-0005-0000-0000-00006E000000}"/>
    <cellStyle name="Percent 3 4" xfId="109" xr:uid="{00000000-0005-0000-0000-00006F000000}"/>
    <cellStyle name="Percent 4" xfId="110" xr:uid="{00000000-0005-0000-0000-000070000000}"/>
    <cellStyle name="Percent 5" xfId="111" xr:uid="{00000000-0005-0000-0000-000071000000}"/>
    <cellStyle name="Percent 6" xfId="112" xr:uid="{00000000-0005-0000-0000-000072000000}"/>
    <cellStyle name="Percent 7" xfId="113" xr:uid="{00000000-0005-0000-0000-000073000000}"/>
    <cellStyle name="Percent 7 2" xfId="114" xr:uid="{00000000-0005-0000-0000-000074000000}"/>
    <cellStyle name="Percent 7 3" xfId="115" xr:uid="{00000000-0005-0000-0000-000075000000}"/>
    <cellStyle name="Percent 8" xfId="116" xr:uid="{00000000-0005-0000-0000-000076000000}"/>
    <cellStyle name="Percent 8 2" xfId="117" xr:uid="{00000000-0005-0000-0000-000077000000}"/>
    <cellStyle name="Percent 8 3" xfId="118" xr:uid="{00000000-0005-0000-0000-000078000000}"/>
    <cellStyle name="Percent 9" xfId="120" xr:uid="{00000000-0005-0000-0000-000079000000}"/>
  </cellStyles>
  <dxfs count="0"/>
  <tableStyles count="0" defaultTableStyle="TableStyleMedium2" defaultPivotStyle="PivotStyleLight16"/>
  <colors>
    <mruColors>
      <color rgb="FF000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5914260717411"/>
          <c:y val="5.0925925925925923E-2"/>
          <c:w val="0.75664085739282594"/>
          <c:h val="0.635451950364939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Figure!$D$23</c:f>
              <c:strCache>
                <c:ptCount val="1"/>
                <c:pt idx="0">
                  <c:v>Contracted QF Capacity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Figure!$C$24:$C$44</c:f>
              <c:numCache>
                <c:formatCode>General</c:formatCode>
                <c:ptCount val="21"/>
                <c:pt idx="0" formatCode="m/d/yy;@">
                  <c:v>44773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</c:numCache>
            </c:numRef>
          </c:cat>
          <c:val>
            <c:numRef>
              <c:f>Figure!$D$24:$D$44</c:f>
              <c:numCache>
                <c:formatCode>_(* #,##0_);_(* \(#,##0\);_(* "-"??_);_(@_)</c:formatCode>
                <c:ptCount val="21"/>
                <c:pt idx="0">
                  <c:v>2172.7360000000003</c:v>
                </c:pt>
                <c:pt idx="1">
                  <c:v>1966.7660000000008</c:v>
                </c:pt>
                <c:pt idx="2">
                  <c:v>1905.236000000001</c:v>
                </c:pt>
                <c:pt idx="3">
                  <c:v>1899.171000000001</c:v>
                </c:pt>
                <c:pt idx="4">
                  <c:v>1884.4530000000009</c:v>
                </c:pt>
                <c:pt idx="5">
                  <c:v>1848.5880000000006</c:v>
                </c:pt>
                <c:pt idx="6">
                  <c:v>1846.7080000000008</c:v>
                </c:pt>
                <c:pt idx="7">
                  <c:v>1792.8220000000006</c:v>
                </c:pt>
                <c:pt idx="8">
                  <c:v>1719.3520000000001</c:v>
                </c:pt>
                <c:pt idx="9">
                  <c:v>1710.4110000000001</c:v>
                </c:pt>
                <c:pt idx="10">
                  <c:v>1624.9110000000001</c:v>
                </c:pt>
                <c:pt idx="11">
                  <c:v>1497.0010000000002</c:v>
                </c:pt>
                <c:pt idx="12">
                  <c:v>1351.4010000000003</c:v>
                </c:pt>
                <c:pt idx="13">
                  <c:v>1351.4010000000003</c:v>
                </c:pt>
                <c:pt idx="14">
                  <c:v>1258.4100000000001</c:v>
                </c:pt>
                <c:pt idx="15">
                  <c:v>242.89</c:v>
                </c:pt>
                <c:pt idx="16">
                  <c:v>225.98999999999998</c:v>
                </c:pt>
                <c:pt idx="17">
                  <c:v>115.78999999999999</c:v>
                </c:pt>
                <c:pt idx="18">
                  <c:v>18.190000000000001</c:v>
                </c:pt>
                <c:pt idx="19">
                  <c:v>18.03</c:v>
                </c:pt>
                <c:pt idx="20">
                  <c:v>10.129999999999999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D-4B36-A1BA-D418C7847B41}"/>
            </c:ext>
          </c:extLst>
        </c:ser>
        <c:ser>
          <c:idx val="3"/>
          <c:order val="1"/>
          <c:tx>
            <c:strRef>
              <c:f>Figure!$E$23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0"/>
              <c:layout>
                <c:manualLayout>
                  <c:x val="4.4555042690177342E-2"/>
                  <c:y val="-8.485675515701887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7AD-4B36-A1BA-D418C7847B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Figure!$C$24:$C$44</c:f>
              <c:numCache>
                <c:formatCode>General</c:formatCode>
                <c:ptCount val="21"/>
                <c:pt idx="0" formatCode="m/d/yy;@">
                  <c:v>44773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</c:numCache>
            </c:numRef>
          </c:cat>
          <c:val>
            <c:numRef>
              <c:f>Figure!$E$24:$E$44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11.850000000000001</c:v>
                </c:pt>
                <c:pt idx="8">
                  <c:v>11.850000000000001</c:v>
                </c:pt>
                <c:pt idx="9">
                  <c:v>11.850000000000001</c:v>
                </c:pt>
                <c:pt idx="10">
                  <c:v>11.850000000000001</c:v>
                </c:pt>
                <c:pt idx="11">
                  <c:v>11.850000000000001</c:v>
                </c:pt>
                <c:pt idx="12">
                  <c:v>15.167999999999999</c:v>
                </c:pt>
                <c:pt idx="13">
                  <c:v>15.167999999999999</c:v>
                </c:pt>
                <c:pt idx="14">
                  <c:v>15.207500000000001</c:v>
                </c:pt>
                <c:pt idx="15">
                  <c:v>15.207500000000001</c:v>
                </c:pt>
                <c:pt idx="16">
                  <c:v>15.207500000000001</c:v>
                </c:pt>
                <c:pt idx="17">
                  <c:v>15.207500000000001</c:v>
                </c:pt>
                <c:pt idx="18">
                  <c:v>15.207500000000001</c:v>
                </c:pt>
                <c:pt idx="19">
                  <c:v>15.333900000000002</c:v>
                </c:pt>
                <c:pt idx="20">
                  <c:v>15.333900000000002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AD-4B36-A1BA-D418C7847B41}"/>
            </c:ext>
          </c:extLst>
        </c:ser>
        <c:ser>
          <c:idx val="4"/>
          <c:order val="2"/>
          <c:tx>
            <c:strRef>
              <c:f>Figure!$F$23</c:f>
              <c:strCache>
                <c:ptCount val="1"/>
                <c:pt idx="0">
                  <c:v>OR</c:v>
                </c:pt>
              </c:strCache>
            </c:strRef>
          </c:tx>
          <c:spPr>
            <a:pattFill prst="lgConfetti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20"/>
              <c:layout>
                <c:manualLayout>
                  <c:x val="4.4444444444444446E-2"/>
                  <c:y val="0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7AD-4B36-A1BA-D418C7847B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Figure!$C$24:$C$44</c:f>
              <c:numCache>
                <c:formatCode>General</c:formatCode>
                <c:ptCount val="21"/>
                <c:pt idx="0" formatCode="m/d/yy;@">
                  <c:v>44773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</c:numCache>
            </c:numRef>
          </c:cat>
          <c:val>
            <c:numRef>
              <c:f>Figure!$F$24:$F$44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12.82169999999997</c:v>
                </c:pt>
                <c:pt idx="2">
                  <c:v>18.865199999999998</c:v>
                </c:pt>
                <c:pt idx="3">
                  <c:v>23.656550000000042</c:v>
                </c:pt>
                <c:pt idx="4">
                  <c:v>32.386050000000004</c:v>
                </c:pt>
                <c:pt idx="5">
                  <c:v>58.19139999999998</c:v>
                </c:pt>
                <c:pt idx="6">
                  <c:v>59.676599999999929</c:v>
                </c:pt>
                <c:pt idx="7">
                  <c:v>78.072539999999975</c:v>
                </c:pt>
                <c:pt idx="8">
                  <c:v>135.88473999999994</c:v>
                </c:pt>
                <c:pt idx="9">
                  <c:v>140.64843999999994</c:v>
                </c:pt>
                <c:pt idx="10">
                  <c:v>172.64343999999994</c:v>
                </c:pt>
                <c:pt idx="11">
                  <c:v>178.72643999999994</c:v>
                </c:pt>
                <c:pt idx="12">
                  <c:v>178.72643999999994</c:v>
                </c:pt>
                <c:pt idx="13">
                  <c:v>178.72643999999994</c:v>
                </c:pt>
                <c:pt idx="14">
                  <c:v>184.06288999999995</c:v>
                </c:pt>
                <c:pt idx="15">
                  <c:v>282.98668999999995</c:v>
                </c:pt>
                <c:pt idx="16">
                  <c:v>291.59768999999994</c:v>
                </c:pt>
                <c:pt idx="17">
                  <c:v>291.75568999999996</c:v>
                </c:pt>
                <c:pt idx="18">
                  <c:v>323.35568999999992</c:v>
                </c:pt>
                <c:pt idx="19">
                  <c:v>323.35568999999992</c:v>
                </c:pt>
                <c:pt idx="20">
                  <c:v>323.35568999999992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AD-4B36-A1BA-D418C7847B41}"/>
            </c:ext>
          </c:extLst>
        </c:ser>
        <c:ser>
          <c:idx val="5"/>
          <c:order val="3"/>
          <c:tx>
            <c:strRef>
              <c:f>Figure!$G$23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0"/>
              <c:layout>
                <c:manualLayout>
                  <c:x val="4.4555042690177342E-2"/>
                  <c:y val="9.25720750139951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7AD-4B36-A1BA-D418C7847B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Figure!$C$24:$C$44</c:f>
              <c:numCache>
                <c:formatCode>General</c:formatCode>
                <c:ptCount val="21"/>
                <c:pt idx="0" formatCode="m/d/yy;@">
                  <c:v>44773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</c:numCache>
            </c:numRef>
          </c:cat>
          <c:val>
            <c:numRef>
              <c:f>Figure!$G$24:$G$44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2.29969</c:v>
                </c:pt>
                <c:pt idx="10">
                  <c:v>2.29969</c:v>
                </c:pt>
                <c:pt idx="11">
                  <c:v>2.29969</c:v>
                </c:pt>
                <c:pt idx="12">
                  <c:v>2.29969</c:v>
                </c:pt>
                <c:pt idx="13">
                  <c:v>2.29969</c:v>
                </c:pt>
                <c:pt idx="14">
                  <c:v>2.29969</c:v>
                </c:pt>
                <c:pt idx="15">
                  <c:v>2.29969</c:v>
                </c:pt>
                <c:pt idx="16">
                  <c:v>2.29969</c:v>
                </c:pt>
                <c:pt idx="17">
                  <c:v>2.29969</c:v>
                </c:pt>
                <c:pt idx="18">
                  <c:v>2.29969</c:v>
                </c:pt>
                <c:pt idx="19">
                  <c:v>2.29969</c:v>
                </c:pt>
                <c:pt idx="20">
                  <c:v>2.29969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AD-4B36-A1BA-D418C7847B41}"/>
            </c:ext>
          </c:extLst>
        </c:ser>
        <c:ser>
          <c:idx val="6"/>
          <c:order val="4"/>
          <c:tx>
            <c:strRef>
              <c:f>Figure!$H$23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0"/>
              <c:layout>
                <c:manualLayout>
                  <c:x val="4.7229222319357479E-2"/>
                  <c:y val="-4.6286037506997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7AD-4B36-A1BA-D418C7847B4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Figure!$C$24:$C$44</c:f>
              <c:numCache>
                <c:formatCode>General</c:formatCode>
                <c:ptCount val="21"/>
                <c:pt idx="0" formatCode="m/d/yy;@">
                  <c:v>44773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</c:numCache>
            </c:numRef>
          </c:cat>
          <c:val>
            <c:numRef>
              <c:f>Figure!$H$24:$H$44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0.20539999999999281</c:v>
                </c:pt>
                <c:pt idx="3">
                  <c:v>0.20539999999999281</c:v>
                </c:pt>
                <c:pt idx="4">
                  <c:v>0.20539999999999281</c:v>
                </c:pt>
                <c:pt idx="5">
                  <c:v>0.20539999999999281</c:v>
                </c:pt>
                <c:pt idx="6">
                  <c:v>0.20539999999999281</c:v>
                </c:pt>
                <c:pt idx="7">
                  <c:v>1.548399999999984</c:v>
                </c:pt>
                <c:pt idx="8">
                  <c:v>1.7775000000000001</c:v>
                </c:pt>
                <c:pt idx="9">
                  <c:v>1.7775000000000001</c:v>
                </c:pt>
                <c:pt idx="10">
                  <c:v>37.327500000000001</c:v>
                </c:pt>
                <c:pt idx="11">
                  <c:v>131.89049999999997</c:v>
                </c:pt>
                <c:pt idx="12">
                  <c:v>132.44349999999997</c:v>
                </c:pt>
                <c:pt idx="13">
                  <c:v>132.44349999999997</c:v>
                </c:pt>
                <c:pt idx="14">
                  <c:v>132.82348999999999</c:v>
                </c:pt>
                <c:pt idx="15">
                  <c:v>133.53448999999998</c:v>
                </c:pt>
                <c:pt idx="16">
                  <c:v>138.27448999999996</c:v>
                </c:pt>
                <c:pt idx="17">
                  <c:v>138.27448999999996</c:v>
                </c:pt>
                <c:pt idx="18">
                  <c:v>138.27448999999996</c:v>
                </c:pt>
                <c:pt idx="19">
                  <c:v>138.27448999999996</c:v>
                </c:pt>
                <c:pt idx="20">
                  <c:v>144.51548999999997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AD-4B36-A1BA-D418C7847B41}"/>
            </c:ext>
          </c:extLst>
        </c:ser>
        <c:ser>
          <c:idx val="7"/>
          <c:order val="5"/>
          <c:tx>
            <c:strRef>
              <c:f>Figure!$I$23</c:f>
              <c:strCache>
                <c:ptCount val="1"/>
                <c:pt idx="0">
                  <c:v>UT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20"/>
              <c:layout>
                <c:manualLayout>
                  <c:x val="4.4444444444444446E-2"/>
                  <c:y val="-4.59543691206911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AD-4B36-A1BA-D418C7847B4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Figure!$C$24:$C$44</c:f>
              <c:numCache>
                <c:formatCode>General</c:formatCode>
                <c:ptCount val="21"/>
                <c:pt idx="0" formatCode="m/d/yy;@">
                  <c:v>44773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</c:numCache>
            </c:numRef>
          </c:cat>
          <c:val>
            <c:numRef>
              <c:f>Figure!$I$24:$I$44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50.82860000000003</c:v>
                </c:pt>
                <c:pt idx="2">
                  <c:v>93.109400000000008</c:v>
                </c:pt>
                <c:pt idx="3">
                  <c:v>93.109400000000008</c:v>
                </c:pt>
                <c:pt idx="4">
                  <c:v>95.928120000000007</c:v>
                </c:pt>
                <c:pt idx="5">
                  <c:v>98.456120000000041</c:v>
                </c:pt>
                <c:pt idx="6">
                  <c:v>98.456120000000041</c:v>
                </c:pt>
                <c:pt idx="7">
                  <c:v>113.38712000000002</c:v>
                </c:pt>
                <c:pt idx="8">
                  <c:v>113.38712000000002</c:v>
                </c:pt>
                <c:pt idx="9">
                  <c:v>113.38712000000002</c:v>
                </c:pt>
                <c:pt idx="10">
                  <c:v>113.38712000000002</c:v>
                </c:pt>
                <c:pt idx="11">
                  <c:v>113.79002000000001</c:v>
                </c:pt>
                <c:pt idx="12">
                  <c:v>113.79002000000001</c:v>
                </c:pt>
                <c:pt idx="13">
                  <c:v>113.79002000000001</c:v>
                </c:pt>
                <c:pt idx="14">
                  <c:v>181.49697000000006</c:v>
                </c:pt>
                <c:pt idx="15">
                  <c:v>820.92297000000008</c:v>
                </c:pt>
                <c:pt idx="16">
                  <c:v>820.92297000000008</c:v>
                </c:pt>
                <c:pt idx="17">
                  <c:v>820.92297000000008</c:v>
                </c:pt>
                <c:pt idx="18">
                  <c:v>820.92297000000008</c:v>
                </c:pt>
                <c:pt idx="19">
                  <c:v>820.92297000000008</c:v>
                </c:pt>
                <c:pt idx="20">
                  <c:v>820.92297000000008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AD-4B36-A1BA-D418C7847B41}"/>
            </c:ext>
          </c:extLst>
        </c:ser>
        <c:ser>
          <c:idx val="8"/>
          <c:order val="6"/>
          <c:tx>
            <c:strRef>
              <c:f>Figure!$J$23</c:f>
              <c:strCache>
                <c:ptCount val="1"/>
                <c:pt idx="0">
                  <c:v>WY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0"/>
              <c:layout>
                <c:manualLayout>
                  <c:x val="4.4444444444444446E-2"/>
                  <c:y val="-4.2124351736526888E-17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7AD-4B36-A1BA-D418C7847B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Figure!$C$24:$C$44</c:f>
              <c:numCache>
                <c:formatCode>General</c:formatCode>
                <c:ptCount val="21"/>
                <c:pt idx="0" formatCode="m/d/yy;@">
                  <c:v>44773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</c:numCache>
            </c:numRef>
          </c:cat>
          <c:val>
            <c:numRef>
              <c:f>Figure!$J$24:$J$44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95.116000000000028</c:v>
                </c:pt>
                <c:pt idx="2">
                  <c:v>95.195000000000007</c:v>
                </c:pt>
                <c:pt idx="3">
                  <c:v>95.195000000000007</c:v>
                </c:pt>
                <c:pt idx="4">
                  <c:v>95.274000000000029</c:v>
                </c:pt>
                <c:pt idx="5">
                  <c:v>95.274000000000029</c:v>
                </c:pt>
                <c:pt idx="6">
                  <c:v>95.274000000000029</c:v>
                </c:pt>
                <c:pt idx="7">
                  <c:v>95.274000000000029</c:v>
                </c:pt>
                <c:pt idx="8">
                  <c:v>95.274000000000029</c:v>
                </c:pt>
                <c:pt idx="9">
                  <c:v>95.274000000000029</c:v>
                </c:pt>
                <c:pt idx="10">
                  <c:v>95.274000000000029</c:v>
                </c:pt>
                <c:pt idx="11">
                  <c:v>95.274000000000029</c:v>
                </c:pt>
                <c:pt idx="12">
                  <c:v>206.42700000000005</c:v>
                </c:pt>
                <c:pt idx="13">
                  <c:v>206.42700000000005</c:v>
                </c:pt>
                <c:pt idx="14">
                  <c:v>206.42700000000005</c:v>
                </c:pt>
                <c:pt idx="15">
                  <c:v>269.62700000000007</c:v>
                </c:pt>
                <c:pt idx="16">
                  <c:v>269.62700000000007</c:v>
                </c:pt>
                <c:pt idx="17">
                  <c:v>356.52700000000004</c:v>
                </c:pt>
                <c:pt idx="18">
                  <c:v>402.03100000000006</c:v>
                </c:pt>
                <c:pt idx="19">
                  <c:v>402.03100000000006</c:v>
                </c:pt>
                <c:pt idx="20">
                  <c:v>402.03100000000006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AD-4B36-A1BA-D418C784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432847"/>
        <c:axId val="1898432015"/>
      </c:barChart>
      <c:catAx>
        <c:axId val="1898432847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32015"/>
        <c:crosses val="autoZero"/>
        <c:auto val="1"/>
        <c:lblAlgn val="ctr"/>
        <c:lblOffset val="100"/>
        <c:noMultiLvlLbl val="0"/>
      </c:catAx>
      <c:valAx>
        <c:axId val="18984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QF Nameplate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3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94655141415629E-2"/>
          <c:y val="0.87729850841815527"/>
          <c:w val="0.89531386412974157"/>
          <c:h val="9.5254556595059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183497</xdr:colOff>
      <xdr:row>5</xdr:row>
      <xdr:rowOff>126066</xdr:rowOff>
    </xdr:from>
    <xdr:to>
      <xdr:col>16</xdr:col>
      <xdr:colOff>129708</xdr:colOff>
      <xdr:row>18</xdr:row>
      <xdr:rowOff>97491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C626B-3A47-4451-9C28-917DB1BA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%20Plan%202007\Cover%20Page%20L&amp;C%20forecast%20inputs%20EXC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oae\Local%20Settings\Temporary%20Internet%20Files\OLK160\HCP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Page"/>
      <sheetName val="Approvals"/>
      <sheetName val="GraphData"/>
      <sheetName val="INPUTS"/>
      <sheetName val="WordFormat"/>
      <sheetName val="Lookups"/>
    </sheetNames>
    <sheetDataSet>
      <sheetData sheetId="0" refreshError="1"/>
      <sheetData sheetId="1" refreshError="1"/>
      <sheetData sheetId="2" refreshError="1"/>
      <sheetData sheetId="3">
        <row r="18">
          <cell r="A18" t="str">
            <v>_(* #,##0_);_(* (#,##0);_(* "-"_);_(@_)</v>
          </cell>
        </row>
      </sheetData>
      <sheetData sheetId="4">
        <row r="4">
          <cell r="D4">
            <v>2007</v>
          </cell>
        </row>
        <row r="6">
          <cell r="D6" t="str">
            <v>Financial Impact on Revenues</v>
          </cell>
        </row>
        <row r="7">
          <cell r="D7" t="str">
            <v>Financial Impact on Costs</v>
          </cell>
        </row>
      </sheetData>
      <sheetData sheetId="5">
        <row r="5">
          <cell r="A5" t="str">
            <v>Load And Capability</v>
          </cell>
        </row>
        <row r="7">
          <cell r="A7" t="str">
            <v>Input Values</v>
          </cell>
          <cell r="D7">
            <v>2005</v>
          </cell>
          <cell r="E7">
            <v>2006</v>
          </cell>
          <cell r="F7">
            <v>2006</v>
          </cell>
          <cell r="G7">
            <v>2007</v>
          </cell>
          <cell r="H7">
            <v>2008</v>
          </cell>
          <cell r="I7">
            <v>2009</v>
          </cell>
          <cell r="J7">
            <v>2010</v>
          </cell>
          <cell r="K7">
            <v>2011</v>
          </cell>
          <cell r="L7">
            <v>2012</v>
          </cell>
          <cell r="M7">
            <v>2013</v>
          </cell>
          <cell r="N7">
            <v>2014</v>
          </cell>
          <cell r="O7">
            <v>2015</v>
          </cell>
          <cell r="P7">
            <v>2016</v>
          </cell>
        </row>
        <row r="8">
          <cell r="A8" t="str">
            <v>Values:</v>
          </cell>
          <cell r="B8" t="str">
            <v>(MW)</v>
          </cell>
          <cell r="D8" t="str">
            <v>Actual</v>
          </cell>
          <cell r="E8" t="str">
            <v>Budget</v>
          </cell>
          <cell r="F8" t="str">
            <v>Forecast</v>
          </cell>
          <cell r="G8" t="str">
            <v>Budget</v>
          </cell>
          <cell r="H8" t="str">
            <v>Plan</v>
          </cell>
          <cell r="I8" t="str">
            <v>Plan</v>
          </cell>
          <cell r="J8" t="str">
            <v>Plan</v>
          </cell>
          <cell r="K8" t="str">
            <v>Plan</v>
          </cell>
          <cell r="L8" t="str">
            <v>Plan</v>
          </cell>
          <cell r="M8" t="str">
            <v>Plan</v>
          </cell>
          <cell r="N8" t="str">
            <v>Plan</v>
          </cell>
          <cell r="O8" t="str">
            <v>Plan</v>
          </cell>
          <cell r="P8" t="str">
            <v>Plan</v>
          </cell>
        </row>
        <row r="10">
          <cell r="A10" t="str">
            <v>Current plan</v>
          </cell>
          <cell r="D10">
            <v>5104</v>
          </cell>
          <cell r="E10">
            <v>5099</v>
          </cell>
          <cell r="F10">
            <v>5145.1819999999998</v>
          </cell>
          <cell r="G10">
            <v>5283.7</v>
          </cell>
          <cell r="H10">
            <v>5377.6969999999992</v>
          </cell>
          <cell r="I10">
            <v>5485.8869999999988</v>
          </cell>
          <cell r="J10">
            <v>5582.8869999999988</v>
          </cell>
          <cell r="K10">
            <v>5692.8869999999988</v>
          </cell>
          <cell r="L10">
            <v>5792.8869999999988</v>
          </cell>
          <cell r="M10">
            <v>5902.8869999999988</v>
          </cell>
          <cell r="N10">
            <v>6007.1269999999986</v>
          </cell>
          <cell r="O10">
            <v>6113.07</v>
          </cell>
          <cell r="P10">
            <v>6213.07</v>
          </cell>
        </row>
        <row r="11">
          <cell r="A11" t="str">
            <v>Prior plan</v>
          </cell>
          <cell r="G11">
            <v>5207.4965499999998</v>
          </cell>
          <cell r="H11">
            <v>5299.8295500000004</v>
          </cell>
          <cell r="I11">
            <v>5409.7613499999998</v>
          </cell>
          <cell r="J11">
            <v>5524.0929500000002</v>
          </cell>
          <cell r="K11">
            <v>5644.0929500000002</v>
          </cell>
          <cell r="L11">
            <v>5744.0929500000002</v>
          </cell>
          <cell r="M11">
            <v>5854.0929500000002</v>
          </cell>
          <cell r="N11">
            <v>5973.4049500000001</v>
          </cell>
          <cell r="O11">
            <v>6080.4290899999996</v>
          </cell>
        </row>
        <row r="12">
          <cell r="A12" t="str">
            <v xml:space="preserve">   Change: current less prior plan</v>
          </cell>
          <cell r="G12">
            <v>76.203449999999975</v>
          </cell>
          <cell r="H12">
            <v>77.867449999998826</v>
          </cell>
          <cell r="I12">
            <v>76.125649999999041</v>
          </cell>
          <cell r="J12">
            <v>58.794049999998606</v>
          </cell>
          <cell r="K12">
            <v>48.794049999998606</v>
          </cell>
          <cell r="L12">
            <v>48.794049999998606</v>
          </cell>
          <cell r="M12">
            <v>48.794049999998606</v>
          </cell>
          <cell r="N12">
            <v>33.72204999999849</v>
          </cell>
          <cell r="O12">
            <v>32.640910000000076</v>
          </cell>
        </row>
        <row r="14">
          <cell r="A14" t="str">
            <v>Net Generating Capability:  Estimated Financial Impact on Costs</v>
          </cell>
        </row>
        <row r="16">
          <cell r="A16" t="str">
            <v>Financial Impact on Costs</v>
          </cell>
          <cell r="D16">
            <v>2005</v>
          </cell>
          <cell r="E16">
            <v>2006</v>
          </cell>
          <cell r="F16">
            <v>2006</v>
          </cell>
          <cell r="G16">
            <v>2007</v>
          </cell>
          <cell r="H16">
            <v>2008</v>
          </cell>
          <cell r="I16">
            <v>2009</v>
          </cell>
          <cell r="J16">
            <v>2010</v>
          </cell>
          <cell r="K16">
            <v>2011</v>
          </cell>
          <cell r="L16">
            <v>2012</v>
          </cell>
          <cell r="M16">
            <v>2013</v>
          </cell>
          <cell r="N16">
            <v>2014</v>
          </cell>
          <cell r="O16">
            <v>2015</v>
          </cell>
          <cell r="P16">
            <v>2016</v>
          </cell>
        </row>
        <row r="17">
          <cell r="A17" t="str">
            <v>Values:</v>
          </cell>
          <cell r="B17" t="str">
            <v>($,000s)</v>
          </cell>
          <cell r="D17" t="str">
            <v>Actual</v>
          </cell>
          <cell r="E17" t="str">
            <v>Budget</v>
          </cell>
          <cell r="F17" t="str">
            <v>Forecast</v>
          </cell>
          <cell r="G17" t="str">
            <v>Budget</v>
          </cell>
          <cell r="H17" t="str">
            <v>Plan</v>
          </cell>
          <cell r="I17" t="str">
            <v>Plan</v>
          </cell>
          <cell r="J17" t="str">
            <v>Plan</v>
          </cell>
          <cell r="K17" t="str">
            <v>Plan</v>
          </cell>
          <cell r="L17" t="str">
            <v>Plan</v>
          </cell>
          <cell r="M17" t="str">
            <v>Plan</v>
          </cell>
          <cell r="N17" t="str">
            <v>Plan</v>
          </cell>
          <cell r="O17" t="str">
            <v>Plan</v>
          </cell>
          <cell r="P17" t="str">
            <v>Plan</v>
          </cell>
        </row>
        <row r="19">
          <cell r="A19" t="str">
            <v>Current plan</v>
          </cell>
          <cell r="D19" t="str">
            <v>Embedded and Future Fixed Costs of Capacity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Prior plan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A21" t="str">
            <v xml:space="preserve">   Current less prior plan - increase (decrease) in costs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Peak Demand &amp; Energy"/>
      <sheetName val="Annual Peak Demand &amp; Energy"/>
      <sheetName val="Demand &amp; Capacity - Monthly"/>
      <sheetName val="Demand &amp; Capacity - Summer"/>
      <sheetName val="Demand &amp; Capacity - Winter"/>
      <sheetName val="Monthly Purchases"/>
      <sheetName val="Annual Purchases - Summer"/>
      <sheetName val="Annual Purchases - Winter"/>
      <sheetName val="Monthly Sales"/>
      <sheetName val="Annual Sales - Summer"/>
      <sheetName val="Annual Sales - Winter"/>
      <sheetName val="Proposed Transmission (legal)"/>
      <sheetName val="NERC Forms"/>
      <sheetName val="Survey Contacts"/>
      <sheetName val="Company Data"/>
      <sheetName val="Plant Data (legal)"/>
      <sheetName val="Generator"/>
      <sheetName val="Existing (legal)"/>
      <sheetName val="Planned New (legal)"/>
      <sheetName val="Planned Change (legal)"/>
      <sheetName val="FERC Gen Status"/>
      <sheetName val="Joint Owner"/>
      <sheetName val="Notes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CD23-FB6A-461D-9BAF-4E7F0D470BF0}">
  <dimension ref="C8:S44"/>
  <sheetViews>
    <sheetView tabSelected="1" zoomScale="85" zoomScaleNormal="85" workbookViewId="0">
      <selection activeCell="N25" sqref="N25"/>
    </sheetView>
  </sheetViews>
  <sheetFormatPr defaultRowHeight="12.75" x14ac:dyDescent="0.2"/>
  <cols>
    <col min="3" max="3" width="11.140625" customWidth="1"/>
    <col min="4" max="4" width="11" customWidth="1"/>
    <col min="5" max="5" width="17.5703125" customWidth="1"/>
    <col min="6" max="6" width="14.42578125" customWidth="1"/>
    <col min="11" max="11" width="12" customWidth="1"/>
    <col min="12" max="12" width="11.5703125" customWidth="1"/>
  </cols>
  <sheetData>
    <row r="8" spans="3:12" x14ac:dyDescent="0.2">
      <c r="E8" s="17"/>
      <c r="L8" s="17"/>
    </row>
    <row r="11" spans="3:12" ht="39" thickBot="1" x14ac:dyDescent="0.25">
      <c r="C11" s="25" t="s">
        <v>103</v>
      </c>
      <c r="D11" s="26" t="s">
        <v>102</v>
      </c>
      <c r="E11" s="26" t="s">
        <v>105</v>
      </c>
      <c r="F11" s="26" t="s">
        <v>104</v>
      </c>
      <c r="G11" s="26" t="s">
        <v>106</v>
      </c>
    </row>
    <row r="12" spans="3:12" x14ac:dyDescent="0.2">
      <c r="C12" s="27">
        <v>41121</v>
      </c>
      <c r="D12" s="36">
        <f>'QF Comparison'!V200</f>
        <v>757.43550000000005</v>
      </c>
      <c r="E12" s="34" t="s">
        <v>99</v>
      </c>
      <c r="F12" s="35" t="s">
        <v>99</v>
      </c>
      <c r="G12" s="33"/>
    </row>
    <row r="13" spans="3:12" x14ac:dyDescent="0.2">
      <c r="C13" s="27">
        <v>42947</v>
      </c>
      <c r="D13" s="37">
        <f>'QF Comparison'!M200</f>
        <v>1913.5199999999991</v>
      </c>
      <c r="E13" s="28">
        <f>'QF Comparison'!$V$203</f>
        <v>286.16849999999999</v>
      </c>
      <c r="F13" s="30">
        <f>'QF Comparison'!$V$208</f>
        <v>47.69250000000001</v>
      </c>
      <c r="G13" s="33"/>
    </row>
    <row r="14" spans="3:12" ht="13.5" thickBot="1" x14ac:dyDescent="0.25">
      <c r="C14" s="27">
        <v>44773</v>
      </c>
      <c r="D14" s="38">
        <f>'QF Comparison'!D200</f>
        <v>2172.7360000000008</v>
      </c>
      <c r="E14" s="31">
        <f>'QF Comparison'!V205-'QF Comparison'!V203</f>
        <v>79.200000000000045</v>
      </c>
      <c r="F14" s="29">
        <f>'QF Comparison'!M66+'QF Comparison'!M67+'QF Comparison'!M175</f>
        <v>29.95</v>
      </c>
      <c r="G14" s="33"/>
    </row>
    <row r="15" spans="3:12" x14ac:dyDescent="0.2">
      <c r="C15" s="33"/>
      <c r="D15" s="33"/>
      <c r="E15" s="28">
        <f>SUM(E13:E14)</f>
        <v>365.36850000000004</v>
      </c>
      <c r="F15" s="28">
        <f>SUM(F13:F14)</f>
        <v>77.642500000000013</v>
      </c>
      <c r="G15" s="32">
        <f>F15/E15</f>
        <v>0.21250463573077594</v>
      </c>
    </row>
    <row r="17" spans="3:19" x14ac:dyDescent="0.2">
      <c r="C17" t="s">
        <v>107</v>
      </c>
      <c r="D17" s="24">
        <f>D14/D12</f>
        <v>2.8685426019773308</v>
      </c>
    </row>
    <row r="23" spans="3:19" x14ac:dyDescent="0.2">
      <c r="C23" t="s">
        <v>108</v>
      </c>
      <c r="D23" t="s">
        <v>109</v>
      </c>
      <c r="E23" t="s">
        <v>21</v>
      </c>
      <c r="F23" t="s">
        <v>6</v>
      </c>
      <c r="G23" t="s">
        <v>27</v>
      </c>
      <c r="H23" t="s">
        <v>12</v>
      </c>
      <c r="I23" t="s">
        <v>13</v>
      </c>
      <c r="J23" t="s">
        <v>25</v>
      </c>
      <c r="L23" t="s">
        <v>110</v>
      </c>
      <c r="N23" t="s">
        <v>21</v>
      </c>
      <c r="O23" t="s">
        <v>6</v>
      </c>
      <c r="P23" t="s">
        <v>27</v>
      </c>
      <c r="Q23" t="s">
        <v>12</v>
      </c>
      <c r="R23" t="s">
        <v>13</v>
      </c>
      <c r="S23" t="s">
        <v>25</v>
      </c>
    </row>
    <row r="24" spans="3:19" x14ac:dyDescent="0.2">
      <c r="C24" s="39">
        <v>44773</v>
      </c>
      <c r="D24" s="17">
        <f>SUMIFS('QF Comparison'!$D$3:$D$197,'QF Comparison'!$F$3:$F$197,"&gt;="&amp;C24,'QF Comparison'!$E$3:$E$197,"&lt;"&amp;$C$24)</f>
        <v>2172.7360000000003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21"/>
      <c r="L24" s="17">
        <f t="shared" ref="L24:L44" si="0">D24+(1-ROUND($G$15,2))*($D$24-D24)</f>
        <v>2172.7360000000003</v>
      </c>
      <c r="M24" s="21"/>
      <c r="N24" s="17">
        <f>SUMIFS('QF Comparison'!$D$3:$D$197,'QF Comparison'!$F$3:$F$197,"&gt;="&amp;$C24,'QF Comparison'!$E$3:$E$197,"&lt;"&amp;$C$24,'QF Comparison'!$I$3:$I$197,N$23)</f>
        <v>19.41</v>
      </c>
      <c r="O24" s="17">
        <f>SUMIFS('QF Comparison'!$D$3:$D$197,'QF Comparison'!$F$3:$F$197,"&gt;="&amp;$C24,'QF Comparison'!$E$3:$E$197,"&lt;"&amp;$C$24,'QF Comparison'!$I$3:$I$197,O$23)</f>
        <v>409.31099999999992</v>
      </c>
      <c r="P24" s="17">
        <f>SUMIFS('QF Comparison'!$D$3:$D$197,'QF Comparison'!$F$3:$F$197,"&gt;="&amp;$C24,'QF Comparison'!$E$3:$E$197,"&lt;"&amp;$C$24,'QF Comparison'!$I$3:$I$197,P$23)</f>
        <v>2.911</v>
      </c>
      <c r="Q24" s="17">
        <f>SUMIFS('QF Comparison'!$D$3:$D$197,'QF Comparison'!$F$3:$F$197,"&gt;="&amp;$C24,'QF Comparison'!$E$3:$E$197,"&lt;"&amp;$C$24,'QF Comparison'!$I$3:$I$197,Q$23)</f>
        <v>193.06099999999995</v>
      </c>
      <c r="R24" s="17">
        <f>SUMIFS('QF Comparison'!$D$3:$D$197,'QF Comparison'!$F$3:$F$197,"&gt;="&amp;$C24,'QF Comparison'!$E$3:$E$197,"&lt;"&amp;$C$24,'QF Comparison'!$I$3:$I$197,R$23)</f>
        <v>1039.143</v>
      </c>
      <c r="S24" s="17">
        <f>SUMIFS('QF Comparison'!$D$3:$D$197,'QF Comparison'!$F$3:$F$197,"&gt;="&amp;$C24,'QF Comparison'!$E$3:$E$197,"&lt;"&amp;$C$24,'QF Comparison'!$I$3:$I$197,S$23)</f>
        <v>508.90000000000003</v>
      </c>
    </row>
    <row r="25" spans="3:19" x14ac:dyDescent="0.2">
      <c r="C25" s="23">
        <v>2023</v>
      </c>
      <c r="D25" s="17">
        <f>SUMIFS('QF Comparison'!$D$3:$D$197,'QF Comparison'!$F$3:$F$197,"&gt;="&amp;DATE(C25,1,1),'QF Comparison'!$E$3:$E$197,"&lt;"&amp;$C$24)</f>
        <v>1966.7660000000008</v>
      </c>
      <c r="E25" s="17">
        <f>ROUND(1-$G$15,2)*(N$24-N25)</f>
        <v>3.95</v>
      </c>
      <c r="F25" s="17">
        <f t="shared" ref="F25:F44" si="1">ROUND(1-$G$15,2)*(O$24-O25)</f>
        <v>12.82169999999997</v>
      </c>
      <c r="G25" s="17">
        <f t="shared" ref="G25:G44" si="2">ROUND(1-$G$15,2)*(P$24-P25)</f>
        <v>0</v>
      </c>
      <c r="H25" s="17">
        <f t="shared" ref="H25:H44" si="3">ROUND(1-$G$15,2)*(Q$24-Q25)</f>
        <v>0</v>
      </c>
      <c r="I25" s="17">
        <f t="shared" ref="I25:I44" si="4">ROUND(1-$G$15,2)*(R$24-R25)</f>
        <v>50.82860000000003</v>
      </c>
      <c r="J25" s="17">
        <f t="shared" ref="J25:J44" si="5">ROUND(1-$G$15,2)*(S$24-S25)</f>
        <v>95.116000000000028</v>
      </c>
      <c r="K25" s="21"/>
      <c r="L25" s="17">
        <f t="shared" si="0"/>
        <v>2129.4823000000006</v>
      </c>
      <c r="M25" s="16">
        <f>L25-SUM(D25:J25)</f>
        <v>0</v>
      </c>
      <c r="N25" s="17">
        <f>SUMIFS('QF Comparison'!$D$3:$D$197,'QF Comparison'!$F$3:$F$197,"&gt;="&amp;DATE($C25,1,1),'QF Comparison'!$E$3:$E$197,"&lt;"&amp;$C$24,'QF Comparison'!$I$3:$I$197,N$23)</f>
        <v>14.41</v>
      </c>
      <c r="O25" s="17">
        <f>SUMIFS('QF Comparison'!$D$3:$D$197,'QF Comparison'!$F$3:$F$197,"&gt;="&amp;DATE($C25,1,1),'QF Comparison'!$E$3:$E$197,"&lt;"&amp;$C$24,'QF Comparison'!$I$3:$I$197,O$23)</f>
        <v>393.08099999999996</v>
      </c>
      <c r="P25" s="17">
        <f>SUMIFS('QF Comparison'!$D$3:$D$197,'QF Comparison'!$F$3:$F$197,"&gt;="&amp;DATE($C25,1,1),'QF Comparison'!$E$3:$E$197,"&lt;"&amp;$C$24,'QF Comparison'!$I$3:$I$197,P$23)</f>
        <v>2.911</v>
      </c>
      <c r="Q25" s="17">
        <f>SUMIFS('QF Comparison'!$D$3:$D$197,'QF Comparison'!$F$3:$F$197,"&gt;="&amp;DATE($C25,1,1),'QF Comparison'!$E$3:$E$197,"&lt;"&amp;$C$24,'QF Comparison'!$I$3:$I$197,Q$23)</f>
        <v>193.06099999999995</v>
      </c>
      <c r="R25" s="17">
        <f>SUMIFS('QF Comparison'!$D$3:$D$197,'QF Comparison'!$F$3:$F$197,"&gt;="&amp;DATE($C25,1,1),'QF Comparison'!$E$3:$E$197,"&lt;"&amp;$C$24,'QF Comparison'!$I$3:$I$197,R$23)</f>
        <v>974.803</v>
      </c>
      <c r="S25" s="17">
        <f>SUMIFS('QF Comparison'!$D$3:$D$197,'QF Comparison'!$F$3:$F$197,"&gt;="&amp;DATE($C25,1,1),'QF Comparison'!$E$3:$E$197,"&lt;"&amp;$C$24,'QF Comparison'!$I$3:$I$197,S$23)</f>
        <v>388.5</v>
      </c>
    </row>
    <row r="26" spans="3:19" x14ac:dyDescent="0.2">
      <c r="C26" s="23">
        <f>C25+1</f>
        <v>2024</v>
      </c>
      <c r="D26" s="17">
        <f>SUMIFS('QF Comparison'!$D$3:$D$197,'QF Comparison'!$F$3:$F$197,"&gt;="&amp;DATE(C26,1,1),'QF Comparison'!$E$3:$E$197,"&lt;"&amp;$C$24)</f>
        <v>1905.236000000001</v>
      </c>
      <c r="E26" s="17">
        <f t="shared" ref="E26:E44" si="6">ROUND(1-$G$15,2)*(N$24-N26)</f>
        <v>3.95</v>
      </c>
      <c r="F26" s="17">
        <f t="shared" si="1"/>
        <v>18.865199999999998</v>
      </c>
      <c r="G26" s="17">
        <f t="shared" si="2"/>
        <v>0</v>
      </c>
      <c r="H26" s="17">
        <f t="shared" si="3"/>
        <v>0.20539999999999281</v>
      </c>
      <c r="I26" s="17">
        <f t="shared" si="4"/>
        <v>93.109400000000008</v>
      </c>
      <c r="J26" s="17">
        <f t="shared" si="5"/>
        <v>95.195000000000007</v>
      </c>
      <c r="K26" s="21"/>
      <c r="L26" s="17">
        <f t="shared" si="0"/>
        <v>2116.5610000000006</v>
      </c>
      <c r="M26" s="16">
        <f t="shared" ref="M26:M44" si="7">L26-SUM(D26:J26)</f>
        <v>0</v>
      </c>
      <c r="N26" s="17">
        <f>SUMIFS('QF Comparison'!$D$3:$D$197,'QF Comparison'!$F$3:$F$197,"&gt;="&amp;DATE($C26,1,1),'QF Comparison'!$E$3:$E$197,"&lt;"&amp;$C$24,'QF Comparison'!$I$3:$I$197,N$23)</f>
        <v>14.41</v>
      </c>
      <c r="O26" s="17">
        <f>SUMIFS('QF Comparison'!$D$3:$D$197,'QF Comparison'!$F$3:$F$197,"&gt;="&amp;DATE($C26,1,1),'QF Comparison'!$E$3:$E$197,"&lt;"&amp;$C$24,'QF Comparison'!$I$3:$I$197,O$23)</f>
        <v>385.43099999999993</v>
      </c>
      <c r="P26" s="17">
        <f>SUMIFS('QF Comparison'!$D$3:$D$197,'QF Comparison'!$F$3:$F$197,"&gt;="&amp;DATE($C26,1,1),'QF Comparison'!$E$3:$E$197,"&lt;"&amp;$C$24,'QF Comparison'!$I$3:$I$197,P$23)</f>
        <v>2.911</v>
      </c>
      <c r="Q26" s="17">
        <f>SUMIFS('QF Comparison'!$D$3:$D$197,'QF Comparison'!$F$3:$F$197,"&gt;="&amp;DATE($C26,1,1),'QF Comparison'!$E$3:$E$197,"&lt;"&amp;$C$24,'QF Comparison'!$I$3:$I$197,Q$23)</f>
        <v>192.80099999999996</v>
      </c>
      <c r="R26" s="17">
        <f>SUMIFS('QF Comparison'!$D$3:$D$197,'QF Comparison'!$F$3:$F$197,"&gt;="&amp;DATE($C26,1,1),'QF Comparison'!$E$3:$E$197,"&lt;"&amp;$C$24,'QF Comparison'!$I$3:$I$197,R$23)</f>
        <v>921.28300000000002</v>
      </c>
      <c r="S26" s="17">
        <f>SUMIFS('QF Comparison'!$D$3:$D$197,'QF Comparison'!$F$3:$F$197,"&gt;="&amp;DATE($C26,1,1),'QF Comparison'!$E$3:$E$197,"&lt;"&amp;$C$24,'QF Comparison'!$I$3:$I$197,S$23)</f>
        <v>388.40000000000003</v>
      </c>
    </row>
    <row r="27" spans="3:19" x14ac:dyDescent="0.2">
      <c r="C27" s="23">
        <f t="shared" ref="C27:C44" si="8">C26+1</f>
        <v>2025</v>
      </c>
      <c r="D27" s="17">
        <f>SUMIFS('QF Comparison'!$D$3:$D$197,'QF Comparison'!$F$3:$F$197,"&gt;="&amp;DATE(C27,1,1),'QF Comparison'!$E$3:$E$197,"&lt;"&amp;$C$24)</f>
        <v>1899.171000000001</v>
      </c>
      <c r="E27" s="17">
        <f t="shared" si="6"/>
        <v>3.95</v>
      </c>
      <c r="F27" s="17">
        <f t="shared" si="1"/>
        <v>23.656550000000042</v>
      </c>
      <c r="G27" s="17">
        <f t="shared" si="2"/>
        <v>0</v>
      </c>
      <c r="H27" s="17">
        <f t="shared" si="3"/>
        <v>0.20539999999999281</v>
      </c>
      <c r="I27" s="17">
        <f t="shared" si="4"/>
        <v>93.109400000000008</v>
      </c>
      <c r="J27" s="17">
        <f t="shared" si="5"/>
        <v>95.195000000000007</v>
      </c>
      <c r="K27" s="21"/>
      <c r="L27" s="17">
        <f t="shared" si="0"/>
        <v>2115.2873500000005</v>
      </c>
      <c r="M27" s="16">
        <f t="shared" si="7"/>
        <v>0</v>
      </c>
      <c r="N27" s="17">
        <f>SUMIFS('QF Comparison'!$D$3:$D$197,'QF Comparison'!$F$3:$F$197,"&gt;="&amp;DATE($C27,1,1),'QF Comparison'!$E$3:$E$197,"&lt;"&amp;$C$24,'QF Comparison'!$I$3:$I$197,N$23)</f>
        <v>14.41</v>
      </c>
      <c r="O27" s="17">
        <f>SUMIFS('QF Comparison'!$D$3:$D$197,'QF Comparison'!$F$3:$F$197,"&gt;="&amp;DATE($C27,1,1),'QF Comparison'!$E$3:$E$197,"&lt;"&amp;$C$24,'QF Comparison'!$I$3:$I$197,O$23)</f>
        <v>379.36599999999987</v>
      </c>
      <c r="P27" s="17">
        <f>SUMIFS('QF Comparison'!$D$3:$D$197,'QF Comparison'!$F$3:$F$197,"&gt;="&amp;DATE($C27,1,1),'QF Comparison'!$E$3:$E$197,"&lt;"&amp;$C$24,'QF Comparison'!$I$3:$I$197,P$23)</f>
        <v>2.911</v>
      </c>
      <c r="Q27" s="17">
        <f>SUMIFS('QF Comparison'!$D$3:$D$197,'QF Comparison'!$F$3:$F$197,"&gt;="&amp;DATE($C27,1,1),'QF Comparison'!$E$3:$E$197,"&lt;"&amp;$C$24,'QF Comparison'!$I$3:$I$197,Q$23)</f>
        <v>192.80099999999996</v>
      </c>
      <c r="R27" s="17">
        <f>SUMIFS('QF Comparison'!$D$3:$D$197,'QF Comparison'!$F$3:$F$197,"&gt;="&amp;DATE($C27,1,1),'QF Comparison'!$E$3:$E$197,"&lt;"&amp;$C$24,'QF Comparison'!$I$3:$I$197,R$23)</f>
        <v>921.28300000000002</v>
      </c>
      <c r="S27" s="17">
        <f>SUMIFS('QF Comparison'!$D$3:$D$197,'QF Comparison'!$F$3:$F$197,"&gt;="&amp;DATE($C27,1,1),'QF Comparison'!$E$3:$E$197,"&lt;"&amp;$C$24,'QF Comparison'!$I$3:$I$197,S$23)</f>
        <v>388.40000000000003</v>
      </c>
    </row>
    <row r="28" spans="3:19" x14ac:dyDescent="0.2">
      <c r="C28" s="23">
        <f t="shared" si="8"/>
        <v>2026</v>
      </c>
      <c r="D28" s="17">
        <f>SUMIFS('QF Comparison'!$D$3:$D$197,'QF Comparison'!$F$3:$F$197,"&gt;="&amp;DATE(C28,1,1),'QF Comparison'!$E$3:$E$197,"&lt;"&amp;$C$24)</f>
        <v>1884.4530000000009</v>
      </c>
      <c r="E28" s="17">
        <f t="shared" si="6"/>
        <v>3.95</v>
      </c>
      <c r="F28" s="17">
        <f t="shared" si="1"/>
        <v>32.386050000000004</v>
      </c>
      <c r="G28" s="17">
        <f t="shared" si="2"/>
        <v>0</v>
      </c>
      <c r="H28" s="17">
        <f t="shared" si="3"/>
        <v>0.20539999999999281</v>
      </c>
      <c r="I28" s="17">
        <f t="shared" si="4"/>
        <v>95.928120000000007</v>
      </c>
      <c r="J28" s="17">
        <f t="shared" si="5"/>
        <v>95.274000000000029</v>
      </c>
      <c r="K28" s="21"/>
      <c r="L28" s="17">
        <f t="shared" si="0"/>
        <v>2112.1965700000005</v>
      </c>
      <c r="M28" s="16">
        <f t="shared" si="7"/>
        <v>0</v>
      </c>
      <c r="N28" s="17">
        <f>SUMIFS('QF Comparison'!$D$3:$D$197,'QF Comparison'!$F$3:$F$197,"&gt;="&amp;DATE($C28,1,1),'QF Comparison'!$E$3:$E$197,"&lt;"&amp;$C$24,'QF Comparison'!$I$3:$I$197,N$23)</f>
        <v>14.41</v>
      </c>
      <c r="O28" s="17">
        <f>SUMIFS('QF Comparison'!$D$3:$D$197,'QF Comparison'!$F$3:$F$197,"&gt;="&amp;DATE($C28,1,1),'QF Comparison'!$E$3:$E$197,"&lt;"&amp;$C$24,'QF Comparison'!$I$3:$I$197,O$23)</f>
        <v>368.31599999999992</v>
      </c>
      <c r="P28" s="17">
        <f>SUMIFS('QF Comparison'!$D$3:$D$197,'QF Comparison'!$F$3:$F$197,"&gt;="&amp;DATE($C28,1,1),'QF Comparison'!$E$3:$E$197,"&lt;"&amp;$C$24,'QF Comparison'!$I$3:$I$197,P$23)</f>
        <v>2.911</v>
      </c>
      <c r="Q28" s="17">
        <f>SUMIFS('QF Comparison'!$D$3:$D$197,'QF Comparison'!$F$3:$F$197,"&gt;="&amp;DATE($C28,1,1),'QF Comparison'!$E$3:$E$197,"&lt;"&amp;$C$24,'QF Comparison'!$I$3:$I$197,Q$23)</f>
        <v>192.80099999999996</v>
      </c>
      <c r="R28" s="17">
        <f>SUMIFS('QF Comparison'!$D$3:$D$197,'QF Comparison'!$F$3:$F$197,"&gt;="&amp;DATE($C28,1,1),'QF Comparison'!$E$3:$E$197,"&lt;"&amp;$C$24,'QF Comparison'!$I$3:$I$197,R$23)</f>
        <v>917.71500000000003</v>
      </c>
      <c r="S28" s="17">
        <f>SUMIFS('QF Comparison'!$D$3:$D$197,'QF Comparison'!$F$3:$F$197,"&gt;="&amp;DATE($C28,1,1),'QF Comparison'!$E$3:$E$197,"&lt;"&amp;$C$24,'QF Comparison'!$I$3:$I$197,S$23)</f>
        <v>388.3</v>
      </c>
    </row>
    <row r="29" spans="3:19" x14ac:dyDescent="0.2">
      <c r="C29" s="23">
        <f t="shared" si="8"/>
        <v>2027</v>
      </c>
      <c r="D29" s="17">
        <f>SUMIFS('QF Comparison'!$D$3:$D$197,'QF Comparison'!$F$3:$F$197,"&gt;="&amp;DATE(C29,1,1),'QF Comparison'!$E$3:$E$197,"&lt;"&amp;$C$24)</f>
        <v>1848.5880000000006</v>
      </c>
      <c r="E29" s="17">
        <f t="shared" si="6"/>
        <v>3.95</v>
      </c>
      <c r="F29" s="17">
        <f t="shared" si="1"/>
        <v>58.19139999999998</v>
      </c>
      <c r="G29" s="17">
        <f t="shared" si="2"/>
        <v>0</v>
      </c>
      <c r="H29" s="17">
        <f t="shared" si="3"/>
        <v>0.20539999999999281</v>
      </c>
      <c r="I29" s="17">
        <f t="shared" si="4"/>
        <v>98.456120000000041</v>
      </c>
      <c r="J29" s="17">
        <f t="shared" si="5"/>
        <v>95.274000000000029</v>
      </c>
      <c r="K29" s="21"/>
      <c r="L29" s="17">
        <f t="shared" si="0"/>
        <v>2104.6649200000002</v>
      </c>
      <c r="M29" s="16">
        <f t="shared" si="7"/>
        <v>0</v>
      </c>
      <c r="N29" s="17">
        <f>SUMIFS('QF Comparison'!$D$3:$D$197,'QF Comparison'!$F$3:$F$197,"&gt;="&amp;DATE($C29,1,1),'QF Comparison'!$E$3:$E$197,"&lt;"&amp;$C$24,'QF Comparison'!$I$3:$I$197,N$23)</f>
        <v>14.41</v>
      </c>
      <c r="O29" s="17">
        <f>SUMIFS('QF Comparison'!$D$3:$D$197,'QF Comparison'!$F$3:$F$197,"&gt;="&amp;DATE($C29,1,1),'QF Comparison'!$E$3:$E$197,"&lt;"&amp;$C$24,'QF Comparison'!$I$3:$I$197,O$23)</f>
        <v>335.65099999999995</v>
      </c>
      <c r="P29" s="17">
        <f>SUMIFS('QF Comparison'!$D$3:$D$197,'QF Comparison'!$F$3:$F$197,"&gt;="&amp;DATE($C29,1,1),'QF Comparison'!$E$3:$E$197,"&lt;"&amp;$C$24,'QF Comparison'!$I$3:$I$197,P$23)</f>
        <v>2.911</v>
      </c>
      <c r="Q29" s="17">
        <f>SUMIFS('QF Comparison'!$D$3:$D$197,'QF Comparison'!$F$3:$F$197,"&gt;="&amp;DATE($C29,1,1),'QF Comparison'!$E$3:$E$197,"&lt;"&amp;$C$24,'QF Comparison'!$I$3:$I$197,Q$23)</f>
        <v>192.80099999999996</v>
      </c>
      <c r="R29" s="17">
        <f>SUMIFS('QF Comparison'!$D$3:$D$197,'QF Comparison'!$F$3:$F$197,"&gt;="&amp;DATE($C29,1,1),'QF Comparison'!$E$3:$E$197,"&lt;"&amp;$C$24,'QF Comparison'!$I$3:$I$197,R$23)</f>
        <v>914.51499999999999</v>
      </c>
      <c r="S29" s="17">
        <f>SUMIFS('QF Comparison'!$D$3:$D$197,'QF Comparison'!$F$3:$F$197,"&gt;="&amp;DATE($C29,1,1),'QF Comparison'!$E$3:$E$197,"&lt;"&amp;$C$24,'QF Comparison'!$I$3:$I$197,S$23)</f>
        <v>388.3</v>
      </c>
    </row>
    <row r="30" spans="3:19" x14ac:dyDescent="0.2">
      <c r="C30" s="23">
        <f t="shared" si="8"/>
        <v>2028</v>
      </c>
      <c r="D30" s="17">
        <f>SUMIFS('QF Comparison'!$D$3:$D$197,'QF Comparison'!$F$3:$F$197,"&gt;="&amp;DATE(C30,1,1),'QF Comparison'!$E$3:$E$197,"&lt;"&amp;$C$24)</f>
        <v>1846.7080000000008</v>
      </c>
      <c r="E30" s="17">
        <f t="shared" si="6"/>
        <v>3.95</v>
      </c>
      <c r="F30" s="17">
        <f t="shared" si="1"/>
        <v>59.676599999999929</v>
      </c>
      <c r="G30" s="17">
        <f t="shared" si="2"/>
        <v>0</v>
      </c>
      <c r="H30" s="17">
        <f t="shared" si="3"/>
        <v>0.20539999999999281</v>
      </c>
      <c r="I30" s="17">
        <f t="shared" si="4"/>
        <v>98.456120000000041</v>
      </c>
      <c r="J30" s="17">
        <f t="shared" si="5"/>
        <v>95.274000000000029</v>
      </c>
      <c r="K30" s="21"/>
      <c r="L30" s="17">
        <f t="shared" si="0"/>
        <v>2104.2701200000006</v>
      </c>
      <c r="M30" s="16">
        <f t="shared" si="7"/>
        <v>0</v>
      </c>
      <c r="N30" s="17">
        <f>SUMIFS('QF Comparison'!$D$3:$D$197,'QF Comparison'!$F$3:$F$197,"&gt;="&amp;DATE($C30,1,1),'QF Comparison'!$E$3:$E$197,"&lt;"&amp;$C$24,'QF Comparison'!$I$3:$I$197,N$23)</f>
        <v>14.41</v>
      </c>
      <c r="O30" s="17">
        <f>SUMIFS('QF Comparison'!$D$3:$D$197,'QF Comparison'!$F$3:$F$197,"&gt;="&amp;DATE($C30,1,1),'QF Comparison'!$E$3:$E$197,"&lt;"&amp;$C$24,'QF Comparison'!$I$3:$I$197,O$23)</f>
        <v>333.77100000000002</v>
      </c>
      <c r="P30" s="17">
        <f>SUMIFS('QF Comparison'!$D$3:$D$197,'QF Comparison'!$F$3:$F$197,"&gt;="&amp;DATE($C30,1,1),'QF Comparison'!$E$3:$E$197,"&lt;"&amp;$C$24,'QF Comparison'!$I$3:$I$197,P$23)</f>
        <v>2.911</v>
      </c>
      <c r="Q30" s="17">
        <f>SUMIFS('QF Comparison'!$D$3:$D$197,'QF Comparison'!$F$3:$F$197,"&gt;="&amp;DATE($C30,1,1),'QF Comparison'!$E$3:$E$197,"&lt;"&amp;$C$24,'QF Comparison'!$I$3:$I$197,Q$23)</f>
        <v>192.80099999999996</v>
      </c>
      <c r="R30" s="17">
        <f>SUMIFS('QF Comparison'!$D$3:$D$197,'QF Comparison'!$F$3:$F$197,"&gt;="&amp;DATE($C30,1,1),'QF Comparison'!$E$3:$E$197,"&lt;"&amp;$C$24,'QF Comparison'!$I$3:$I$197,R$23)</f>
        <v>914.51499999999999</v>
      </c>
      <c r="S30" s="17">
        <f>SUMIFS('QF Comparison'!$D$3:$D$197,'QF Comparison'!$F$3:$F$197,"&gt;="&amp;DATE($C30,1,1),'QF Comparison'!$E$3:$E$197,"&lt;"&amp;$C$24,'QF Comparison'!$I$3:$I$197,S$23)</f>
        <v>388.3</v>
      </c>
    </row>
    <row r="31" spans="3:19" x14ac:dyDescent="0.2">
      <c r="C31" s="23">
        <f t="shared" si="8"/>
        <v>2029</v>
      </c>
      <c r="D31" s="17">
        <f>SUMIFS('QF Comparison'!$D$3:$D$197,'QF Comparison'!$F$3:$F$197,"&gt;="&amp;DATE(C31,1,1),'QF Comparison'!$E$3:$E$197,"&lt;"&amp;$C$24)</f>
        <v>1792.8220000000006</v>
      </c>
      <c r="E31" s="17">
        <f t="shared" si="6"/>
        <v>11.850000000000001</v>
      </c>
      <c r="F31" s="17">
        <f t="shared" si="1"/>
        <v>78.072539999999975</v>
      </c>
      <c r="G31" s="17">
        <f t="shared" si="2"/>
        <v>0</v>
      </c>
      <c r="H31" s="17">
        <f t="shared" si="3"/>
        <v>1.548399999999984</v>
      </c>
      <c r="I31" s="17">
        <f t="shared" si="4"/>
        <v>113.38712000000002</v>
      </c>
      <c r="J31" s="17">
        <f t="shared" si="5"/>
        <v>95.274000000000029</v>
      </c>
      <c r="K31" s="21"/>
      <c r="L31" s="17">
        <f t="shared" si="0"/>
        <v>2092.9540600000005</v>
      </c>
      <c r="M31" s="16">
        <f t="shared" si="7"/>
        <v>0</v>
      </c>
      <c r="N31" s="17">
        <f>SUMIFS('QF Comparison'!$D$3:$D$197,'QF Comparison'!$F$3:$F$197,"&gt;="&amp;DATE($C31,1,1),'QF Comparison'!$E$3:$E$197,"&lt;"&amp;$C$24,'QF Comparison'!$I$3:$I$197,N$23)</f>
        <v>4.41</v>
      </c>
      <c r="O31" s="17">
        <f>SUMIFS('QF Comparison'!$D$3:$D$197,'QF Comparison'!$F$3:$F$197,"&gt;="&amp;DATE($C31,1,1),'QF Comparison'!$E$3:$E$197,"&lt;"&amp;$C$24,'QF Comparison'!$I$3:$I$197,O$23)</f>
        <v>310.48499999999996</v>
      </c>
      <c r="P31" s="17">
        <f>SUMIFS('QF Comparison'!$D$3:$D$197,'QF Comparison'!$F$3:$F$197,"&gt;="&amp;DATE($C31,1,1),'QF Comparison'!$E$3:$E$197,"&lt;"&amp;$C$24,'QF Comparison'!$I$3:$I$197,P$23)</f>
        <v>2.911</v>
      </c>
      <c r="Q31" s="17">
        <f>SUMIFS('QF Comparison'!$D$3:$D$197,'QF Comparison'!$F$3:$F$197,"&gt;="&amp;DATE($C31,1,1),'QF Comparison'!$E$3:$E$197,"&lt;"&amp;$C$24,'QF Comparison'!$I$3:$I$197,Q$23)</f>
        <v>191.10099999999997</v>
      </c>
      <c r="R31" s="17">
        <f>SUMIFS('QF Comparison'!$D$3:$D$197,'QF Comparison'!$F$3:$F$197,"&gt;="&amp;DATE($C31,1,1),'QF Comparison'!$E$3:$E$197,"&lt;"&amp;$C$24,'QF Comparison'!$I$3:$I$197,R$23)</f>
        <v>895.61500000000001</v>
      </c>
      <c r="S31" s="17">
        <f>SUMIFS('QF Comparison'!$D$3:$D$197,'QF Comparison'!$F$3:$F$197,"&gt;="&amp;DATE($C31,1,1),'QF Comparison'!$E$3:$E$197,"&lt;"&amp;$C$24,'QF Comparison'!$I$3:$I$197,S$23)</f>
        <v>388.3</v>
      </c>
    </row>
    <row r="32" spans="3:19" x14ac:dyDescent="0.2">
      <c r="C32" s="23">
        <f t="shared" si="8"/>
        <v>2030</v>
      </c>
      <c r="D32" s="17">
        <f>SUMIFS('QF Comparison'!$D$3:$D$197,'QF Comparison'!$F$3:$F$197,"&gt;="&amp;DATE(C32,1,1),'QF Comparison'!$E$3:$E$197,"&lt;"&amp;$C$24)</f>
        <v>1719.3520000000001</v>
      </c>
      <c r="E32" s="17">
        <f t="shared" si="6"/>
        <v>11.850000000000001</v>
      </c>
      <c r="F32" s="17">
        <f t="shared" si="1"/>
        <v>135.88473999999994</v>
      </c>
      <c r="G32" s="17">
        <f t="shared" si="2"/>
        <v>0</v>
      </c>
      <c r="H32" s="17">
        <f t="shared" si="3"/>
        <v>1.7775000000000001</v>
      </c>
      <c r="I32" s="17">
        <f t="shared" si="4"/>
        <v>113.38712000000002</v>
      </c>
      <c r="J32" s="17">
        <f t="shared" si="5"/>
        <v>95.274000000000029</v>
      </c>
      <c r="K32" s="21"/>
      <c r="L32" s="17">
        <f t="shared" si="0"/>
        <v>2077.5253600000005</v>
      </c>
      <c r="M32" s="16">
        <f t="shared" si="7"/>
        <v>0</v>
      </c>
      <c r="N32" s="17">
        <f>SUMIFS('QF Comparison'!$D$3:$D$197,'QF Comparison'!$F$3:$F$197,"&gt;="&amp;DATE($C32,1,1),'QF Comparison'!$E$3:$E$197,"&lt;"&amp;$C$24,'QF Comparison'!$I$3:$I$197,N$23)</f>
        <v>4.41</v>
      </c>
      <c r="O32" s="17">
        <f>SUMIFS('QF Comparison'!$D$3:$D$197,'QF Comparison'!$F$3:$F$197,"&gt;="&amp;DATE($C32,1,1),'QF Comparison'!$E$3:$E$197,"&lt;"&amp;$C$24,'QF Comparison'!$I$3:$I$197,O$23)</f>
        <v>237.30500000000001</v>
      </c>
      <c r="P32" s="17">
        <f>SUMIFS('QF Comparison'!$D$3:$D$197,'QF Comparison'!$F$3:$F$197,"&gt;="&amp;DATE($C32,1,1),'QF Comparison'!$E$3:$E$197,"&lt;"&amp;$C$24,'QF Comparison'!$I$3:$I$197,P$23)</f>
        <v>2.911</v>
      </c>
      <c r="Q32" s="17">
        <f>SUMIFS('QF Comparison'!$D$3:$D$197,'QF Comparison'!$F$3:$F$197,"&gt;="&amp;DATE($C32,1,1),'QF Comparison'!$E$3:$E$197,"&lt;"&amp;$C$24,'QF Comparison'!$I$3:$I$197,Q$23)</f>
        <v>190.81099999999995</v>
      </c>
      <c r="R32" s="17">
        <f>SUMIFS('QF Comparison'!$D$3:$D$197,'QF Comparison'!$F$3:$F$197,"&gt;="&amp;DATE($C32,1,1),'QF Comparison'!$E$3:$E$197,"&lt;"&amp;$C$24,'QF Comparison'!$I$3:$I$197,R$23)</f>
        <v>895.61500000000001</v>
      </c>
      <c r="S32" s="17">
        <f>SUMIFS('QF Comparison'!$D$3:$D$197,'QF Comparison'!$F$3:$F$197,"&gt;="&amp;DATE($C32,1,1),'QF Comparison'!$E$3:$E$197,"&lt;"&amp;$C$24,'QF Comparison'!$I$3:$I$197,S$23)</f>
        <v>388.3</v>
      </c>
    </row>
    <row r="33" spans="3:19" x14ac:dyDescent="0.2">
      <c r="C33" s="23">
        <f t="shared" si="8"/>
        <v>2031</v>
      </c>
      <c r="D33" s="17">
        <f>SUMIFS('QF Comparison'!$D$3:$D$197,'QF Comparison'!$F$3:$F$197,"&gt;="&amp;DATE(C33,1,1),'QF Comparison'!$E$3:$E$197,"&lt;"&amp;$C$24)</f>
        <v>1710.4110000000001</v>
      </c>
      <c r="E33" s="17">
        <f t="shared" si="6"/>
        <v>11.850000000000001</v>
      </c>
      <c r="F33" s="17">
        <f t="shared" si="1"/>
        <v>140.64843999999994</v>
      </c>
      <c r="G33" s="17">
        <f t="shared" si="2"/>
        <v>2.29969</v>
      </c>
      <c r="H33" s="17">
        <f t="shared" si="3"/>
        <v>1.7775000000000001</v>
      </c>
      <c r="I33" s="17">
        <f t="shared" si="4"/>
        <v>113.38712000000002</v>
      </c>
      <c r="J33" s="17">
        <f t="shared" si="5"/>
        <v>95.274000000000029</v>
      </c>
      <c r="K33" s="21"/>
      <c r="L33" s="17">
        <f t="shared" si="0"/>
        <v>2075.6477500000001</v>
      </c>
      <c r="M33" s="16">
        <f t="shared" si="7"/>
        <v>0</v>
      </c>
      <c r="N33" s="17">
        <f>SUMIFS('QF Comparison'!$D$3:$D$197,'QF Comparison'!$F$3:$F$197,"&gt;="&amp;DATE($C33,1,1),'QF Comparison'!$E$3:$E$197,"&lt;"&amp;$C$24,'QF Comparison'!$I$3:$I$197,N$23)</f>
        <v>4.41</v>
      </c>
      <c r="O33" s="17">
        <f>SUMIFS('QF Comparison'!$D$3:$D$197,'QF Comparison'!$F$3:$F$197,"&gt;="&amp;DATE($C33,1,1),'QF Comparison'!$E$3:$E$197,"&lt;"&amp;$C$24,'QF Comparison'!$I$3:$I$197,O$23)</f>
        <v>231.27500000000001</v>
      </c>
      <c r="P33" s="17">
        <f>SUMIFS('QF Comparison'!$D$3:$D$197,'QF Comparison'!$F$3:$F$197,"&gt;="&amp;DATE($C33,1,1),'QF Comparison'!$E$3:$E$197,"&lt;"&amp;$C$24,'QF Comparison'!$I$3:$I$197,P$23)</f>
        <v>0</v>
      </c>
      <c r="Q33" s="17">
        <f>SUMIFS('QF Comparison'!$D$3:$D$197,'QF Comparison'!$F$3:$F$197,"&gt;="&amp;DATE($C33,1,1),'QF Comparison'!$E$3:$E$197,"&lt;"&amp;$C$24,'QF Comparison'!$I$3:$I$197,Q$23)</f>
        <v>190.81099999999995</v>
      </c>
      <c r="R33" s="17">
        <f>SUMIFS('QF Comparison'!$D$3:$D$197,'QF Comparison'!$F$3:$F$197,"&gt;="&amp;DATE($C33,1,1),'QF Comparison'!$E$3:$E$197,"&lt;"&amp;$C$24,'QF Comparison'!$I$3:$I$197,R$23)</f>
        <v>895.61500000000001</v>
      </c>
      <c r="S33" s="17">
        <f>SUMIFS('QF Comparison'!$D$3:$D$197,'QF Comparison'!$F$3:$F$197,"&gt;="&amp;DATE($C33,1,1),'QF Comparison'!$E$3:$E$197,"&lt;"&amp;$C$24,'QF Comparison'!$I$3:$I$197,S$23)</f>
        <v>388.3</v>
      </c>
    </row>
    <row r="34" spans="3:19" x14ac:dyDescent="0.2">
      <c r="C34" s="23">
        <f t="shared" si="8"/>
        <v>2032</v>
      </c>
      <c r="D34" s="17">
        <f>SUMIFS('QF Comparison'!$D$3:$D$197,'QF Comparison'!$F$3:$F$197,"&gt;="&amp;DATE(C34,1,1),'QF Comparison'!$E$3:$E$197,"&lt;"&amp;$C$24)</f>
        <v>1624.9110000000001</v>
      </c>
      <c r="E34" s="17">
        <f t="shared" si="6"/>
        <v>11.850000000000001</v>
      </c>
      <c r="F34" s="17">
        <f t="shared" si="1"/>
        <v>172.64343999999994</v>
      </c>
      <c r="G34" s="17">
        <f t="shared" si="2"/>
        <v>2.29969</v>
      </c>
      <c r="H34" s="17">
        <f t="shared" si="3"/>
        <v>37.327500000000001</v>
      </c>
      <c r="I34" s="17">
        <f t="shared" si="4"/>
        <v>113.38712000000002</v>
      </c>
      <c r="J34" s="17">
        <f t="shared" si="5"/>
        <v>95.274000000000029</v>
      </c>
      <c r="K34" s="21"/>
      <c r="L34" s="17">
        <f t="shared" si="0"/>
        <v>2057.6927500000002</v>
      </c>
      <c r="M34" s="16">
        <f t="shared" si="7"/>
        <v>0</v>
      </c>
      <c r="N34" s="17">
        <f>SUMIFS('QF Comparison'!$D$3:$D$197,'QF Comparison'!$F$3:$F$197,"&gt;="&amp;DATE($C34,1,1),'QF Comparison'!$E$3:$E$197,"&lt;"&amp;$C$24,'QF Comparison'!$I$3:$I$197,N$23)</f>
        <v>4.41</v>
      </c>
      <c r="O34" s="17">
        <f>SUMIFS('QF Comparison'!$D$3:$D$197,'QF Comparison'!$F$3:$F$197,"&gt;="&amp;DATE($C34,1,1),'QF Comparison'!$E$3:$E$197,"&lt;"&amp;$C$24,'QF Comparison'!$I$3:$I$197,O$23)</f>
        <v>190.77500000000001</v>
      </c>
      <c r="P34" s="17">
        <f>SUMIFS('QF Comparison'!$D$3:$D$197,'QF Comparison'!$F$3:$F$197,"&gt;="&amp;DATE($C34,1,1),'QF Comparison'!$E$3:$E$197,"&lt;"&amp;$C$24,'QF Comparison'!$I$3:$I$197,P$23)</f>
        <v>0</v>
      </c>
      <c r="Q34" s="17">
        <f>SUMIFS('QF Comparison'!$D$3:$D$197,'QF Comparison'!$F$3:$F$197,"&gt;="&amp;DATE($C34,1,1),'QF Comparison'!$E$3:$E$197,"&lt;"&amp;$C$24,'QF Comparison'!$I$3:$I$197,Q$23)</f>
        <v>145.81099999999995</v>
      </c>
      <c r="R34" s="17">
        <f>SUMIFS('QF Comparison'!$D$3:$D$197,'QF Comparison'!$F$3:$F$197,"&gt;="&amp;DATE($C34,1,1),'QF Comparison'!$E$3:$E$197,"&lt;"&amp;$C$24,'QF Comparison'!$I$3:$I$197,R$23)</f>
        <v>895.61500000000001</v>
      </c>
      <c r="S34" s="17">
        <f>SUMIFS('QF Comparison'!$D$3:$D$197,'QF Comparison'!$F$3:$F$197,"&gt;="&amp;DATE($C34,1,1),'QF Comparison'!$E$3:$E$197,"&lt;"&amp;$C$24,'QF Comparison'!$I$3:$I$197,S$23)</f>
        <v>388.3</v>
      </c>
    </row>
    <row r="35" spans="3:19" x14ac:dyDescent="0.2">
      <c r="C35" s="23">
        <f t="shared" si="8"/>
        <v>2033</v>
      </c>
      <c r="D35" s="17">
        <f>SUMIFS('QF Comparison'!$D$3:$D$197,'QF Comparison'!$F$3:$F$197,"&gt;="&amp;DATE(C35,1,1),'QF Comparison'!$E$3:$E$197,"&lt;"&amp;$C$24)</f>
        <v>1497.0010000000002</v>
      </c>
      <c r="E35" s="17">
        <f t="shared" si="6"/>
        <v>11.850000000000001</v>
      </c>
      <c r="F35" s="17">
        <f t="shared" si="1"/>
        <v>178.72643999999994</v>
      </c>
      <c r="G35" s="17">
        <f t="shared" si="2"/>
        <v>2.29969</v>
      </c>
      <c r="H35" s="17">
        <f t="shared" si="3"/>
        <v>131.89049999999997</v>
      </c>
      <c r="I35" s="17">
        <f t="shared" si="4"/>
        <v>113.79002000000001</v>
      </c>
      <c r="J35" s="17">
        <f t="shared" si="5"/>
        <v>95.274000000000029</v>
      </c>
      <c r="K35" s="21"/>
      <c r="L35" s="17">
        <f t="shared" si="0"/>
        <v>2030.8316500000003</v>
      </c>
      <c r="M35" s="16">
        <f t="shared" si="7"/>
        <v>0</v>
      </c>
      <c r="N35" s="17">
        <f>SUMIFS('QF Comparison'!$D$3:$D$197,'QF Comparison'!$F$3:$F$197,"&gt;="&amp;DATE($C35,1,1),'QF Comparison'!$E$3:$E$197,"&lt;"&amp;$C$24,'QF Comparison'!$I$3:$I$197,N$23)</f>
        <v>4.41</v>
      </c>
      <c r="O35" s="17">
        <f>SUMIFS('QF Comparison'!$D$3:$D$197,'QF Comparison'!$F$3:$F$197,"&gt;="&amp;DATE($C35,1,1),'QF Comparison'!$E$3:$E$197,"&lt;"&amp;$C$24,'QF Comparison'!$I$3:$I$197,O$23)</f>
        <v>183.07500000000002</v>
      </c>
      <c r="P35" s="17">
        <f>SUMIFS('QF Comparison'!$D$3:$D$197,'QF Comparison'!$F$3:$F$197,"&gt;="&amp;DATE($C35,1,1),'QF Comparison'!$E$3:$E$197,"&lt;"&amp;$C$24,'QF Comparison'!$I$3:$I$197,P$23)</f>
        <v>0</v>
      </c>
      <c r="Q35" s="17">
        <f>SUMIFS('QF Comparison'!$D$3:$D$197,'QF Comparison'!$F$3:$F$197,"&gt;="&amp;DATE($C35,1,1),'QF Comparison'!$E$3:$E$197,"&lt;"&amp;$C$24,'QF Comparison'!$I$3:$I$197,Q$23)</f>
        <v>26.110999999999994</v>
      </c>
      <c r="R35" s="17">
        <f>SUMIFS('QF Comparison'!$D$3:$D$197,'QF Comparison'!$F$3:$F$197,"&gt;="&amp;DATE($C35,1,1),'QF Comparison'!$E$3:$E$197,"&lt;"&amp;$C$24,'QF Comparison'!$I$3:$I$197,R$23)</f>
        <v>895.10500000000002</v>
      </c>
      <c r="S35" s="17">
        <f>SUMIFS('QF Comparison'!$D$3:$D$197,'QF Comparison'!$F$3:$F$197,"&gt;="&amp;DATE($C35,1,1),'QF Comparison'!$E$3:$E$197,"&lt;"&amp;$C$24,'QF Comparison'!$I$3:$I$197,S$23)</f>
        <v>388.3</v>
      </c>
    </row>
    <row r="36" spans="3:19" x14ac:dyDescent="0.2">
      <c r="C36" s="23">
        <f t="shared" si="8"/>
        <v>2034</v>
      </c>
      <c r="D36" s="17">
        <f>SUMIFS('QF Comparison'!$D$3:$D$197,'QF Comparison'!$F$3:$F$197,"&gt;="&amp;DATE(C36,1,1),'QF Comparison'!$E$3:$E$197,"&lt;"&amp;$C$24)</f>
        <v>1351.4010000000003</v>
      </c>
      <c r="E36" s="17">
        <f t="shared" si="6"/>
        <v>15.167999999999999</v>
      </c>
      <c r="F36" s="17">
        <f t="shared" si="1"/>
        <v>178.72643999999994</v>
      </c>
      <c r="G36" s="17">
        <f t="shared" si="2"/>
        <v>2.29969</v>
      </c>
      <c r="H36" s="17">
        <f t="shared" si="3"/>
        <v>132.44349999999997</v>
      </c>
      <c r="I36" s="17">
        <f t="shared" si="4"/>
        <v>113.79002000000001</v>
      </c>
      <c r="J36" s="17">
        <f t="shared" si="5"/>
        <v>206.42700000000005</v>
      </c>
      <c r="K36" s="21"/>
      <c r="L36" s="17">
        <f t="shared" si="0"/>
        <v>2000.2556500000005</v>
      </c>
      <c r="M36" s="16">
        <f t="shared" si="7"/>
        <v>0</v>
      </c>
      <c r="N36" s="17">
        <f>SUMIFS('QF Comparison'!$D$3:$D$197,'QF Comparison'!$F$3:$F$197,"&gt;="&amp;DATE($C36,1,1),'QF Comparison'!$E$3:$E$197,"&lt;"&amp;$C$24,'QF Comparison'!$I$3:$I$197,N$23)</f>
        <v>0.21000000000000002</v>
      </c>
      <c r="O36" s="17">
        <f>SUMIFS('QF Comparison'!$D$3:$D$197,'QF Comparison'!$F$3:$F$197,"&gt;="&amp;DATE($C36,1,1),'QF Comparison'!$E$3:$E$197,"&lt;"&amp;$C$24,'QF Comparison'!$I$3:$I$197,O$23)</f>
        <v>183.07500000000002</v>
      </c>
      <c r="P36" s="17">
        <f>SUMIFS('QF Comparison'!$D$3:$D$197,'QF Comparison'!$F$3:$F$197,"&gt;="&amp;DATE($C36,1,1),'QF Comparison'!$E$3:$E$197,"&lt;"&amp;$C$24,'QF Comparison'!$I$3:$I$197,P$23)</f>
        <v>0</v>
      </c>
      <c r="Q36" s="17">
        <f>SUMIFS('QF Comparison'!$D$3:$D$197,'QF Comparison'!$F$3:$F$197,"&gt;="&amp;DATE($C36,1,1),'QF Comparison'!$E$3:$E$197,"&lt;"&amp;$C$24,'QF Comparison'!$I$3:$I$197,Q$23)</f>
        <v>25.410999999999994</v>
      </c>
      <c r="R36" s="17">
        <f>SUMIFS('QF Comparison'!$D$3:$D$197,'QF Comparison'!$F$3:$F$197,"&gt;="&amp;DATE($C36,1,1),'QF Comparison'!$E$3:$E$197,"&lt;"&amp;$C$24,'QF Comparison'!$I$3:$I$197,R$23)</f>
        <v>895.10500000000002</v>
      </c>
      <c r="S36" s="17">
        <f>SUMIFS('QF Comparison'!$D$3:$D$197,'QF Comparison'!$F$3:$F$197,"&gt;="&amp;DATE($C36,1,1),'QF Comparison'!$E$3:$E$197,"&lt;"&amp;$C$24,'QF Comparison'!$I$3:$I$197,S$23)</f>
        <v>247.6</v>
      </c>
    </row>
    <row r="37" spans="3:19" x14ac:dyDescent="0.2">
      <c r="C37" s="23">
        <f t="shared" si="8"/>
        <v>2035</v>
      </c>
      <c r="D37" s="17">
        <f>SUMIFS('QF Comparison'!$D$3:$D$197,'QF Comparison'!$F$3:$F$197,"&gt;="&amp;DATE(C37,1,1),'QF Comparison'!$E$3:$E$197,"&lt;"&amp;$C$24)</f>
        <v>1351.4010000000003</v>
      </c>
      <c r="E37" s="17">
        <f t="shared" si="6"/>
        <v>15.167999999999999</v>
      </c>
      <c r="F37" s="17">
        <f t="shared" si="1"/>
        <v>178.72643999999994</v>
      </c>
      <c r="G37" s="17">
        <f t="shared" si="2"/>
        <v>2.29969</v>
      </c>
      <c r="H37" s="17">
        <f t="shared" si="3"/>
        <v>132.44349999999997</v>
      </c>
      <c r="I37" s="17">
        <f t="shared" si="4"/>
        <v>113.79002000000001</v>
      </c>
      <c r="J37" s="17">
        <f t="shared" si="5"/>
        <v>206.42700000000005</v>
      </c>
      <c r="K37" s="21"/>
      <c r="L37" s="17">
        <f t="shared" si="0"/>
        <v>2000.2556500000005</v>
      </c>
      <c r="M37" s="16">
        <f t="shared" si="7"/>
        <v>0</v>
      </c>
      <c r="N37" s="17">
        <f>SUMIFS('QF Comparison'!$D$3:$D$197,'QF Comparison'!$F$3:$F$197,"&gt;="&amp;DATE($C37,1,1),'QF Comparison'!$E$3:$E$197,"&lt;"&amp;$C$24,'QF Comparison'!$I$3:$I$197,N$23)</f>
        <v>0.21000000000000002</v>
      </c>
      <c r="O37" s="17">
        <f>SUMIFS('QF Comparison'!$D$3:$D$197,'QF Comparison'!$F$3:$F$197,"&gt;="&amp;DATE($C37,1,1),'QF Comparison'!$E$3:$E$197,"&lt;"&amp;$C$24,'QF Comparison'!$I$3:$I$197,O$23)</f>
        <v>183.07500000000002</v>
      </c>
      <c r="P37" s="17">
        <f>SUMIFS('QF Comparison'!$D$3:$D$197,'QF Comparison'!$F$3:$F$197,"&gt;="&amp;DATE($C37,1,1),'QF Comparison'!$E$3:$E$197,"&lt;"&amp;$C$24,'QF Comparison'!$I$3:$I$197,P$23)</f>
        <v>0</v>
      </c>
      <c r="Q37" s="17">
        <f>SUMIFS('QF Comparison'!$D$3:$D$197,'QF Comparison'!$F$3:$F$197,"&gt;="&amp;DATE($C37,1,1),'QF Comparison'!$E$3:$E$197,"&lt;"&amp;$C$24,'QF Comparison'!$I$3:$I$197,Q$23)</f>
        <v>25.410999999999994</v>
      </c>
      <c r="R37" s="17">
        <f>SUMIFS('QF Comparison'!$D$3:$D$197,'QF Comparison'!$F$3:$F$197,"&gt;="&amp;DATE($C37,1,1),'QF Comparison'!$E$3:$E$197,"&lt;"&amp;$C$24,'QF Comparison'!$I$3:$I$197,R$23)</f>
        <v>895.10500000000002</v>
      </c>
      <c r="S37" s="17">
        <f>SUMIFS('QF Comparison'!$D$3:$D$197,'QF Comparison'!$F$3:$F$197,"&gt;="&amp;DATE($C37,1,1),'QF Comparison'!$E$3:$E$197,"&lt;"&amp;$C$24,'QF Comparison'!$I$3:$I$197,S$23)</f>
        <v>247.6</v>
      </c>
    </row>
    <row r="38" spans="3:19" x14ac:dyDescent="0.2">
      <c r="C38" s="23">
        <f t="shared" si="8"/>
        <v>2036</v>
      </c>
      <c r="D38" s="17">
        <f>SUMIFS('QF Comparison'!$D$3:$D$197,'QF Comparison'!$F$3:$F$197,"&gt;="&amp;DATE(C38,1,1),'QF Comparison'!$E$3:$E$197,"&lt;"&amp;$C$24)</f>
        <v>1258.4100000000001</v>
      </c>
      <c r="E38" s="17">
        <f t="shared" si="6"/>
        <v>15.207500000000001</v>
      </c>
      <c r="F38" s="17">
        <f t="shared" si="1"/>
        <v>184.06288999999995</v>
      </c>
      <c r="G38" s="17">
        <f t="shared" si="2"/>
        <v>2.29969</v>
      </c>
      <c r="H38" s="17">
        <f t="shared" si="3"/>
        <v>132.82348999999999</v>
      </c>
      <c r="I38" s="17">
        <f t="shared" si="4"/>
        <v>181.49697000000006</v>
      </c>
      <c r="J38" s="17">
        <f t="shared" si="5"/>
        <v>206.42700000000005</v>
      </c>
      <c r="K38" s="21"/>
      <c r="L38" s="17">
        <f t="shared" si="0"/>
        <v>1980.7275400000003</v>
      </c>
      <c r="M38" s="16">
        <f t="shared" si="7"/>
        <v>0</v>
      </c>
      <c r="N38" s="17">
        <f>SUMIFS('QF Comparison'!$D$3:$D$197,'QF Comparison'!$F$3:$F$197,"&gt;="&amp;DATE($C38,1,1),'QF Comparison'!$E$3:$E$197,"&lt;"&amp;$C$24,'QF Comparison'!$I$3:$I$197,N$23)</f>
        <v>0.16</v>
      </c>
      <c r="O38" s="17">
        <f>SUMIFS('QF Comparison'!$D$3:$D$197,'QF Comparison'!$F$3:$F$197,"&gt;="&amp;DATE($C38,1,1),'QF Comparison'!$E$3:$E$197,"&lt;"&amp;$C$24,'QF Comparison'!$I$3:$I$197,O$23)</f>
        <v>176.32</v>
      </c>
      <c r="P38" s="17">
        <f>SUMIFS('QF Comparison'!$D$3:$D$197,'QF Comparison'!$F$3:$F$197,"&gt;="&amp;DATE($C38,1,1),'QF Comparison'!$E$3:$E$197,"&lt;"&amp;$C$24,'QF Comparison'!$I$3:$I$197,P$23)</f>
        <v>0</v>
      </c>
      <c r="Q38" s="17">
        <f>SUMIFS('QF Comparison'!$D$3:$D$197,'QF Comparison'!$F$3:$F$197,"&gt;="&amp;DATE($C38,1,1),'QF Comparison'!$E$3:$E$197,"&lt;"&amp;$C$24,'QF Comparison'!$I$3:$I$197,Q$23)</f>
        <v>24.929999999999993</v>
      </c>
      <c r="R38" s="17">
        <f>SUMIFS('QF Comparison'!$D$3:$D$197,'QF Comparison'!$F$3:$F$197,"&gt;="&amp;DATE($C38,1,1),'QF Comparison'!$E$3:$E$197,"&lt;"&amp;$C$24,'QF Comparison'!$I$3:$I$197,R$23)</f>
        <v>809.4</v>
      </c>
      <c r="S38" s="17">
        <f>SUMIFS('QF Comparison'!$D$3:$D$197,'QF Comparison'!$F$3:$F$197,"&gt;="&amp;DATE($C38,1,1),'QF Comparison'!$E$3:$E$197,"&lt;"&amp;$C$24,'QF Comparison'!$I$3:$I$197,S$23)</f>
        <v>247.6</v>
      </c>
    </row>
    <row r="39" spans="3:19" x14ac:dyDescent="0.2">
      <c r="C39" s="23">
        <f t="shared" si="8"/>
        <v>2037</v>
      </c>
      <c r="D39" s="17">
        <f>SUMIFS('QF Comparison'!$D$3:$D$197,'QF Comparison'!$F$3:$F$197,"&gt;="&amp;DATE(C39,1,1),'QF Comparison'!$E$3:$E$197,"&lt;"&amp;$C$24)</f>
        <v>242.89</v>
      </c>
      <c r="E39" s="17">
        <f t="shared" si="6"/>
        <v>15.207500000000001</v>
      </c>
      <c r="F39" s="17">
        <f t="shared" si="1"/>
        <v>282.98668999999995</v>
      </c>
      <c r="G39" s="17">
        <f t="shared" si="2"/>
        <v>2.29969</v>
      </c>
      <c r="H39" s="17">
        <f t="shared" si="3"/>
        <v>133.53448999999998</v>
      </c>
      <c r="I39" s="17">
        <f t="shared" si="4"/>
        <v>820.92297000000008</v>
      </c>
      <c r="J39" s="17">
        <f t="shared" si="5"/>
        <v>269.62700000000007</v>
      </c>
      <c r="K39" s="21"/>
      <c r="L39" s="17">
        <f t="shared" si="0"/>
        <v>1767.4683400000004</v>
      </c>
      <c r="M39" s="16">
        <f t="shared" si="7"/>
        <v>0</v>
      </c>
      <c r="N39" s="17">
        <f>SUMIFS('QF Comparison'!$D$3:$D$197,'QF Comparison'!$F$3:$F$197,"&gt;="&amp;DATE($C39,1,1),'QF Comparison'!$E$3:$E$197,"&lt;"&amp;$C$24,'QF Comparison'!$I$3:$I$197,N$23)</f>
        <v>0.16</v>
      </c>
      <c r="O39" s="17">
        <f>SUMIFS('QF Comparison'!$D$3:$D$197,'QF Comparison'!$F$3:$F$197,"&gt;="&amp;DATE($C39,1,1),'QF Comparison'!$E$3:$E$197,"&lt;"&amp;$C$24,'QF Comparison'!$I$3:$I$197,O$23)</f>
        <v>51.1</v>
      </c>
      <c r="P39" s="17">
        <f>SUMIFS('QF Comparison'!$D$3:$D$197,'QF Comparison'!$F$3:$F$197,"&gt;="&amp;DATE($C39,1,1),'QF Comparison'!$E$3:$E$197,"&lt;"&amp;$C$24,'QF Comparison'!$I$3:$I$197,P$23)</f>
        <v>0</v>
      </c>
      <c r="Q39" s="17">
        <f>SUMIFS('QF Comparison'!$D$3:$D$197,'QF Comparison'!$F$3:$F$197,"&gt;="&amp;DATE($C39,1,1),'QF Comparison'!$E$3:$E$197,"&lt;"&amp;$C$24,'QF Comparison'!$I$3:$I$197,Q$23)</f>
        <v>24.029999999999994</v>
      </c>
      <c r="R39" s="17">
        <f>SUMIFS('QF Comparison'!$D$3:$D$197,'QF Comparison'!$F$3:$F$197,"&gt;="&amp;DATE($C39,1,1),'QF Comparison'!$E$3:$E$197,"&lt;"&amp;$C$24,'QF Comparison'!$I$3:$I$197,R$23)</f>
        <v>0</v>
      </c>
      <c r="S39" s="17">
        <f>SUMIFS('QF Comparison'!$D$3:$D$197,'QF Comparison'!$F$3:$F$197,"&gt;="&amp;DATE($C39,1,1),'QF Comparison'!$E$3:$E$197,"&lt;"&amp;$C$24,'QF Comparison'!$I$3:$I$197,S$23)</f>
        <v>167.6</v>
      </c>
    </row>
    <row r="40" spans="3:19" x14ac:dyDescent="0.2">
      <c r="C40" s="23">
        <f t="shared" si="8"/>
        <v>2038</v>
      </c>
      <c r="D40" s="17">
        <f>SUMIFS('QF Comparison'!$D$3:$D$197,'QF Comparison'!$F$3:$F$197,"&gt;="&amp;DATE(C40,1,1),'QF Comparison'!$E$3:$E$197,"&lt;"&amp;$C$24)</f>
        <v>225.98999999999998</v>
      </c>
      <c r="E40" s="17">
        <f t="shared" si="6"/>
        <v>15.207500000000001</v>
      </c>
      <c r="F40" s="17">
        <f t="shared" si="1"/>
        <v>291.59768999999994</v>
      </c>
      <c r="G40" s="17">
        <f t="shared" si="2"/>
        <v>2.29969</v>
      </c>
      <c r="H40" s="17">
        <f t="shared" si="3"/>
        <v>138.27448999999996</v>
      </c>
      <c r="I40" s="17">
        <f t="shared" si="4"/>
        <v>820.92297000000008</v>
      </c>
      <c r="J40" s="17">
        <f t="shared" si="5"/>
        <v>269.62700000000007</v>
      </c>
      <c r="K40" s="21"/>
      <c r="L40" s="17">
        <f t="shared" si="0"/>
        <v>1763.9193400000004</v>
      </c>
      <c r="M40" s="16">
        <f t="shared" si="7"/>
        <v>0</v>
      </c>
      <c r="N40" s="17">
        <f>SUMIFS('QF Comparison'!$D$3:$D$197,'QF Comparison'!$F$3:$F$197,"&gt;="&amp;DATE($C40,1,1),'QF Comparison'!$E$3:$E$197,"&lt;"&amp;$C$24,'QF Comparison'!$I$3:$I$197,N$23)</f>
        <v>0.16</v>
      </c>
      <c r="O40" s="17">
        <f>SUMIFS('QF Comparison'!$D$3:$D$197,'QF Comparison'!$F$3:$F$197,"&gt;="&amp;DATE($C40,1,1),'QF Comparison'!$E$3:$E$197,"&lt;"&amp;$C$24,'QF Comparison'!$I$3:$I$197,O$23)</f>
        <v>40.200000000000003</v>
      </c>
      <c r="P40" s="17">
        <f>SUMIFS('QF Comparison'!$D$3:$D$197,'QF Comparison'!$F$3:$F$197,"&gt;="&amp;DATE($C40,1,1),'QF Comparison'!$E$3:$E$197,"&lt;"&amp;$C$24,'QF Comparison'!$I$3:$I$197,P$23)</f>
        <v>0</v>
      </c>
      <c r="Q40" s="17">
        <f>SUMIFS('QF Comparison'!$D$3:$D$197,'QF Comparison'!$F$3:$F$197,"&gt;="&amp;DATE($C40,1,1),'QF Comparison'!$E$3:$E$197,"&lt;"&amp;$C$24,'QF Comparison'!$I$3:$I$197,Q$23)</f>
        <v>18.03</v>
      </c>
      <c r="R40" s="17">
        <f>SUMIFS('QF Comparison'!$D$3:$D$197,'QF Comparison'!$F$3:$F$197,"&gt;="&amp;DATE($C40,1,1),'QF Comparison'!$E$3:$E$197,"&lt;"&amp;$C$24,'QF Comparison'!$I$3:$I$197,R$23)</f>
        <v>0</v>
      </c>
      <c r="S40" s="17">
        <f>SUMIFS('QF Comparison'!$D$3:$D$197,'QF Comparison'!$F$3:$F$197,"&gt;="&amp;DATE($C40,1,1),'QF Comparison'!$E$3:$E$197,"&lt;"&amp;$C$24,'QF Comparison'!$I$3:$I$197,S$23)</f>
        <v>167.6</v>
      </c>
    </row>
    <row r="41" spans="3:19" x14ac:dyDescent="0.2">
      <c r="C41" s="23">
        <f t="shared" si="8"/>
        <v>2039</v>
      </c>
      <c r="D41" s="17">
        <f>SUMIFS('QF Comparison'!$D$3:$D$197,'QF Comparison'!$F$3:$F$197,"&gt;="&amp;DATE(C41,1,1),'QF Comparison'!$E$3:$E$197,"&lt;"&amp;$C$24)</f>
        <v>115.78999999999999</v>
      </c>
      <c r="E41" s="17">
        <f t="shared" si="6"/>
        <v>15.207500000000001</v>
      </c>
      <c r="F41" s="17">
        <f t="shared" si="1"/>
        <v>291.75568999999996</v>
      </c>
      <c r="G41" s="17">
        <f t="shared" si="2"/>
        <v>2.29969</v>
      </c>
      <c r="H41" s="17">
        <f t="shared" si="3"/>
        <v>138.27448999999996</v>
      </c>
      <c r="I41" s="17">
        <f t="shared" si="4"/>
        <v>820.92297000000008</v>
      </c>
      <c r="J41" s="17">
        <f t="shared" si="5"/>
        <v>356.52700000000004</v>
      </c>
      <c r="K41" s="21"/>
      <c r="L41" s="17">
        <f t="shared" si="0"/>
        <v>1740.7773400000003</v>
      </c>
      <c r="M41" s="16">
        <f t="shared" si="7"/>
        <v>0</v>
      </c>
      <c r="N41" s="17">
        <f>SUMIFS('QF Comparison'!$D$3:$D$197,'QF Comparison'!$F$3:$F$197,"&gt;="&amp;DATE($C41,1,1),'QF Comparison'!$E$3:$E$197,"&lt;"&amp;$C$24,'QF Comparison'!$I$3:$I$197,N$23)</f>
        <v>0.16</v>
      </c>
      <c r="O41" s="17">
        <f>SUMIFS('QF Comparison'!$D$3:$D$197,'QF Comparison'!$F$3:$F$197,"&gt;="&amp;DATE($C41,1,1),'QF Comparison'!$E$3:$E$197,"&lt;"&amp;$C$24,'QF Comparison'!$I$3:$I$197,O$23)</f>
        <v>40</v>
      </c>
      <c r="P41" s="17">
        <f>SUMIFS('QF Comparison'!$D$3:$D$197,'QF Comparison'!$F$3:$F$197,"&gt;="&amp;DATE($C41,1,1),'QF Comparison'!$E$3:$E$197,"&lt;"&amp;$C$24,'QF Comparison'!$I$3:$I$197,P$23)</f>
        <v>0</v>
      </c>
      <c r="Q41" s="17">
        <f>SUMIFS('QF Comparison'!$D$3:$D$197,'QF Comparison'!$F$3:$F$197,"&gt;="&amp;DATE($C41,1,1),'QF Comparison'!$E$3:$E$197,"&lt;"&amp;$C$24,'QF Comparison'!$I$3:$I$197,Q$23)</f>
        <v>18.03</v>
      </c>
      <c r="R41" s="17">
        <f>SUMIFS('QF Comparison'!$D$3:$D$197,'QF Comparison'!$F$3:$F$197,"&gt;="&amp;DATE($C41,1,1),'QF Comparison'!$E$3:$E$197,"&lt;"&amp;$C$24,'QF Comparison'!$I$3:$I$197,R$23)</f>
        <v>0</v>
      </c>
      <c r="S41" s="17">
        <f>SUMIFS('QF Comparison'!$D$3:$D$197,'QF Comparison'!$F$3:$F$197,"&gt;="&amp;DATE($C41,1,1),'QF Comparison'!$E$3:$E$197,"&lt;"&amp;$C$24,'QF Comparison'!$I$3:$I$197,S$23)</f>
        <v>57.6</v>
      </c>
    </row>
    <row r="42" spans="3:19" x14ac:dyDescent="0.2">
      <c r="C42" s="23">
        <f t="shared" si="8"/>
        <v>2040</v>
      </c>
      <c r="D42" s="17">
        <f>SUMIFS('QF Comparison'!$D$3:$D$197,'QF Comparison'!$F$3:$F$197,"&gt;="&amp;DATE(C42,1,1),'QF Comparison'!$E$3:$E$197,"&lt;"&amp;$C$24)</f>
        <v>18.190000000000001</v>
      </c>
      <c r="E42" s="17">
        <f t="shared" si="6"/>
        <v>15.207500000000001</v>
      </c>
      <c r="F42" s="17">
        <f t="shared" si="1"/>
        <v>323.35568999999992</v>
      </c>
      <c r="G42" s="17">
        <f t="shared" si="2"/>
        <v>2.29969</v>
      </c>
      <c r="H42" s="17">
        <f t="shared" si="3"/>
        <v>138.27448999999996</v>
      </c>
      <c r="I42" s="17">
        <f t="shared" si="4"/>
        <v>820.92297000000008</v>
      </c>
      <c r="J42" s="17">
        <f t="shared" si="5"/>
        <v>402.03100000000006</v>
      </c>
      <c r="K42" s="21"/>
      <c r="L42" s="17">
        <f t="shared" si="0"/>
        <v>1720.2813400000005</v>
      </c>
      <c r="M42" s="16">
        <f t="shared" si="7"/>
        <v>0</v>
      </c>
      <c r="N42" s="17">
        <f>SUMIFS('QF Comparison'!$D$3:$D$197,'QF Comparison'!$F$3:$F$197,"&gt;="&amp;DATE($C42,1,1),'QF Comparison'!$E$3:$E$197,"&lt;"&amp;$C$24,'QF Comparison'!$I$3:$I$197,N$23)</f>
        <v>0.16</v>
      </c>
      <c r="O42" s="17">
        <f>SUMIFS('QF Comparison'!$D$3:$D$197,'QF Comparison'!$F$3:$F$197,"&gt;="&amp;DATE($C42,1,1),'QF Comparison'!$E$3:$E$197,"&lt;"&amp;$C$24,'QF Comparison'!$I$3:$I$197,O$23)</f>
        <v>0</v>
      </c>
      <c r="P42" s="17">
        <f>SUMIFS('QF Comparison'!$D$3:$D$197,'QF Comparison'!$F$3:$F$197,"&gt;="&amp;DATE($C42,1,1),'QF Comparison'!$E$3:$E$197,"&lt;"&amp;$C$24,'QF Comparison'!$I$3:$I$197,P$23)</f>
        <v>0</v>
      </c>
      <c r="Q42" s="17">
        <f>SUMIFS('QF Comparison'!$D$3:$D$197,'QF Comparison'!$F$3:$F$197,"&gt;="&amp;DATE($C42,1,1),'QF Comparison'!$E$3:$E$197,"&lt;"&amp;$C$24,'QF Comparison'!$I$3:$I$197,Q$23)</f>
        <v>18.03</v>
      </c>
      <c r="R42" s="17">
        <f>SUMIFS('QF Comparison'!$D$3:$D$197,'QF Comparison'!$F$3:$F$197,"&gt;="&amp;DATE($C42,1,1),'QF Comparison'!$E$3:$E$197,"&lt;"&amp;$C$24,'QF Comparison'!$I$3:$I$197,R$23)</f>
        <v>0</v>
      </c>
      <c r="S42" s="17">
        <f>SUMIFS('QF Comparison'!$D$3:$D$197,'QF Comparison'!$F$3:$F$197,"&gt;="&amp;DATE($C42,1,1),'QF Comparison'!$E$3:$E$197,"&lt;"&amp;$C$24,'QF Comparison'!$I$3:$I$197,S$23)</f>
        <v>0</v>
      </c>
    </row>
    <row r="43" spans="3:19" x14ac:dyDescent="0.2">
      <c r="C43" s="23">
        <f t="shared" si="8"/>
        <v>2041</v>
      </c>
      <c r="D43" s="17">
        <f>SUMIFS('QF Comparison'!$D$3:$D$197,'QF Comparison'!$F$3:$F$197,"&gt;="&amp;DATE(C43,1,1),'QF Comparison'!$E$3:$E$197,"&lt;"&amp;$C$24)</f>
        <v>18.03</v>
      </c>
      <c r="E43" s="17">
        <f t="shared" si="6"/>
        <v>15.333900000000002</v>
      </c>
      <c r="F43" s="17">
        <f t="shared" si="1"/>
        <v>323.35568999999992</v>
      </c>
      <c r="G43" s="17">
        <f t="shared" si="2"/>
        <v>2.29969</v>
      </c>
      <c r="H43" s="17">
        <f t="shared" si="3"/>
        <v>138.27448999999996</v>
      </c>
      <c r="I43" s="17">
        <f t="shared" si="4"/>
        <v>820.92297000000008</v>
      </c>
      <c r="J43" s="17">
        <f t="shared" si="5"/>
        <v>402.03100000000006</v>
      </c>
      <c r="K43" s="21"/>
      <c r="L43" s="17">
        <f t="shared" si="0"/>
        <v>1720.2477400000002</v>
      </c>
      <c r="M43" s="16">
        <f t="shared" si="7"/>
        <v>0</v>
      </c>
      <c r="N43" s="17">
        <f>SUMIFS('QF Comparison'!$D$3:$D$197,'QF Comparison'!$F$3:$F$197,"&gt;="&amp;DATE($C43,1,1),'QF Comparison'!$E$3:$E$197,"&lt;"&amp;$C$24,'QF Comparison'!$I$3:$I$197,N$23)</f>
        <v>0</v>
      </c>
      <c r="O43" s="17">
        <f>SUMIFS('QF Comparison'!$D$3:$D$197,'QF Comparison'!$F$3:$F$197,"&gt;="&amp;DATE($C43,1,1),'QF Comparison'!$E$3:$E$197,"&lt;"&amp;$C$24,'QF Comparison'!$I$3:$I$197,O$23)</f>
        <v>0</v>
      </c>
      <c r="P43" s="17">
        <f>SUMIFS('QF Comparison'!$D$3:$D$197,'QF Comparison'!$F$3:$F$197,"&gt;="&amp;DATE($C43,1,1),'QF Comparison'!$E$3:$E$197,"&lt;"&amp;$C$24,'QF Comparison'!$I$3:$I$197,P$23)</f>
        <v>0</v>
      </c>
      <c r="Q43" s="17">
        <f>SUMIFS('QF Comparison'!$D$3:$D$197,'QF Comparison'!$F$3:$F$197,"&gt;="&amp;DATE($C43,1,1),'QF Comparison'!$E$3:$E$197,"&lt;"&amp;$C$24,'QF Comparison'!$I$3:$I$197,Q$23)</f>
        <v>18.03</v>
      </c>
      <c r="R43" s="17">
        <f>SUMIFS('QF Comparison'!$D$3:$D$197,'QF Comparison'!$F$3:$F$197,"&gt;="&amp;DATE($C43,1,1),'QF Comparison'!$E$3:$E$197,"&lt;"&amp;$C$24,'QF Comparison'!$I$3:$I$197,R$23)</f>
        <v>0</v>
      </c>
      <c r="S43" s="17">
        <f>SUMIFS('QF Comparison'!$D$3:$D$197,'QF Comparison'!$F$3:$F$197,"&gt;="&amp;DATE($C43,1,1),'QF Comparison'!$E$3:$E$197,"&lt;"&amp;$C$24,'QF Comparison'!$I$3:$I$197,S$23)</f>
        <v>0</v>
      </c>
    </row>
    <row r="44" spans="3:19" x14ac:dyDescent="0.2">
      <c r="C44" s="23">
        <f t="shared" si="8"/>
        <v>2042</v>
      </c>
      <c r="D44" s="17">
        <f>SUMIFS('QF Comparison'!$D$3:$D$197,'QF Comparison'!$F$3:$F$197,"&gt;="&amp;DATE(C44,1,1),'QF Comparison'!$E$3:$E$197,"&lt;"&amp;$C$24)</f>
        <v>10.129999999999999</v>
      </c>
      <c r="E44" s="17">
        <f t="shared" si="6"/>
        <v>15.333900000000002</v>
      </c>
      <c r="F44" s="17">
        <f t="shared" si="1"/>
        <v>323.35568999999992</v>
      </c>
      <c r="G44" s="17">
        <f t="shared" si="2"/>
        <v>2.29969</v>
      </c>
      <c r="H44" s="17">
        <f t="shared" si="3"/>
        <v>144.51548999999997</v>
      </c>
      <c r="I44" s="17">
        <f t="shared" si="4"/>
        <v>820.92297000000008</v>
      </c>
      <c r="J44" s="17">
        <f t="shared" si="5"/>
        <v>402.03100000000006</v>
      </c>
      <c r="K44" s="21"/>
      <c r="L44" s="17">
        <f t="shared" si="0"/>
        <v>1718.5887400000004</v>
      </c>
      <c r="M44" s="16">
        <f t="shared" si="7"/>
        <v>0</v>
      </c>
      <c r="N44" s="17">
        <f>SUMIFS('QF Comparison'!$D$3:$D$197,'QF Comparison'!$F$3:$F$197,"&gt;="&amp;DATE($C44,1,1),'QF Comparison'!$E$3:$E$197,"&lt;"&amp;$C$24,'QF Comparison'!$I$3:$I$197,N$23)</f>
        <v>0</v>
      </c>
      <c r="O44" s="17">
        <f>SUMIFS('QF Comparison'!$D$3:$D$197,'QF Comparison'!$F$3:$F$197,"&gt;="&amp;DATE($C44,1,1),'QF Comparison'!$E$3:$E$197,"&lt;"&amp;$C$24,'QF Comparison'!$I$3:$I$197,O$23)</f>
        <v>0</v>
      </c>
      <c r="P44" s="17">
        <f>SUMIFS('QF Comparison'!$D$3:$D$197,'QF Comparison'!$F$3:$F$197,"&gt;="&amp;DATE($C44,1,1),'QF Comparison'!$E$3:$E$197,"&lt;"&amp;$C$24,'QF Comparison'!$I$3:$I$197,P$23)</f>
        <v>0</v>
      </c>
      <c r="Q44" s="17">
        <f>SUMIFS('QF Comparison'!$D$3:$D$197,'QF Comparison'!$F$3:$F$197,"&gt;="&amp;DATE($C44,1,1),'QF Comparison'!$E$3:$E$197,"&lt;"&amp;$C$24,'QF Comparison'!$I$3:$I$197,Q$23)</f>
        <v>10.129999999999999</v>
      </c>
      <c r="R44" s="17">
        <f>SUMIFS('QF Comparison'!$D$3:$D$197,'QF Comparison'!$F$3:$F$197,"&gt;="&amp;DATE($C44,1,1),'QF Comparison'!$E$3:$E$197,"&lt;"&amp;$C$24,'QF Comparison'!$I$3:$I$197,R$23)</f>
        <v>0</v>
      </c>
      <c r="S44" s="17">
        <f>SUMIFS('QF Comparison'!$D$3:$D$197,'QF Comparison'!$F$3:$F$197,"&gt;="&amp;DATE($C44,1,1),'QF Comparison'!$E$3:$E$197,"&lt;"&amp;$C$24,'QF Comparison'!$I$3:$I$197,S$23)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932E-2DE6-4D32-AB3E-B1A02D048377}">
  <dimension ref="B1:AL208"/>
  <sheetViews>
    <sheetView workbookViewId="0">
      <pane xSplit="2" ySplit="2" topLeftCell="C5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2" max="2" width="5.28515625" customWidth="1"/>
    <col min="4" max="4" width="9.28515625" bestFit="1" customWidth="1"/>
    <col min="5" max="5" width="12.28515625" bestFit="1" customWidth="1"/>
    <col min="6" max="6" width="9.28515625" bestFit="1" customWidth="1"/>
    <col min="7" max="8" width="7.7109375" customWidth="1"/>
    <col min="9" max="10" width="3.42578125" customWidth="1"/>
    <col min="11" max="11" width="5.28515625" customWidth="1"/>
    <col min="13" max="13" width="9.140625" bestFit="1" customWidth="1"/>
    <col min="14" max="15" width="9.28515625" customWidth="1"/>
    <col min="16" max="17" width="7.7109375" customWidth="1"/>
    <col min="18" max="18" width="1.5703125" customWidth="1"/>
    <col min="20" max="20" width="5.42578125" customWidth="1"/>
    <col min="22" max="22" width="9.28515625" bestFit="1" customWidth="1"/>
  </cols>
  <sheetData>
    <row r="1" spans="2:38" x14ac:dyDescent="0.2">
      <c r="C1" t="s">
        <v>96</v>
      </c>
      <c r="D1" s="18">
        <f>DATE(2022,7,31)</f>
        <v>44773</v>
      </c>
      <c r="L1" t="s">
        <v>96</v>
      </c>
      <c r="M1" s="18">
        <f>DATE(2017,7,31)</f>
        <v>42947</v>
      </c>
      <c r="U1" t="s">
        <v>96</v>
      </c>
      <c r="V1" s="18">
        <f>DATE(2012,7,31)</f>
        <v>41121</v>
      </c>
    </row>
    <row r="2" spans="2:38" ht="76.5" x14ac:dyDescent="0.2">
      <c r="B2" s="1"/>
      <c r="C2" s="1" t="s">
        <v>0</v>
      </c>
      <c r="D2" s="2" t="s">
        <v>85</v>
      </c>
      <c r="E2" s="3" t="s">
        <v>69</v>
      </c>
      <c r="F2" s="3" t="s">
        <v>70</v>
      </c>
      <c r="G2" s="1" t="s">
        <v>1</v>
      </c>
      <c r="H2" s="1" t="s">
        <v>2</v>
      </c>
      <c r="I2" s="40" t="s">
        <v>111</v>
      </c>
      <c r="K2" s="1"/>
      <c r="L2" s="1" t="s">
        <v>0</v>
      </c>
      <c r="M2" s="2" t="s">
        <v>85</v>
      </c>
      <c r="N2" s="3" t="s">
        <v>69</v>
      </c>
      <c r="O2" s="3" t="s">
        <v>70</v>
      </c>
      <c r="P2" s="9" t="s">
        <v>1</v>
      </c>
      <c r="Q2" s="9" t="s">
        <v>2</v>
      </c>
      <c r="T2" s="10"/>
      <c r="U2" s="10" t="s">
        <v>84</v>
      </c>
      <c r="V2" s="10" t="s">
        <v>83</v>
      </c>
      <c r="W2" s="11" t="s">
        <v>82</v>
      </c>
      <c r="X2" s="11" t="s">
        <v>81</v>
      </c>
      <c r="Y2" s="12" t="s">
        <v>80</v>
      </c>
      <c r="Z2" s="12" t="s">
        <v>79</v>
      </c>
      <c r="AB2" s="13" t="s">
        <v>86</v>
      </c>
      <c r="AC2" s="13" t="s">
        <v>87</v>
      </c>
      <c r="AD2" s="13" t="s">
        <v>90</v>
      </c>
      <c r="AE2" s="13" t="s">
        <v>88</v>
      </c>
      <c r="AF2" s="13" t="s">
        <v>89</v>
      </c>
      <c r="AG2" s="19" t="s">
        <v>115</v>
      </c>
      <c r="AH2" s="19" t="s">
        <v>116</v>
      </c>
      <c r="AI2" s="19" t="s">
        <v>101</v>
      </c>
      <c r="AK2" s="13" t="s">
        <v>98</v>
      </c>
      <c r="AL2" s="19" t="s">
        <v>97</v>
      </c>
    </row>
    <row r="3" spans="2:38" x14ac:dyDescent="0.2">
      <c r="B3" s="5"/>
      <c r="C3" s="5"/>
      <c r="D3" s="6"/>
      <c r="E3" s="7"/>
      <c r="F3" s="8"/>
      <c r="G3" s="5"/>
      <c r="H3" s="5"/>
      <c r="I3">
        <f>H3</f>
        <v>0</v>
      </c>
      <c r="K3" s="5"/>
      <c r="L3" s="5"/>
      <c r="M3" s="6"/>
      <c r="N3" s="7"/>
      <c r="O3" s="8"/>
      <c r="P3" s="5"/>
      <c r="Q3" s="5"/>
      <c r="T3" s="5"/>
      <c r="U3" s="5" t="s">
        <v>7</v>
      </c>
      <c r="V3" s="6">
        <v>10</v>
      </c>
      <c r="W3" s="7">
        <v>41214</v>
      </c>
      <c r="X3" s="8">
        <v>48518</v>
      </c>
      <c r="Y3" s="5"/>
      <c r="Z3" s="5" t="s">
        <v>6</v>
      </c>
      <c r="AB3" t="b">
        <f t="shared" ref="AB3:AB34" si="0">AND(D3&gt;0,M3&gt;0,V3&gt;0)</f>
        <v>0</v>
      </c>
      <c r="AC3" t="b">
        <f t="shared" ref="AC3:AC34" si="1">AND(ISNUMBER(X3),X3&lt;DATE(2017,7,31))</f>
        <v>0</v>
      </c>
      <c r="AD3" t="b">
        <f t="shared" ref="AD3:AD34" si="2">AND(ISNUMBER(X3),X3&lt;DATE(2017,7,31),ISNUMBER(O3),O3&gt;DATE(2017,7,31))</f>
        <v>0</v>
      </c>
      <c r="AE3" t="b">
        <f t="shared" ref="AE3:AE34" si="3">AND(ISNUMBER(X3),X3&lt;DATE(2022,7,31))</f>
        <v>0</v>
      </c>
      <c r="AF3" t="b">
        <f t="shared" ref="AF3:AF34" si="4">AND(ISNUMBER(X3),X3&lt;DATE(2022,7,31),ISNUMBER(F3),F3&gt;DATE(2022,7,31))</f>
        <v>0</v>
      </c>
      <c r="AG3" t="b">
        <f>OR(AND(X3&gt;0,X3&lt;DATE(2022,7,31)),AND(O3&gt;0,O3&lt;DATE(2022,7,31)),AND(F3&gt;0,F3&lt;DATE(2022,7,31)))</f>
        <v>0</v>
      </c>
      <c r="AH3" t="str">
        <f>IF(AG3,MAX(F3,O3,X3)&gt;DATE(2022,7,31),"n/a")</f>
        <v>n/a</v>
      </c>
      <c r="AK3" t="b">
        <f t="shared" ref="AK3:AK34" si="5">OR(W3&gt;V$1,N3&gt;M$1,E3&gt;D$1)</f>
        <v>1</v>
      </c>
      <c r="AL3" s="4" t="b">
        <v>1</v>
      </c>
    </row>
    <row r="4" spans="2:38" x14ac:dyDescent="0.2">
      <c r="B4" s="5"/>
      <c r="C4" s="5" t="s">
        <v>4</v>
      </c>
      <c r="D4" s="6">
        <v>10</v>
      </c>
      <c r="E4" s="7">
        <v>43308</v>
      </c>
      <c r="F4" s="8">
        <v>49978</v>
      </c>
      <c r="G4" s="5" t="s">
        <v>5</v>
      </c>
      <c r="H4" s="5" t="s">
        <v>6</v>
      </c>
      <c r="I4" t="str">
        <f t="shared" ref="I4:I67" si="6">H4</f>
        <v>OR</v>
      </c>
      <c r="K4" s="5"/>
      <c r="L4" s="5" t="s">
        <v>4</v>
      </c>
      <c r="M4" s="6">
        <v>10</v>
      </c>
      <c r="N4" s="7">
        <v>43066</v>
      </c>
      <c r="O4" s="8">
        <v>49978</v>
      </c>
      <c r="P4" s="5" t="s">
        <v>5</v>
      </c>
      <c r="Q4" s="5" t="s">
        <v>6</v>
      </c>
      <c r="T4" s="5"/>
      <c r="U4" s="5"/>
      <c r="V4" s="6"/>
      <c r="W4" s="7"/>
      <c r="X4" s="8"/>
      <c r="Y4" s="5"/>
      <c r="Z4" s="5"/>
      <c r="AB4" t="b">
        <f t="shared" si="0"/>
        <v>0</v>
      </c>
      <c r="AC4" t="b">
        <f t="shared" si="1"/>
        <v>0</v>
      </c>
      <c r="AD4" t="b">
        <f t="shared" si="2"/>
        <v>0</v>
      </c>
      <c r="AE4" t="b">
        <f t="shared" si="3"/>
        <v>0</v>
      </c>
      <c r="AF4" t="b">
        <f t="shared" si="4"/>
        <v>0</v>
      </c>
      <c r="AG4" t="b">
        <f t="shared" ref="AG4:AG67" si="7">OR(AND(X4&gt;0,X4&lt;DATE(2022,7,31)),AND(O4&gt;0,O4&lt;DATE(2022,7,31)),AND(F4&gt;0,F4&lt;DATE(2022,7,31)))</f>
        <v>0</v>
      </c>
      <c r="AH4" t="str">
        <f t="shared" ref="AH4:AH67" si="8">IF(AG4,MAX(F4,O4,X4)&gt;DATE(2022,7,31),"n/a")</f>
        <v>n/a</v>
      </c>
      <c r="AK4" t="b">
        <f t="shared" si="5"/>
        <v>1</v>
      </c>
    </row>
    <row r="5" spans="2:38" x14ac:dyDescent="0.2">
      <c r="B5" s="5"/>
      <c r="C5" s="5"/>
      <c r="D5" s="6"/>
      <c r="E5" s="7"/>
      <c r="F5" s="8"/>
      <c r="G5" s="5"/>
      <c r="H5" s="5"/>
      <c r="I5">
        <f t="shared" si="6"/>
        <v>0</v>
      </c>
      <c r="K5" s="5"/>
      <c r="L5" s="5" t="s">
        <v>10</v>
      </c>
      <c r="M5" s="6">
        <v>0.05</v>
      </c>
      <c r="N5" s="7">
        <v>37900</v>
      </c>
      <c r="O5" s="8">
        <v>43769</v>
      </c>
      <c r="P5" s="5" t="s">
        <v>78</v>
      </c>
      <c r="Q5" s="5" t="s">
        <v>13</v>
      </c>
      <c r="T5" s="5"/>
      <c r="U5" s="5" t="s">
        <v>10</v>
      </c>
      <c r="V5" s="6">
        <v>0.05</v>
      </c>
      <c r="W5" s="7">
        <v>30317</v>
      </c>
      <c r="X5" s="8">
        <v>41213</v>
      </c>
      <c r="Y5" s="5"/>
      <c r="Z5" s="5" t="s">
        <v>13</v>
      </c>
      <c r="AB5" t="b">
        <f t="shared" si="0"/>
        <v>0</v>
      </c>
      <c r="AC5" t="b">
        <f t="shared" si="1"/>
        <v>1</v>
      </c>
      <c r="AD5" t="b">
        <f t="shared" si="2"/>
        <v>1</v>
      </c>
      <c r="AE5" t="b">
        <f t="shared" si="3"/>
        <v>1</v>
      </c>
      <c r="AF5" t="b">
        <f t="shared" si="4"/>
        <v>0</v>
      </c>
      <c r="AG5" t="b">
        <f t="shared" si="7"/>
        <v>1</v>
      </c>
      <c r="AH5" t="b">
        <f t="shared" si="8"/>
        <v>0</v>
      </c>
      <c r="AI5" t="b">
        <v>1</v>
      </c>
      <c r="AK5" t="b">
        <f t="shared" si="5"/>
        <v>0</v>
      </c>
    </row>
    <row r="6" spans="2:38" x14ac:dyDescent="0.2">
      <c r="B6" s="5"/>
      <c r="C6" s="5" t="s">
        <v>4</v>
      </c>
      <c r="D6" s="6">
        <v>10</v>
      </c>
      <c r="E6" s="7">
        <v>43371</v>
      </c>
      <c r="F6" s="8">
        <v>49978</v>
      </c>
      <c r="G6" s="5" t="s">
        <v>14</v>
      </c>
      <c r="H6" s="5" t="s">
        <v>6</v>
      </c>
      <c r="I6" t="str">
        <f t="shared" si="6"/>
        <v>OR</v>
      </c>
      <c r="K6" s="5"/>
      <c r="L6" s="5" t="s">
        <v>4</v>
      </c>
      <c r="M6" s="6">
        <v>10</v>
      </c>
      <c r="N6" s="7">
        <v>43077</v>
      </c>
      <c r="O6" s="8">
        <v>49978</v>
      </c>
      <c r="P6" s="5" t="s">
        <v>14</v>
      </c>
      <c r="Q6" s="5" t="s">
        <v>6</v>
      </c>
      <c r="T6" s="5"/>
      <c r="U6" s="5"/>
      <c r="V6" s="6"/>
      <c r="W6" s="7"/>
      <c r="X6" s="8"/>
      <c r="Y6" s="5"/>
      <c r="Z6" s="5"/>
      <c r="AB6" t="b">
        <f t="shared" si="0"/>
        <v>0</v>
      </c>
      <c r="AC6" t="b">
        <f t="shared" si="1"/>
        <v>0</v>
      </c>
      <c r="AD6" t="b">
        <f t="shared" si="2"/>
        <v>0</v>
      </c>
      <c r="AE6" t="b">
        <f t="shared" si="3"/>
        <v>0</v>
      </c>
      <c r="AF6" t="b">
        <f t="shared" si="4"/>
        <v>0</v>
      </c>
      <c r="AG6" t="b">
        <f t="shared" si="7"/>
        <v>0</v>
      </c>
      <c r="AH6" t="str">
        <f t="shared" si="8"/>
        <v>n/a</v>
      </c>
      <c r="AK6" t="b">
        <f t="shared" si="5"/>
        <v>1</v>
      </c>
    </row>
    <row r="7" spans="2:38" x14ac:dyDescent="0.2">
      <c r="B7" s="5"/>
      <c r="C7" s="5" t="s">
        <v>7</v>
      </c>
      <c r="D7" s="6">
        <v>0.28999999999999998</v>
      </c>
      <c r="E7" s="7">
        <v>40148</v>
      </c>
      <c r="F7" s="8">
        <v>47483</v>
      </c>
      <c r="G7" s="5" t="s">
        <v>54</v>
      </c>
      <c r="H7" s="5" t="s">
        <v>12</v>
      </c>
      <c r="I7" t="str">
        <f t="shared" si="6"/>
        <v>ID</v>
      </c>
      <c r="K7" s="5"/>
      <c r="L7" s="5" t="s">
        <v>8</v>
      </c>
      <c r="M7" s="6">
        <v>0.28000000000000003</v>
      </c>
      <c r="N7" s="7">
        <v>40148</v>
      </c>
      <c r="O7" s="8">
        <v>47361</v>
      </c>
      <c r="P7" s="5" t="s">
        <v>54</v>
      </c>
      <c r="Q7" s="5" t="s">
        <v>12</v>
      </c>
      <c r="T7" s="5"/>
      <c r="U7" s="5" t="s">
        <v>7</v>
      </c>
      <c r="V7" s="6">
        <v>0.28000000000000003</v>
      </c>
      <c r="W7" s="7">
        <v>40203</v>
      </c>
      <c r="X7" s="8">
        <v>47361</v>
      </c>
      <c r="Y7" s="5"/>
      <c r="Z7" s="5" t="s">
        <v>12</v>
      </c>
      <c r="AB7" t="b">
        <f t="shared" si="0"/>
        <v>1</v>
      </c>
      <c r="AC7" t="b">
        <f t="shared" si="1"/>
        <v>0</v>
      </c>
      <c r="AD7" t="b">
        <f t="shared" si="2"/>
        <v>0</v>
      </c>
      <c r="AE7" t="b">
        <f t="shared" si="3"/>
        <v>0</v>
      </c>
      <c r="AF7" t="b">
        <f t="shared" si="4"/>
        <v>0</v>
      </c>
      <c r="AG7" t="b">
        <f t="shared" si="7"/>
        <v>0</v>
      </c>
      <c r="AH7" t="str">
        <f t="shared" si="8"/>
        <v>n/a</v>
      </c>
      <c r="AK7" t="b">
        <f t="shared" si="5"/>
        <v>0</v>
      </c>
    </row>
    <row r="8" spans="2:38" x14ac:dyDescent="0.2">
      <c r="B8" s="5"/>
      <c r="C8" s="5" t="s">
        <v>7</v>
      </c>
      <c r="D8" s="6">
        <v>0.65</v>
      </c>
      <c r="E8" s="7">
        <v>31747</v>
      </c>
      <c r="F8" s="8">
        <v>52231</v>
      </c>
      <c r="G8" s="5" t="s">
        <v>54</v>
      </c>
      <c r="H8" s="5" t="s">
        <v>12</v>
      </c>
      <c r="I8" t="str">
        <f t="shared" si="6"/>
        <v>ID</v>
      </c>
      <c r="K8" s="5"/>
      <c r="L8" s="5" t="s">
        <v>8</v>
      </c>
      <c r="M8" s="6">
        <v>0.45</v>
      </c>
      <c r="N8" s="7">
        <v>31747</v>
      </c>
      <c r="O8" s="8">
        <v>44561</v>
      </c>
      <c r="P8" s="5" t="s">
        <v>54</v>
      </c>
      <c r="Q8" s="5" t="s">
        <v>12</v>
      </c>
      <c r="T8" s="5"/>
      <c r="U8" s="5" t="s">
        <v>7</v>
      </c>
      <c r="V8" s="6">
        <v>0.45</v>
      </c>
      <c r="W8" s="7">
        <v>31050</v>
      </c>
      <c r="X8" s="8">
        <v>44561</v>
      </c>
      <c r="Y8" s="5"/>
      <c r="Z8" s="5" t="s">
        <v>12</v>
      </c>
      <c r="AB8" t="b">
        <f t="shared" si="0"/>
        <v>1</v>
      </c>
      <c r="AC8" t="b">
        <f t="shared" si="1"/>
        <v>0</v>
      </c>
      <c r="AD8" t="b">
        <f t="shared" si="2"/>
        <v>0</v>
      </c>
      <c r="AE8" t="b">
        <f t="shared" si="3"/>
        <v>1</v>
      </c>
      <c r="AF8" t="b">
        <f t="shared" si="4"/>
        <v>1</v>
      </c>
      <c r="AG8" t="b">
        <f t="shared" si="7"/>
        <v>1</v>
      </c>
      <c r="AH8" t="b">
        <f t="shared" si="8"/>
        <v>1</v>
      </c>
      <c r="AK8" t="b">
        <f t="shared" si="5"/>
        <v>0</v>
      </c>
    </row>
    <row r="9" spans="2:38" x14ac:dyDescent="0.2">
      <c r="B9" s="5"/>
      <c r="C9" s="5" t="s">
        <v>4</v>
      </c>
      <c r="D9" s="6">
        <v>3</v>
      </c>
      <c r="E9" s="7">
        <v>42240</v>
      </c>
      <c r="F9" s="8">
        <v>49520</v>
      </c>
      <c r="G9" s="5" t="s">
        <v>16</v>
      </c>
      <c r="H9" s="5" t="s">
        <v>13</v>
      </c>
      <c r="I9" t="str">
        <f t="shared" si="6"/>
        <v>UT</v>
      </c>
      <c r="K9" s="5"/>
      <c r="L9" s="5" t="s">
        <v>4</v>
      </c>
      <c r="M9" s="6">
        <v>3</v>
      </c>
      <c r="N9" s="7">
        <v>42240</v>
      </c>
      <c r="O9" s="8">
        <v>49520</v>
      </c>
      <c r="P9" s="5" t="s">
        <v>16</v>
      </c>
      <c r="Q9" s="5" t="s">
        <v>13</v>
      </c>
      <c r="T9" s="5"/>
      <c r="U9" s="5"/>
      <c r="V9" s="6"/>
      <c r="W9" s="7"/>
      <c r="X9" s="8"/>
      <c r="Y9" s="5"/>
      <c r="Z9" s="5"/>
      <c r="AB9" t="b">
        <f t="shared" si="0"/>
        <v>0</v>
      </c>
      <c r="AC9" t="b">
        <f t="shared" si="1"/>
        <v>0</v>
      </c>
      <c r="AD9" t="b">
        <f t="shared" si="2"/>
        <v>0</v>
      </c>
      <c r="AE9" t="b">
        <f t="shared" si="3"/>
        <v>0</v>
      </c>
      <c r="AF9" t="b">
        <f t="shared" si="4"/>
        <v>0</v>
      </c>
      <c r="AG9" t="b">
        <f t="shared" si="7"/>
        <v>0</v>
      </c>
      <c r="AH9" t="str">
        <f t="shared" si="8"/>
        <v>n/a</v>
      </c>
      <c r="AK9" t="b">
        <f t="shared" si="5"/>
        <v>0</v>
      </c>
    </row>
    <row r="10" spans="2:38" x14ac:dyDescent="0.2">
      <c r="B10" s="5"/>
      <c r="C10" s="5" t="s">
        <v>3</v>
      </c>
      <c r="D10" s="6">
        <v>1.65</v>
      </c>
      <c r="E10" s="7">
        <v>40026</v>
      </c>
      <c r="F10" s="8">
        <v>47147</v>
      </c>
      <c r="G10" s="5" t="s">
        <v>42</v>
      </c>
      <c r="H10" s="5" t="s">
        <v>6</v>
      </c>
      <c r="I10" t="str">
        <f t="shared" si="6"/>
        <v>OR</v>
      </c>
      <c r="K10" s="5"/>
      <c r="L10" s="5" t="s">
        <v>3</v>
      </c>
      <c r="M10" s="6">
        <v>1.65</v>
      </c>
      <c r="N10" s="7">
        <v>40026</v>
      </c>
      <c r="O10" s="8">
        <v>47147</v>
      </c>
      <c r="P10" s="5" t="s">
        <v>42</v>
      </c>
      <c r="Q10" s="5" t="s">
        <v>6</v>
      </c>
      <c r="T10" s="5"/>
      <c r="U10" s="5" t="s">
        <v>3</v>
      </c>
      <c r="V10" s="6">
        <v>1.65</v>
      </c>
      <c r="W10" s="7">
        <v>39801</v>
      </c>
      <c r="X10" s="8">
        <v>47147</v>
      </c>
      <c r="Y10" s="5"/>
      <c r="Z10" s="5" t="s">
        <v>6</v>
      </c>
      <c r="AB10" t="b">
        <f t="shared" si="0"/>
        <v>1</v>
      </c>
      <c r="AC10" t="b">
        <f t="shared" si="1"/>
        <v>0</v>
      </c>
      <c r="AD10" t="b">
        <f t="shared" si="2"/>
        <v>0</v>
      </c>
      <c r="AE10" t="b">
        <f t="shared" si="3"/>
        <v>0</v>
      </c>
      <c r="AF10" t="b">
        <f t="shared" si="4"/>
        <v>0</v>
      </c>
      <c r="AG10" t="b">
        <f t="shared" si="7"/>
        <v>0</v>
      </c>
      <c r="AH10" t="str">
        <f t="shared" si="8"/>
        <v>n/a</v>
      </c>
      <c r="AK10" t="b">
        <f t="shared" si="5"/>
        <v>0</v>
      </c>
    </row>
    <row r="11" spans="2:38" x14ac:dyDescent="0.2">
      <c r="B11" s="5"/>
      <c r="C11" s="5" t="s">
        <v>15</v>
      </c>
      <c r="D11" s="6">
        <v>32.5</v>
      </c>
      <c r="E11" s="7">
        <v>31382</v>
      </c>
      <c r="F11" s="8">
        <v>46387</v>
      </c>
      <c r="G11" s="5" t="s">
        <v>36</v>
      </c>
      <c r="H11" s="5" t="s">
        <v>6</v>
      </c>
      <c r="I11" t="str">
        <f t="shared" si="6"/>
        <v>OR</v>
      </c>
      <c r="K11" s="5"/>
      <c r="L11" s="5" t="s">
        <v>15</v>
      </c>
      <c r="M11" s="6">
        <v>32.5</v>
      </c>
      <c r="N11" s="7">
        <v>31382</v>
      </c>
      <c r="O11" s="8">
        <v>46387</v>
      </c>
      <c r="P11" s="5" t="s">
        <v>36</v>
      </c>
      <c r="Q11" s="5" t="s">
        <v>6</v>
      </c>
      <c r="T11" s="5"/>
      <c r="U11" s="5" t="s">
        <v>15</v>
      </c>
      <c r="V11" s="6">
        <v>32.5</v>
      </c>
      <c r="W11" s="7">
        <v>31922</v>
      </c>
      <c r="X11" s="8">
        <v>46387</v>
      </c>
      <c r="Y11" s="5"/>
      <c r="Z11" s="5" t="s">
        <v>6</v>
      </c>
      <c r="AB11" t="b">
        <f t="shared" si="0"/>
        <v>1</v>
      </c>
      <c r="AC11" t="b">
        <f t="shared" si="1"/>
        <v>0</v>
      </c>
      <c r="AD11" t="b">
        <f t="shared" si="2"/>
        <v>0</v>
      </c>
      <c r="AE11" t="b">
        <f t="shared" si="3"/>
        <v>0</v>
      </c>
      <c r="AF11" t="b">
        <f t="shared" si="4"/>
        <v>0</v>
      </c>
      <c r="AG11" t="b">
        <f t="shared" si="7"/>
        <v>0</v>
      </c>
      <c r="AH11" t="str">
        <f t="shared" si="8"/>
        <v>n/a</v>
      </c>
      <c r="AK11" t="b">
        <f t="shared" si="5"/>
        <v>0</v>
      </c>
    </row>
    <row r="12" spans="2:38" x14ac:dyDescent="0.2">
      <c r="B12" s="5"/>
      <c r="C12" s="5" t="s">
        <v>7</v>
      </c>
      <c r="D12" s="6">
        <v>2.65</v>
      </c>
      <c r="E12" s="7">
        <v>44652</v>
      </c>
      <c r="F12" s="8">
        <v>51956</v>
      </c>
      <c r="G12" s="5" t="s">
        <v>22</v>
      </c>
      <c r="H12" s="5" t="s">
        <v>12</v>
      </c>
      <c r="I12" t="str">
        <f t="shared" si="6"/>
        <v>ID</v>
      </c>
      <c r="K12" s="5"/>
      <c r="L12" s="5" t="s">
        <v>8</v>
      </c>
      <c r="M12" s="6">
        <v>2.65</v>
      </c>
      <c r="N12" s="7">
        <v>31747</v>
      </c>
      <c r="O12" s="8">
        <v>44651</v>
      </c>
      <c r="P12" s="5" t="s">
        <v>22</v>
      </c>
      <c r="Q12" s="5" t="s">
        <v>12</v>
      </c>
      <c r="T12" s="5"/>
      <c r="U12" s="5" t="s">
        <v>7</v>
      </c>
      <c r="V12" s="6">
        <v>2.65</v>
      </c>
      <c r="W12" s="7">
        <v>34567</v>
      </c>
      <c r="X12" s="8">
        <v>44651</v>
      </c>
      <c r="Y12" s="5"/>
      <c r="Z12" s="5" t="s">
        <v>12</v>
      </c>
      <c r="AB12" t="b">
        <f t="shared" si="0"/>
        <v>1</v>
      </c>
      <c r="AC12" t="b">
        <f t="shared" si="1"/>
        <v>0</v>
      </c>
      <c r="AD12" t="b">
        <f t="shared" si="2"/>
        <v>0</v>
      </c>
      <c r="AE12" t="b">
        <f t="shared" si="3"/>
        <v>1</v>
      </c>
      <c r="AF12" t="b">
        <f t="shared" si="4"/>
        <v>1</v>
      </c>
      <c r="AG12" t="b">
        <f t="shared" si="7"/>
        <v>1</v>
      </c>
      <c r="AH12" t="b">
        <f t="shared" si="8"/>
        <v>1</v>
      </c>
      <c r="AK12" t="b">
        <f t="shared" si="5"/>
        <v>0</v>
      </c>
    </row>
    <row r="13" spans="2:38" x14ac:dyDescent="0.2">
      <c r="B13" s="5"/>
      <c r="C13" s="5" t="s">
        <v>4</v>
      </c>
      <c r="D13" s="6">
        <v>8.5</v>
      </c>
      <c r="E13" s="7">
        <v>43455</v>
      </c>
      <c r="F13" s="8">
        <v>49978</v>
      </c>
      <c r="G13" s="5" t="s">
        <v>20</v>
      </c>
      <c r="H13" s="5" t="s">
        <v>6</v>
      </c>
      <c r="I13" t="str">
        <f t="shared" si="6"/>
        <v>OR</v>
      </c>
      <c r="K13" s="5"/>
      <c r="L13" s="5" t="s">
        <v>4</v>
      </c>
      <c r="M13" s="6">
        <v>8.5</v>
      </c>
      <c r="N13" s="7">
        <v>43125</v>
      </c>
      <c r="O13" s="8">
        <v>49978</v>
      </c>
      <c r="P13" s="5" t="s">
        <v>20</v>
      </c>
      <c r="Q13" s="5" t="s">
        <v>6</v>
      </c>
      <c r="T13" s="5"/>
      <c r="U13" s="5"/>
      <c r="V13" s="6"/>
      <c r="W13" s="7"/>
      <c r="X13" s="8"/>
      <c r="Y13" s="5"/>
      <c r="Z13" s="5"/>
      <c r="AB13" t="b">
        <f t="shared" si="0"/>
        <v>0</v>
      </c>
      <c r="AC13" t="b">
        <f t="shared" si="1"/>
        <v>0</v>
      </c>
      <c r="AD13" t="b">
        <f t="shared" si="2"/>
        <v>0</v>
      </c>
      <c r="AE13" t="b">
        <f t="shared" si="3"/>
        <v>0</v>
      </c>
      <c r="AF13" t="b">
        <f t="shared" si="4"/>
        <v>0</v>
      </c>
      <c r="AG13" t="b">
        <f t="shared" si="7"/>
        <v>0</v>
      </c>
      <c r="AH13" t="str">
        <f t="shared" si="8"/>
        <v>n/a</v>
      </c>
      <c r="AK13" t="b">
        <f t="shared" si="5"/>
        <v>1</v>
      </c>
    </row>
    <row r="14" spans="2:38" x14ac:dyDescent="0.2">
      <c r="B14" s="5"/>
      <c r="C14" s="5" t="s">
        <v>7</v>
      </c>
      <c r="D14" s="6">
        <v>0.16</v>
      </c>
      <c r="E14" s="7">
        <v>31564</v>
      </c>
      <c r="F14" s="8">
        <v>51501</v>
      </c>
      <c r="G14" s="5" t="s">
        <v>33</v>
      </c>
      <c r="H14" s="5" t="s">
        <v>21</v>
      </c>
      <c r="I14" t="str">
        <f t="shared" si="6"/>
        <v>CA</v>
      </c>
      <c r="K14" s="5"/>
      <c r="L14" s="5" t="s">
        <v>8</v>
      </c>
      <c r="M14" s="6">
        <v>0.16</v>
      </c>
      <c r="N14" s="7">
        <v>31564</v>
      </c>
      <c r="O14" s="8">
        <v>51501</v>
      </c>
      <c r="P14" s="5" t="s">
        <v>33</v>
      </c>
      <c r="Q14" s="5" t="s">
        <v>21</v>
      </c>
      <c r="T14" s="5"/>
      <c r="U14" s="5" t="s">
        <v>7</v>
      </c>
      <c r="V14" s="6">
        <v>0.16</v>
      </c>
      <c r="W14" s="7">
        <v>34039</v>
      </c>
      <c r="X14" s="8">
        <v>51501</v>
      </c>
      <c r="Y14" s="5"/>
      <c r="Z14" s="5" t="s">
        <v>21</v>
      </c>
      <c r="AB14" t="b">
        <f t="shared" si="0"/>
        <v>1</v>
      </c>
      <c r="AC14" t="b">
        <f t="shared" si="1"/>
        <v>0</v>
      </c>
      <c r="AD14" t="b">
        <f t="shared" si="2"/>
        <v>0</v>
      </c>
      <c r="AE14" t="b">
        <f t="shared" si="3"/>
        <v>0</v>
      </c>
      <c r="AF14" t="b">
        <f t="shared" si="4"/>
        <v>0</v>
      </c>
      <c r="AG14" t="b">
        <f t="shared" si="7"/>
        <v>0</v>
      </c>
      <c r="AH14" t="str">
        <f t="shared" si="8"/>
        <v>n/a</v>
      </c>
      <c r="AK14" t="b">
        <f t="shared" si="5"/>
        <v>0</v>
      </c>
    </row>
    <row r="15" spans="2:38" x14ac:dyDescent="0.2">
      <c r="B15" s="5"/>
      <c r="C15" s="5"/>
      <c r="D15" s="6"/>
      <c r="E15" s="7"/>
      <c r="F15" s="8"/>
      <c r="G15" s="5"/>
      <c r="H15" s="5"/>
      <c r="I15">
        <f t="shared" si="6"/>
        <v>0</v>
      </c>
      <c r="K15" s="5"/>
      <c r="L15" s="5" t="s">
        <v>3</v>
      </c>
      <c r="M15" s="6">
        <v>80</v>
      </c>
      <c r="N15" s="7">
        <v>44561</v>
      </c>
      <c r="O15" s="8">
        <v>51865</v>
      </c>
      <c r="P15" s="5" t="s">
        <v>77</v>
      </c>
      <c r="Q15" s="5" t="s">
        <v>25</v>
      </c>
      <c r="T15" s="5"/>
      <c r="U15" s="5"/>
      <c r="V15" s="6"/>
      <c r="W15" s="7"/>
      <c r="X15" s="8"/>
      <c r="Y15" s="5"/>
      <c r="Z15" s="5"/>
      <c r="AB15" t="b">
        <f t="shared" si="0"/>
        <v>0</v>
      </c>
      <c r="AC15" t="b">
        <f t="shared" si="1"/>
        <v>0</v>
      </c>
      <c r="AD15" t="b">
        <f t="shared" si="2"/>
        <v>0</v>
      </c>
      <c r="AE15" t="b">
        <f t="shared" si="3"/>
        <v>0</v>
      </c>
      <c r="AF15" t="b">
        <f t="shared" si="4"/>
        <v>0</v>
      </c>
      <c r="AG15" t="b">
        <f t="shared" si="7"/>
        <v>0</v>
      </c>
      <c r="AH15" t="str">
        <f t="shared" si="8"/>
        <v>n/a</v>
      </c>
      <c r="AK15" t="b">
        <f t="shared" si="5"/>
        <v>1</v>
      </c>
      <c r="AL15" t="b">
        <v>1</v>
      </c>
    </row>
    <row r="16" spans="2:38" x14ac:dyDescent="0.2">
      <c r="B16" s="5"/>
      <c r="C16" s="5"/>
      <c r="D16" s="6"/>
      <c r="E16" s="7"/>
      <c r="F16" s="8"/>
      <c r="G16" s="5"/>
      <c r="H16" s="5"/>
      <c r="I16">
        <f t="shared" si="6"/>
        <v>0</v>
      </c>
      <c r="K16" s="5"/>
      <c r="L16" s="5" t="s">
        <v>3</v>
      </c>
      <c r="M16" s="6">
        <v>80</v>
      </c>
      <c r="N16" s="7">
        <v>44561</v>
      </c>
      <c r="O16" s="8">
        <v>51865</v>
      </c>
      <c r="P16" s="5" t="s">
        <v>77</v>
      </c>
      <c r="Q16" s="5" t="s">
        <v>25</v>
      </c>
      <c r="T16" s="5"/>
      <c r="U16" s="5"/>
      <c r="V16" s="6"/>
      <c r="W16" s="7"/>
      <c r="X16" s="8"/>
      <c r="Y16" s="5"/>
      <c r="Z16" s="5"/>
      <c r="AB16" t="b">
        <f t="shared" si="0"/>
        <v>0</v>
      </c>
      <c r="AC16" t="b">
        <f t="shared" si="1"/>
        <v>0</v>
      </c>
      <c r="AD16" t="b">
        <f t="shared" si="2"/>
        <v>0</v>
      </c>
      <c r="AE16" t="b">
        <f t="shared" si="3"/>
        <v>0</v>
      </c>
      <c r="AF16" t="b">
        <f t="shared" si="4"/>
        <v>0</v>
      </c>
      <c r="AG16" t="b">
        <f t="shared" si="7"/>
        <v>0</v>
      </c>
      <c r="AH16" t="str">
        <f t="shared" si="8"/>
        <v>n/a</v>
      </c>
      <c r="AK16" t="b">
        <f t="shared" si="5"/>
        <v>1</v>
      </c>
      <c r="AL16" t="b">
        <v>1</v>
      </c>
    </row>
    <row r="17" spans="2:38" x14ac:dyDescent="0.2">
      <c r="B17" s="5"/>
      <c r="C17" s="5"/>
      <c r="D17" s="6"/>
      <c r="E17" s="7"/>
      <c r="F17" s="8"/>
      <c r="G17" s="5"/>
      <c r="H17" s="5"/>
      <c r="I17">
        <f t="shared" si="6"/>
        <v>0</v>
      </c>
      <c r="K17" s="5"/>
      <c r="L17" s="5" t="s">
        <v>3</v>
      </c>
      <c r="M17" s="6">
        <v>80</v>
      </c>
      <c r="N17" s="7">
        <v>44561</v>
      </c>
      <c r="O17" s="8">
        <v>51865</v>
      </c>
      <c r="P17" s="5" t="s">
        <v>77</v>
      </c>
      <c r="Q17" s="5" t="s">
        <v>25</v>
      </c>
      <c r="T17" s="5"/>
      <c r="U17" s="5"/>
      <c r="V17" s="6"/>
      <c r="W17" s="7"/>
      <c r="X17" s="8"/>
      <c r="Y17" s="5"/>
      <c r="Z17" s="5"/>
      <c r="AB17" t="b">
        <f t="shared" si="0"/>
        <v>0</v>
      </c>
      <c r="AC17" t="b">
        <f t="shared" si="1"/>
        <v>0</v>
      </c>
      <c r="AD17" t="b">
        <f t="shared" si="2"/>
        <v>0</v>
      </c>
      <c r="AE17" t="b">
        <f t="shared" si="3"/>
        <v>0</v>
      </c>
      <c r="AF17" t="b">
        <f t="shared" si="4"/>
        <v>0</v>
      </c>
      <c r="AG17" t="b">
        <f t="shared" si="7"/>
        <v>0</v>
      </c>
      <c r="AH17" t="str">
        <f t="shared" si="8"/>
        <v>n/a</v>
      </c>
      <c r="AK17" t="b">
        <f t="shared" si="5"/>
        <v>1</v>
      </c>
      <c r="AL17" t="b">
        <v>1</v>
      </c>
    </row>
    <row r="18" spans="2:38" x14ac:dyDescent="0.2">
      <c r="B18" s="5"/>
      <c r="C18" s="5"/>
      <c r="D18" s="6"/>
      <c r="E18" s="7"/>
      <c r="F18" s="8"/>
      <c r="G18" s="5"/>
      <c r="H18" s="5"/>
      <c r="I18">
        <f t="shared" si="6"/>
        <v>0</v>
      </c>
      <c r="K18" s="5"/>
      <c r="L18" s="5" t="s">
        <v>3</v>
      </c>
      <c r="M18" s="6">
        <v>80</v>
      </c>
      <c r="N18" s="7">
        <v>44561</v>
      </c>
      <c r="O18" s="8">
        <v>51865</v>
      </c>
      <c r="P18" s="5" t="s">
        <v>77</v>
      </c>
      <c r="Q18" s="5" t="s">
        <v>25</v>
      </c>
      <c r="T18" s="5"/>
      <c r="U18" s="5"/>
      <c r="V18" s="6"/>
      <c r="W18" s="7"/>
      <c r="X18" s="8"/>
      <c r="Y18" s="5"/>
      <c r="Z18" s="5"/>
      <c r="AB18" t="b">
        <f t="shared" si="0"/>
        <v>0</v>
      </c>
      <c r="AC18" t="b">
        <f t="shared" si="1"/>
        <v>0</v>
      </c>
      <c r="AD18" t="b">
        <f t="shared" si="2"/>
        <v>0</v>
      </c>
      <c r="AE18" t="b">
        <f t="shared" si="3"/>
        <v>0</v>
      </c>
      <c r="AF18" t="b">
        <f t="shared" si="4"/>
        <v>0</v>
      </c>
      <c r="AG18" t="b">
        <f t="shared" si="7"/>
        <v>0</v>
      </c>
      <c r="AH18" t="str">
        <f t="shared" si="8"/>
        <v>n/a</v>
      </c>
      <c r="AK18" t="b">
        <f t="shared" si="5"/>
        <v>1</v>
      </c>
      <c r="AL18" t="b">
        <v>1</v>
      </c>
    </row>
    <row r="19" spans="2:38" x14ac:dyDescent="0.2">
      <c r="B19" s="5"/>
      <c r="C19" s="5" t="s">
        <v>23</v>
      </c>
      <c r="D19" s="6">
        <v>5.6</v>
      </c>
      <c r="E19" s="7">
        <v>42275</v>
      </c>
      <c r="F19" s="8">
        <v>50311</v>
      </c>
      <c r="G19" s="5" t="s">
        <v>24</v>
      </c>
      <c r="H19" s="5" t="s">
        <v>12</v>
      </c>
      <c r="I19" t="str">
        <f t="shared" si="6"/>
        <v>ID</v>
      </c>
      <c r="K19" s="5"/>
      <c r="L19" s="5" t="s">
        <v>23</v>
      </c>
      <c r="M19" s="6">
        <v>5.6</v>
      </c>
      <c r="N19" s="7">
        <v>42277</v>
      </c>
      <c r="O19" s="8">
        <v>50311</v>
      </c>
      <c r="P19" s="5" t="s">
        <v>24</v>
      </c>
      <c r="Q19" s="5" t="s">
        <v>12</v>
      </c>
      <c r="T19" s="5"/>
      <c r="U19" s="5"/>
      <c r="V19" s="6"/>
      <c r="W19" s="7"/>
      <c r="X19" s="8"/>
      <c r="Y19" s="5"/>
      <c r="Z19" s="5"/>
      <c r="AB19" t="b">
        <f t="shared" si="0"/>
        <v>0</v>
      </c>
      <c r="AC19" t="b">
        <f t="shared" si="1"/>
        <v>0</v>
      </c>
      <c r="AD19" t="b">
        <f t="shared" si="2"/>
        <v>0</v>
      </c>
      <c r="AE19" t="b">
        <f t="shared" si="3"/>
        <v>0</v>
      </c>
      <c r="AF19" t="b">
        <f t="shared" si="4"/>
        <v>0</v>
      </c>
      <c r="AG19" t="b">
        <f t="shared" si="7"/>
        <v>0</v>
      </c>
      <c r="AH19" t="str">
        <f t="shared" si="8"/>
        <v>n/a</v>
      </c>
      <c r="AK19" t="b">
        <f t="shared" si="5"/>
        <v>0</v>
      </c>
    </row>
    <row r="20" spans="2:38" x14ac:dyDescent="0.2">
      <c r="B20" s="5"/>
      <c r="C20" s="5" t="s">
        <v>4</v>
      </c>
      <c r="D20" s="6">
        <v>3</v>
      </c>
      <c r="E20" s="7">
        <v>42361</v>
      </c>
      <c r="F20" s="8">
        <v>49520</v>
      </c>
      <c r="G20" s="5" t="s">
        <v>16</v>
      </c>
      <c r="H20" s="5" t="s">
        <v>13</v>
      </c>
      <c r="I20" t="str">
        <f t="shared" si="6"/>
        <v>UT</v>
      </c>
      <c r="K20" s="5"/>
      <c r="L20" s="5" t="s">
        <v>4</v>
      </c>
      <c r="M20" s="6">
        <v>3</v>
      </c>
      <c r="N20" s="7">
        <v>42361</v>
      </c>
      <c r="O20" s="8">
        <v>49520</v>
      </c>
      <c r="P20" s="5" t="s">
        <v>16</v>
      </c>
      <c r="Q20" s="5" t="s">
        <v>13</v>
      </c>
      <c r="T20" s="5"/>
      <c r="U20" s="5"/>
      <c r="V20" s="6"/>
      <c r="W20" s="7"/>
      <c r="X20" s="8"/>
      <c r="Y20" s="5"/>
      <c r="Z20" s="5"/>
      <c r="AB20" t="b">
        <f t="shared" si="0"/>
        <v>0</v>
      </c>
      <c r="AC20" t="b">
        <f t="shared" si="1"/>
        <v>0</v>
      </c>
      <c r="AD20" t="b">
        <f t="shared" si="2"/>
        <v>0</v>
      </c>
      <c r="AE20" t="b">
        <f t="shared" si="3"/>
        <v>0</v>
      </c>
      <c r="AF20" t="b">
        <f t="shared" si="4"/>
        <v>0</v>
      </c>
      <c r="AG20" t="b">
        <f t="shared" si="7"/>
        <v>0</v>
      </c>
      <c r="AH20" t="str">
        <f t="shared" si="8"/>
        <v>n/a</v>
      </c>
      <c r="AK20" t="b">
        <f t="shared" si="5"/>
        <v>0</v>
      </c>
    </row>
    <row r="21" spans="2:38" x14ac:dyDescent="0.2">
      <c r="B21" s="5"/>
      <c r="C21" s="5" t="s">
        <v>3</v>
      </c>
      <c r="D21" s="6">
        <v>0.1</v>
      </c>
      <c r="E21" s="7">
        <v>41345</v>
      </c>
      <c r="F21" s="8">
        <v>45169</v>
      </c>
      <c r="G21" s="5" t="s">
        <v>35</v>
      </c>
      <c r="H21" s="5" t="s">
        <v>25</v>
      </c>
      <c r="I21" t="str">
        <f t="shared" si="6"/>
        <v>WY</v>
      </c>
      <c r="K21" s="5"/>
      <c r="L21" s="5" t="s">
        <v>3</v>
      </c>
      <c r="M21" s="6">
        <v>0.1</v>
      </c>
      <c r="N21" s="7">
        <v>41345</v>
      </c>
      <c r="O21" s="8">
        <v>44804</v>
      </c>
      <c r="P21" s="5" t="s">
        <v>35</v>
      </c>
      <c r="Q21" s="5" t="s">
        <v>25</v>
      </c>
      <c r="T21" s="5"/>
      <c r="U21" s="5"/>
      <c r="V21" s="6"/>
      <c r="W21" s="7"/>
      <c r="X21" s="8"/>
      <c r="Y21" s="5"/>
      <c r="Z21" s="5"/>
      <c r="AB21" t="b">
        <f t="shared" si="0"/>
        <v>0</v>
      </c>
      <c r="AC21" t="b">
        <f t="shared" si="1"/>
        <v>0</v>
      </c>
      <c r="AD21" t="b">
        <f t="shared" si="2"/>
        <v>0</v>
      </c>
      <c r="AE21" t="b">
        <f t="shared" si="3"/>
        <v>0</v>
      </c>
      <c r="AF21" t="b">
        <f t="shared" si="4"/>
        <v>0</v>
      </c>
      <c r="AG21" t="b">
        <f t="shared" si="7"/>
        <v>0</v>
      </c>
      <c r="AH21" t="str">
        <f t="shared" si="8"/>
        <v>n/a</v>
      </c>
      <c r="AK21" t="b">
        <f t="shared" si="5"/>
        <v>0</v>
      </c>
    </row>
    <row r="22" spans="2:38" x14ac:dyDescent="0.2">
      <c r="B22" s="5"/>
      <c r="C22" s="5" t="s">
        <v>3</v>
      </c>
      <c r="D22" s="6">
        <v>4.95</v>
      </c>
      <c r="E22" s="7">
        <v>40026</v>
      </c>
      <c r="F22" s="8">
        <v>47147</v>
      </c>
      <c r="G22" s="5" t="s">
        <v>29</v>
      </c>
      <c r="H22" s="5" t="s">
        <v>6</v>
      </c>
      <c r="I22" t="str">
        <f t="shared" si="6"/>
        <v>OR</v>
      </c>
      <c r="K22" s="5"/>
      <c r="L22" s="5" t="s">
        <v>3</v>
      </c>
      <c r="M22" s="6">
        <v>4.95</v>
      </c>
      <c r="N22" s="7">
        <v>40026</v>
      </c>
      <c r="O22" s="8">
        <v>47147</v>
      </c>
      <c r="P22" s="5" t="s">
        <v>29</v>
      </c>
      <c r="Q22" s="5" t="s">
        <v>6</v>
      </c>
      <c r="T22" s="5"/>
      <c r="U22" s="5" t="s">
        <v>3</v>
      </c>
      <c r="V22" s="6">
        <v>4.95</v>
      </c>
      <c r="W22" s="7">
        <v>39801</v>
      </c>
      <c r="X22" s="8">
        <v>47147</v>
      </c>
      <c r="Y22" s="5"/>
      <c r="Z22" s="5" t="s">
        <v>6</v>
      </c>
      <c r="AB22" t="b">
        <f t="shared" si="0"/>
        <v>1</v>
      </c>
      <c r="AC22" t="b">
        <f t="shared" si="1"/>
        <v>0</v>
      </c>
      <c r="AD22" t="b">
        <f t="shared" si="2"/>
        <v>0</v>
      </c>
      <c r="AE22" t="b">
        <f t="shared" si="3"/>
        <v>0</v>
      </c>
      <c r="AF22" t="b">
        <f t="shared" si="4"/>
        <v>0</v>
      </c>
      <c r="AG22" t="b">
        <f t="shared" si="7"/>
        <v>0</v>
      </c>
      <c r="AH22" t="str">
        <f t="shared" si="8"/>
        <v>n/a</v>
      </c>
      <c r="AK22" t="b">
        <f t="shared" si="5"/>
        <v>0</v>
      </c>
    </row>
    <row r="23" spans="2:38" x14ac:dyDescent="0.2">
      <c r="B23" s="5"/>
      <c r="C23" s="5" t="s">
        <v>7</v>
      </c>
      <c r="D23" s="6">
        <v>1.1000000000000001</v>
      </c>
      <c r="E23" s="7">
        <v>41032</v>
      </c>
      <c r="F23" s="8">
        <v>46509</v>
      </c>
      <c r="G23" s="5" t="s">
        <v>20</v>
      </c>
      <c r="H23" s="5" t="s">
        <v>6</v>
      </c>
      <c r="I23" t="str">
        <f t="shared" si="6"/>
        <v>OR</v>
      </c>
      <c r="K23" s="5"/>
      <c r="L23" s="5" t="s">
        <v>8</v>
      </c>
      <c r="M23" s="6">
        <v>1.1000000000000001</v>
      </c>
      <c r="N23" s="7">
        <v>41032</v>
      </c>
      <c r="O23" s="8">
        <v>46509</v>
      </c>
      <c r="P23" s="5" t="s">
        <v>20</v>
      </c>
      <c r="Q23" s="5" t="s">
        <v>6</v>
      </c>
      <c r="T23" s="5"/>
      <c r="U23" s="5" t="s">
        <v>7</v>
      </c>
      <c r="V23" s="6">
        <v>1.1000000000000001</v>
      </c>
      <c r="W23" s="7">
        <v>40983</v>
      </c>
      <c r="X23" s="8">
        <v>48287</v>
      </c>
      <c r="Y23" s="5" t="s">
        <v>20</v>
      </c>
      <c r="Z23" s="5" t="s">
        <v>6</v>
      </c>
      <c r="AB23" t="b">
        <f t="shared" si="0"/>
        <v>1</v>
      </c>
      <c r="AC23" t="b">
        <f t="shared" si="1"/>
        <v>0</v>
      </c>
      <c r="AD23" t="b">
        <f t="shared" si="2"/>
        <v>0</v>
      </c>
      <c r="AE23" t="b">
        <f t="shared" si="3"/>
        <v>0</v>
      </c>
      <c r="AF23" t="b">
        <f t="shared" si="4"/>
        <v>0</v>
      </c>
      <c r="AG23" t="b">
        <f t="shared" si="7"/>
        <v>0</v>
      </c>
      <c r="AH23" t="str">
        <f t="shared" si="8"/>
        <v>n/a</v>
      </c>
      <c r="AK23" t="b">
        <f t="shared" si="5"/>
        <v>0</v>
      </c>
    </row>
    <row r="24" spans="2:38" x14ac:dyDescent="0.2">
      <c r="B24" s="5"/>
      <c r="C24" s="5" t="s">
        <v>4</v>
      </c>
      <c r="D24" s="6">
        <v>2.7</v>
      </c>
      <c r="E24" s="7">
        <v>44804</v>
      </c>
      <c r="F24" s="8">
        <v>52077</v>
      </c>
      <c r="G24" s="5" t="s">
        <v>20</v>
      </c>
      <c r="H24" s="5" t="s">
        <v>6</v>
      </c>
      <c r="I24" t="str">
        <f t="shared" si="6"/>
        <v>OR</v>
      </c>
      <c r="K24" s="5"/>
      <c r="L24" s="5"/>
      <c r="M24" s="6"/>
      <c r="N24" s="7"/>
      <c r="O24" s="8"/>
      <c r="P24" s="5"/>
      <c r="Q24" s="5"/>
      <c r="T24" s="5"/>
      <c r="U24" s="5"/>
      <c r="V24" s="6"/>
      <c r="W24" s="7"/>
      <c r="X24" s="8"/>
      <c r="Y24" s="5"/>
      <c r="Z24" s="5"/>
      <c r="AB24" t="b">
        <f t="shared" si="0"/>
        <v>0</v>
      </c>
      <c r="AC24" t="b">
        <f t="shared" si="1"/>
        <v>0</v>
      </c>
      <c r="AD24" t="b">
        <f t="shared" si="2"/>
        <v>0</v>
      </c>
      <c r="AE24" t="b">
        <f t="shared" si="3"/>
        <v>0</v>
      </c>
      <c r="AF24" t="b">
        <f t="shared" si="4"/>
        <v>0</v>
      </c>
      <c r="AG24" t="b">
        <f t="shared" si="7"/>
        <v>0</v>
      </c>
      <c r="AH24" t="str">
        <f t="shared" si="8"/>
        <v>n/a</v>
      </c>
      <c r="AK24" t="b">
        <f t="shared" si="5"/>
        <v>1</v>
      </c>
    </row>
    <row r="25" spans="2:38" x14ac:dyDescent="0.2">
      <c r="B25" s="5"/>
      <c r="C25" s="5"/>
      <c r="D25" s="6"/>
      <c r="E25" s="7"/>
      <c r="F25" s="8"/>
      <c r="G25" s="5"/>
      <c r="H25" s="5"/>
      <c r="I25">
        <f t="shared" si="6"/>
        <v>0</v>
      </c>
      <c r="K25" s="5"/>
      <c r="L25" s="5" t="s">
        <v>10</v>
      </c>
      <c r="M25" s="6">
        <v>1.7</v>
      </c>
      <c r="N25" s="7">
        <v>40708</v>
      </c>
      <c r="O25" s="8">
        <v>44255</v>
      </c>
      <c r="P25" s="5" t="s">
        <v>5</v>
      </c>
      <c r="Q25" s="5" t="s">
        <v>12</v>
      </c>
      <c r="T25" s="5"/>
      <c r="U25" s="5" t="s">
        <v>10</v>
      </c>
      <c r="V25" s="6">
        <v>1.7</v>
      </c>
      <c r="W25" s="7">
        <v>40708</v>
      </c>
      <c r="X25" s="8">
        <v>44255</v>
      </c>
      <c r="Y25" s="5"/>
      <c r="Z25" s="5" t="s">
        <v>12</v>
      </c>
      <c r="AB25" t="b">
        <f t="shared" si="0"/>
        <v>0</v>
      </c>
      <c r="AC25" t="b">
        <f t="shared" si="1"/>
        <v>0</v>
      </c>
      <c r="AD25" t="b">
        <f t="shared" si="2"/>
        <v>0</v>
      </c>
      <c r="AE25" t="b">
        <f t="shared" si="3"/>
        <v>1</v>
      </c>
      <c r="AF25" t="b">
        <f t="shared" si="4"/>
        <v>0</v>
      </c>
      <c r="AG25" t="b">
        <f t="shared" si="7"/>
        <v>1</v>
      </c>
      <c r="AH25" t="b">
        <f t="shared" si="8"/>
        <v>0</v>
      </c>
      <c r="AI25" t="b">
        <v>1</v>
      </c>
      <c r="AK25" t="b">
        <f t="shared" si="5"/>
        <v>0</v>
      </c>
    </row>
    <row r="26" spans="2:38" x14ac:dyDescent="0.2">
      <c r="B26" s="5"/>
      <c r="C26" s="5"/>
      <c r="D26" s="6"/>
      <c r="E26" s="7"/>
      <c r="F26" s="8"/>
      <c r="G26" s="5"/>
      <c r="H26" s="5"/>
      <c r="I26">
        <f t="shared" si="6"/>
        <v>0</v>
      </c>
      <c r="K26" s="5"/>
      <c r="L26" s="5"/>
      <c r="M26" s="6"/>
      <c r="N26" s="7"/>
      <c r="O26" s="8"/>
      <c r="P26" s="5"/>
      <c r="Q26" s="5"/>
      <c r="T26" s="5"/>
      <c r="U26" s="5" t="s">
        <v>10</v>
      </c>
      <c r="V26" s="6">
        <v>3</v>
      </c>
      <c r="W26" s="7">
        <v>40962</v>
      </c>
      <c r="X26" s="8">
        <v>48760</v>
      </c>
      <c r="Y26" s="5"/>
      <c r="Z26" s="5" t="s">
        <v>6</v>
      </c>
      <c r="AB26" t="b">
        <f t="shared" si="0"/>
        <v>0</v>
      </c>
      <c r="AC26" t="b">
        <f t="shared" si="1"/>
        <v>0</v>
      </c>
      <c r="AD26" t="b">
        <f t="shared" si="2"/>
        <v>0</v>
      </c>
      <c r="AE26" t="b">
        <f t="shared" si="3"/>
        <v>0</v>
      </c>
      <c r="AF26" t="b">
        <f t="shared" si="4"/>
        <v>0</v>
      </c>
      <c r="AG26" t="b">
        <f t="shared" si="7"/>
        <v>0</v>
      </c>
      <c r="AH26" t="str">
        <f t="shared" si="8"/>
        <v>n/a</v>
      </c>
      <c r="AK26" t="b">
        <f t="shared" si="5"/>
        <v>0</v>
      </c>
      <c r="AL26" s="4" t="b">
        <v>1</v>
      </c>
    </row>
    <row r="27" spans="2:38" x14ac:dyDescent="0.2">
      <c r="B27" s="5"/>
      <c r="C27" s="5" t="s">
        <v>7</v>
      </c>
      <c r="D27" s="6">
        <v>7.45</v>
      </c>
      <c r="E27" s="7">
        <v>44287</v>
      </c>
      <c r="F27" s="8">
        <v>51591</v>
      </c>
      <c r="G27" s="5" t="s">
        <v>55</v>
      </c>
      <c r="H27" s="5" t="s">
        <v>12</v>
      </c>
      <c r="I27" t="str">
        <f t="shared" si="6"/>
        <v>ID</v>
      </c>
      <c r="K27" s="5"/>
      <c r="L27" s="5" t="s">
        <v>8</v>
      </c>
      <c r="M27" s="6">
        <v>6</v>
      </c>
      <c r="N27" s="7">
        <v>31472</v>
      </c>
      <c r="O27" s="8">
        <v>44286</v>
      </c>
      <c r="P27" s="5" t="s">
        <v>55</v>
      </c>
      <c r="Q27" s="5" t="s">
        <v>12</v>
      </c>
      <c r="T27" s="5"/>
      <c r="U27" s="5" t="s">
        <v>7</v>
      </c>
      <c r="V27" s="6">
        <v>6</v>
      </c>
      <c r="W27" s="7">
        <v>31020</v>
      </c>
      <c r="X27" s="8">
        <v>44286</v>
      </c>
      <c r="Y27" s="5"/>
      <c r="Z27" s="5" t="s">
        <v>12</v>
      </c>
      <c r="AB27" t="b">
        <f t="shared" si="0"/>
        <v>1</v>
      </c>
      <c r="AC27" t="b">
        <f t="shared" si="1"/>
        <v>0</v>
      </c>
      <c r="AD27" t="b">
        <f t="shared" si="2"/>
        <v>0</v>
      </c>
      <c r="AE27" t="b">
        <f t="shared" si="3"/>
        <v>1</v>
      </c>
      <c r="AF27" t="b">
        <f t="shared" si="4"/>
        <v>1</v>
      </c>
      <c r="AG27" t="b">
        <f t="shared" si="7"/>
        <v>1</v>
      </c>
      <c r="AH27" t="b">
        <f t="shared" si="8"/>
        <v>1</v>
      </c>
      <c r="AK27" t="b">
        <f t="shared" si="5"/>
        <v>0</v>
      </c>
    </row>
    <row r="28" spans="2:38" x14ac:dyDescent="0.2">
      <c r="B28" s="5"/>
      <c r="C28" s="5" t="s">
        <v>4</v>
      </c>
      <c r="D28" s="6">
        <v>3</v>
      </c>
      <c r="E28" s="7">
        <v>42345</v>
      </c>
      <c r="F28" s="8">
        <v>49520</v>
      </c>
      <c r="G28" s="5" t="s">
        <v>16</v>
      </c>
      <c r="H28" s="5" t="s">
        <v>13</v>
      </c>
      <c r="I28" t="str">
        <f t="shared" si="6"/>
        <v>UT</v>
      </c>
      <c r="K28" s="5"/>
      <c r="L28" s="5" t="s">
        <v>4</v>
      </c>
      <c r="M28" s="6">
        <v>3</v>
      </c>
      <c r="N28" s="7">
        <v>42345</v>
      </c>
      <c r="O28" s="8">
        <v>49520</v>
      </c>
      <c r="P28" s="5" t="s">
        <v>16</v>
      </c>
      <c r="Q28" s="5" t="s">
        <v>13</v>
      </c>
      <c r="T28" s="5"/>
      <c r="U28" s="5"/>
      <c r="V28" s="6"/>
      <c r="W28" s="7"/>
      <c r="X28" s="8"/>
      <c r="Y28" s="5"/>
      <c r="Z28" s="5"/>
      <c r="AB28" t="b">
        <f t="shared" si="0"/>
        <v>0</v>
      </c>
      <c r="AC28" t="b">
        <f t="shared" si="1"/>
        <v>0</v>
      </c>
      <c r="AD28" t="b">
        <f t="shared" si="2"/>
        <v>0</v>
      </c>
      <c r="AE28" t="b">
        <f t="shared" si="3"/>
        <v>0</v>
      </c>
      <c r="AF28" t="b">
        <f t="shared" si="4"/>
        <v>0</v>
      </c>
      <c r="AG28" t="b">
        <f t="shared" si="7"/>
        <v>0</v>
      </c>
      <c r="AH28" t="str">
        <f t="shared" si="8"/>
        <v>n/a</v>
      </c>
      <c r="AK28" t="b">
        <f t="shared" si="5"/>
        <v>0</v>
      </c>
    </row>
    <row r="29" spans="2:38" x14ac:dyDescent="0.2">
      <c r="B29" s="5"/>
      <c r="C29" s="5" t="s">
        <v>7</v>
      </c>
      <c r="D29" s="6">
        <v>6</v>
      </c>
      <c r="E29" s="7">
        <v>32752</v>
      </c>
      <c r="F29" s="8">
        <v>45657</v>
      </c>
      <c r="G29" s="5" t="s">
        <v>14</v>
      </c>
      <c r="H29" s="5" t="s">
        <v>6</v>
      </c>
      <c r="I29" t="str">
        <f t="shared" si="6"/>
        <v>OR</v>
      </c>
      <c r="K29" s="5"/>
      <c r="L29" s="5" t="s">
        <v>8</v>
      </c>
      <c r="M29" s="6">
        <v>6</v>
      </c>
      <c r="N29" s="7">
        <v>32752</v>
      </c>
      <c r="O29" s="8">
        <v>44195</v>
      </c>
      <c r="P29" s="5" t="s">
        <v>14</v>
      </c>
      <c r="Q29" s="5" t="s">
        <v>6</v>
      </c>
      <c r="T29" s="5"/>
      <c r="U29" s="5" t="s">
        <v>7</v>
      </c>
      <c r="V29" s="6">
        <v>6</v>
      </c>
      <c r="W29" s="7">
        <v>32752</v>
      </c>
      <c r="X29" s="8">
        <v>44195</v>
      </c>
      <c r="Y29" s="5"/>
      <c r="Z29" s="5" t="s">
        <v>6</v>
      </c>
      <c r="AB29" t="b">
        <f t="shared" si="0"/>
        <v>1</v>
      </c>
      <c r="AC29" t="b">
        <f t="shared" si="1"/>
        <v>0</v>
      </c>
      <c r="AD29" t="b">
        <f t="shared" si="2"/>
        <v>0</v>
      </c>
      <c r="AE29" t="b">
        <f t="shared" si="3"/>
        <v>1</v>
      </c>
      <c r="AF29" t="b">
        <f t="shared" si="4"/>
        <v>1</v>
      </c>
      <c r="AG29" t="b">
        <f t="shared" si="7"/>
        <v>1</v>
      </c>
      <c r="AH29" t="b">
        <f t="shared" si="8"/>
        <v>1</v>
      </c>
      <c r="AK29" t="b">
        <f t="shared" si="5"/>
        <v>0</v>
      </c>
    </row>
    <row r="30" spans="2:38" x14ac:dyDescent="0.2">
      <c r="B30" s="5"/>
      <c r="C30" s="5" t="s">
        <v>7</v>
      </c>
      <c r="D30" s="6">
        <v>5</v>
      </c>
      <c r="E30" s="7">
        <v>40455</v>
      </c>
      <c r="F30" s="8">
        <v>47696</v>
      </c>
      <c r="G30" s="5" t="s">
        <v>14</v>
      </c>
      <c r="H30" s="5" t="s">
        <v>6</v>
      </c>
      <c r="I30" t="str">
        <f t="shared" si="6"/>
        <v>OR</v>
      </c>
      <c r="K30" s="5"/>
      <c r="L30" s="5" t="s">
        <v>8</v>
      </c>
      <c r="M30" s="6">
        <v>5</v>
      </c>
      <c r="N30" s="7">
        <v>40455</v>
      </c>
      <c r="O30" s="8">
        <v>47696</v>
      </c>
      <c r="P30" s="5" t="s">
        <v>14</v>
      </c>
      <c r="Q30" s="5" t="s">
        <v>6</v>
      </c>
      <c r="T30" s="5"/>
      <c r="U30" s="5" t="s">
        <v>7</v>
      </c>
      <c r="V30" s="6">
        <v>5</v>
      </c>
      <c r="W30" s="7">
        <v>40042</v>
      </c>
      <c r="X30" s="8">
        <v>47696</v>
      </c>
      <c r="Y30" s="5"/>
      <c r="Z30" s="5" t="s">
        <v>6</v>
      </c>
      <c r="AB30" t="b">
        <f t="shared" si="0"/>
        <v>1</v>
      </c>
      <c r="AC30" t="b">
        <f t="shared" si="1"/>
        <v>0</v>
      </c>
      <c r="AD30" t="b">
        <f t="shared" si="2"/>
        <v>0</v>
      </c>
      <c r="AE30" t="b">
        <f t="shared" si="3"/>
        <v>0</v>
      </c>
      <c r="AF30" t="b">
        <f t="shared" si="4"/>
        <v>0</v>
      </c>
      <c r="AG30" t="b">
        <f t="shared" si="7"/>
        <v>0</v>
      </c>
      <c r="AH30" t="str">
        <f t="shared" si="8"/>
        <v>n/a</v>
      </c>
      <c r="AK30" t="b">
        <f t="shared" si="5"/>
        <v>0</v>
      </c>
    </row>
    <row r="31" spans="2:38" x14ac:dyDescent="0.2">
      <c r="B31" s="5"/>
      <c r="C31" s="5"/>
      <c r="D31" s="6"/>
      <c r="E31" s="7"/>
      <c r="F31" s="8"/>
      <c r="G31" s="5"/>
      <c r="H31" s="5"/>
      <c r="I31">
        <f t="shared" si="6"/>
        <v>0</v>
      </c>
      <c r="K31" s="5"/>
      <c r="L31" s="5" t="s">
        <v>3</v>
      </c>
      <c r="M31" s="6">
        <v>16.5</v>
      </c>
      <c r="N31" s="7">
        <v>40179</v>
      </c>
      <c r="O31" s="8">
        <v>43281</v>
      </c>
      <c r="P31" s="5" t="s">
        <v>72</v>
      </c>
      <c r="Q31" s="5" t="s">
        <v>25</v>
      </c>
      <c r="T31" s="5"/>
      <c r="U31" s="5" t="s">
        <v>3</v>
      </c>
      <c r="V31" s="6">
        <v>16.5</v>
      </c>
      <c r="W31" s="7">
        <v>40179</v>
      </c>
      <c r="X31" s="8">
        <v>42004</v>
      </c>
      <c r="Y31" s="5"/>
      <c r="Z31" s="5" t="s">
        <v>25</v>
      </c>
      <c r="AB31" t="b">
        <f t="shared" si="0"/>
        <v>0</v>
      </c>
      <c r="AC31" t="b">
        <f t="shared" si="1"/>
        <v>1</v>
      </c>
      <c r="AD31" t="b">
        <f t="shared" si="2"/>
        <v>1</v>
      </c>
      <c r="AE31" t="b">
        <f t="shared" si="3"/>
        <v>1</v>
      </c>
      <c r="AF31" t="b">
        <f t="shared" si="4"/>
        <v>0</v>
      </c>
      <c r="AG31" t="b">
        <f t="shared" si="7"/>
        <v>1</v>
      </c>
      <c r="AH31" t="b">
        <f t="shared" si="8"/>
        <v>0</v>
      </c>
      <c r="AI31" t="b">
        <v>1</v>
      </c>
      <c r="AK31" t="b">
        <f t="shared" si="5"/>
        <v>0</v>
      </c>
    </row>
    <row r="32" spans="2:38" x14ac:dyDescent="0.2">
      <c r="B32" s="5"/>
      <c r="C32" s="5" t="s">
        <v>4</v>
      </c>
      <c r="D32" s="6">
        <v>9.9</v>
      </c>
      <c r="E32" s="7">
        <v>43126</v>
      </c>
      <c r="F32" s="8">
        <v>50024</v>
      </c>
      <c r="G32" s="5" t="s">
        <v>20</v>
      </c>
      <c r="H32" s="5" t="s">
        <v>6</v>
      </c>
      <c r="I32" t="str">
        <f t="shared" si="6"/>
        <v>OR</v>
      </c>
      <c r="K32" s="5"/>
      <c r="L32" s="5" t="s">
        <v>4</v>
      </c>
      <c r="M32" s="6">
        <v>9.9</v>
      </c>
      <c r="N32" s="7">
        <v>43038</v>
      </c>
      <c r="O32" s="8">
        <v>50024</v>
      </c>
      <c r="P32" s="5" t="s">
        <v>20</v>
      </c>
      <c r="Q32" s="5" t="s">
        <v>6</v>
      </c>
      <c r="T32" s="5"/>
      <c r="U32" s="5"/>
      <c r="V32" s="6"/>
      <c r="W32" s="7"/>
      <c r="X32" s="8"/>
      <c r="Y32" s="5"/>
      <c r="Z32" s="5"/>
      <c r="AB32" t="b">
        <f t="shared" si="0"/>
        <v>0</v>
      </c>
      <c r="AC32" t="b">
        <f t="shared" si="1"/>
        <v>0</v>
      </c>
      <c r="AD32" t="b">
        <f t="shared" si="2"/>
        <v>0</v>
      </c>
      <c r="AE32" t="b">
        <f t="shared" si="3"/>
        <v>0</v>
      </c>
      <c r="AF32" t="b">
        <f t="shared" si="4"/>
        <v>0</v>
      </c>
      <c r="AG32" t="b">
        <f t="shared" si="7"/>
        <v>0</v>
      </c>
      <c r="AH32" t="str">
        <f t="shared" si="8"/>
        <v>n/a</v>
      </c>
      <c r="AK32" t="b">
        <f t="shared" si="5"/>
        <v>1</v>
      </c>
    </row>
    <row r="33" spans="2:38" x14ac:dyDescent="0.2">
      <c r="B33" s="5"/>
      <c r="C33" s="5" t="s">
        <v>3</v>
      </c>
      <c r="D33" s="6">
        <v>10</v>
      </c>
      <c r="E33" s="7">
        <v>42644</v>
      </c>
      <c r="F33" s="8">
        <v>49824</v>
      </c>
      <c r="G33" s="5" t="s">
        <v>29</v>
      </c>
      <c r="H33" s="5" t="s">
        <v>6</v>
      </c>
      <c r="I33" t="str">
        <f t="shared" si="6"/>
        <v>OR</v>
      </c>
      <c r="K33" s="5"/>
      <c r="L33" s="5" t="s">
        <v>3</v>
      </c>
      <c r="M33" s="6">
        <v>10</v>
      </c>
      <c r="N33" s="7">
        <v>42644</v>
      </c>
      <c r="O33" s="8">
        <v>49824</v>
      </c>
      <c r="P33" s="5" t="s">
        <v>29</v>
      </c>
      <c r="Q33" s="5" t="s">
        <v>6</v>
      </c>
      <c r="T33" s="5"/>
      <c r="U33" s="5"/>
      <c r="V33" s="6"/>
      <c r="W33" s="7"/>
      <c r="X33" s="8"/>
      <c r="Y33" s="5"/>
      <c r="Z33" s="5"/>
      <c r="AB33" t="b">
        <f t="shared" si="0"/>
        <v>0</v>
      </c>
      <c r="AC33" t="b">
        <f t="shared" si="1"/>
        <v>0</v>
      </c>
      <c r="AD33" t="b">
        <f t="shared" si="2"/>
        <v>0</v>
      </c>
      <c r="AE33" t="b">
        <f t="shared" si="3"/>
        <v>0</v>
      </c>
      <c r="AF33" t="b">
        <f t="shared" si="4"/>
        <v>0</v>
      </c>
      <c r="AG33" t="b">
        <f t="shared" si="7"/>
        <v>0</v>
      </c>
      <c r="AH33" t="str">
        <f t="shared" si="8"/>
        <v>n/a</v>
      </c>
      <c r="AK33" t="b">
        <f t="shared" si="5"/>
        <v>0</v>
      </c>
    </row>
    <row r="34" spans="2:38" x14ac:dyDescent="0.2">
      <c r="B34" s="5"/>
      <c r="C34" s="5" t="s">
        <v>7</v>
      </c>
      <c r="D34" s="6">
        <v>0.5</v>
      </c>
      <c r="E34" s="7">
        <v>39833</v>
      </c>
      <c r="F34" s="8">
        <v>45208</v>
      </c>
      <c r="G34" s="5" t="s">
        <v>56</v>
      </c>
      <c r="H34" s="5" t="s">
        <v>6</v>
      </c>
      <c r="I34" t="str">
        <f t="shared" si="6"/>
        <v>OR</v>
      </c>
      <c r="K34" s="5"/>
      <c r="L34" s="5" t="s">
        <v>8</v>
      </c>
      <c r="M34" s="6">
        <v>0.5</v>
      </c>
      <c r="N34" s="7">
        <v>39833</v>
      </c>
      <c r="O34" s="8">
        <v>45208</v>
      </c>
      <c r="P34" s="5" t="s">
        <v>56</v>
      </c>
      <c r="Q34" s="5" t="s">
        <v>6</v>
      </c>
      <c r="T34" s="5"/>
      <c r="U34" s="5" t="s">
        <v>7</v>
      </c>
      <c r="V34" s="6">
        <v>0.5</v>
      </c>
      <c r="W34" s="7">
        <v>39545</v>
      </c>
      <c r="X34" s="8">
        <v>45208</v>
      </c>
      <c r="Y34" s="5"/>
      <c r="Z34" s="5" t="s">
        <v>6</v>
      </c>
      <c r="AB34" t="b">
        <f t="shared" si="0"/>
        <v>1</v>
      </c>
      <c r="AC34" t="b">
        <f t="shared" si="1"/>
        <v>0</v>
      </c>
      <c r="AD34" t="b">
        <f t="shared" si="2"/>
        <v>0</v>
      </c>
      <c r="AE34" t="b">
        <f t="shared" si="3"/>
        <v>0</v>
      </c>
      <c r="AF34" t="b">
        <f t="shared" si="4"/>
        <v>0</v>
      </c>
      <c r="AG34" t="b">
        <f t="shared" si="7"/>
        <v>0</v>
      </c>
      <c r="AH34" t="str">
        <f t="shared" si="8"/>
        <v>n/a</v>
      </c>
      <c r="AK34" t="b">
        <f t="shared" si="5"/>
        <v>0</v>
      </c>
    </row>
    <row r="35" spans="2:38" x14ac:dyDescent="0.2">
      <c r="B35" s="5"/>
      <c r="C35" s="5" t="s">
        <v>7</v>
      </c>
      <c r="D35" s="6">
        <v>0.03</v>
      </c>
      <c r="E35" s="7">
        <v>42102</v>
      </c>
      <c r="F35" s="8">
        <v>47470</v>
      </c>
      <c r="G35" s="5" t="s">
        <v>30</v>
      </c>
      <c r="H35" s="5" t="s">
        <v>6</v>
      </c>
      <c r="I35" t="str">
        <f t="shared" si="6"/>
        <v>OR</v>
      </c>
      <c r="K35" s="5"/>
      <c r="L35" s="5" t="s">
        <v>8</v>
      </c>
      <c r="M35" s="6">
        <v>0.03</v>
      </c>
      <c r="N35" s="7">
        <v>42102</v>
      </c>
      <c r="O35" s="8">
        <v>47470</v>
      </c>
      <c r="P35" s="5" t="s">
        <v>30</v>
      </c>
      <c r="Q35" s="5" t="s">
        <v>6</v>
      </c>
      <c r="T35" s="5"/>
      <c r="U35" s="5"/>
      <c r="V35" s="6"/>
      <c r="W35" s="7"/>
      <c r="X35" s="8"/>
      <c r="Y35" s="5"/>
      <c r="Z35" s="5"/>
      <c r="AB35" t="b">
        <f t="shared" ref="AB35:AB66" si="9">AND(D35&gt;0,M35&gt;0,V35&gt;0)</f>
        <v>0</v>
      </c>
      <c r="AC35" t="b">
        <f t="shared" ref="AC35:AC66" si="10">AND(ISNUMBER(X35),X35&lt;DATE(2017,7,31))</f>
        <v>0</v>
      </c>
      <c r="AD35" t="b">
        <f t="shared" ref="AD35:AD66" si="11">AND(ISNUMBER(X35),X35&lt;DATE(2017,7,31),ISNUMBER(O35),O35&gt;DATE(2017,7,31))</f>
        <v>0</v>
      </c>
      <c r="AE35" t="b">
        <f t="shared" ref="AE35:AE66" si="12">AND(ISNUMBER(X35),X35&lt;DATE(2022,7,31))</f>
        <v>0</v>
      </c>
      <c r="AF35" t="b">
        <f t="shared" ref="AF35:AF66" si="13">AND(ISNUMBER(X35),X35&lt;DATE(2022,7,31),ISNUMBER(F35),F35&gt;DATE(2022,7,31))</f>
        <v>0</v>
      </c>
      <c r="AG35" t="b">
        <f t="shared" si="7"/>
        <v>0</v>
      </c>
      <c r="AH35" t="str">
        <f t="shared" si="8"/>
        <v>n/a</v>
      </c>
      <c r="AK35" t="b">
        <f t="shared" ref="AK35:AK66" si="14">OR(W35&gt;V$1,N35&gt;M$1,E35&gt;D$1)</f>
        <v>0</v>
      </c>
    </row>
    <row r="36" spans="2:38" x14ac:dyDescent="0.2">
      <c r="B36" s="5"/>
      <c r="C36" s="5"/>
      <c r="D36" s="6"/>
      <c r="E36" s="7"/>
      <c r="F36" s="8"/>
      <c r="G36" s="5"/>
      <c r="H36" s="5"/>
      <c r="I36">
        <f t="shared" si="6"/>
        <v>0</v>
      </c>
      <c r="K36" s="5"/>
      <c r="L36" s="5" t="s">
        <v>8</v>
      </c>
      <c r="M36" s="6">
        <v>0.2</v>
      </c>
      <c r="N36" s="7">
        <v>35643</v>
      </c>
      <c r="O36" s="8">
        <v>44561</v>
      </c>
      <c r="P36" s="5" t="s">
        <v>43</v>
      </c>
      <c r="Q36" s="5" t="s">
        <v>25</v>
      </c>
      <c r="T36" s="5"/>
      <c r="U36" s="5" t="s">
        <v>7</v>
      </c>
      <c r="V36" s="6">
        <v>0.2</v>
      </c>
      <c r="W36" s="7">
        <v>35916</v>
      </c>
      <c r="X36" s="8">
        <v>42369</v>
      </c>
      <c r="Y36" s="5"/>
      <c r="Z36" s="5" t="s">
        <v>25</v>
      </c>
      <c r="AB36" t="b">
        <f t="shared" si="9"/>
        <v>0</v>
      </c>
      <c r="AC36" t="b">
        <f t="shared" si="10"/>
        <v>1</v>
      </c>
      <c r="AD36" t="b">
        <f t="shared" si="11"/>
        <v>1</v>
      </c>
      <c r="AE36" t="b">
        <f t="shared" si="12"/>
        <v>1</v>
      </c>
      <c r="AF36" t="b">
        <f t="shared" si="13"/>
        <v>0</v>
      </c>
      <c r="AG36" t="b">
        <f t="shared" si="7"/>
        <v>1</v>
      </c>
      <c r="AH36" t="b">
        <f t="shared" si="8"/>
        <v>0</v>
      </c>
      <c r="AI36" t="b">
        <v>1</v>
      </c>
      <c r="AK36" t="b">
        <f t="shared" si="14"/>
        <v>0</v>
      </c>
    </row>
    <row r="37" spans="2:38" x14ac:dyDescent="0.2">
      <c r="B37" s="5"/>
      <c r="C37" s="5" t="s">
        <v>7</v>
      </c>
      <c r="D37" s="6">
        <v>0.03</v>
      </c>
      <c r="E37" s="7">
        <v>41214</v>
      </c>
      <c r="F37" s="8">
        <v>46446</v>
      </c>
      <c r="G37" s="5" t="s">
        <v>53</v>
      </c>
      <c r="H37" s="5" t="s">
        <v>6</v>
      </c>
      <c r="I37" t="str">
        <f t="shared" si="6"/>
        <v>OR</v>
      </c>
      <c r="K37" s="5"/>
      <c r="L37" s="5" t="s">
        <v>8</v>
      </c>
      <c r="M37" s="6">
        <v>0.03</v>
      </c>
      <c r="N37" s="7">
        <v>41214</v>
      </c>
      <c r="O37" s="8">
        <v>46446</v>
      </c>
      <c r="P37" s="5" t="s">
        <v>53</v>
      </c>
      <c r="Q37" s="5" t="s">
        <v>6</v>
      </c>
      <c r="T37" s="5"/>
      <c r="U37" s="5" t="s">
        <v>7</v>
      </c>
      <c r="V37" s="6">
        <v>0.03</v>
      </c>
      <c r="W37" s="7">
        <v>40878</v>
      </c>
      <c r="X37" s="8">
        <v>46446</v>
      </c>
      <c r="Y37" s="5"/>
      <c r="Z37" s="5" t="s">
        <v>6</v>
      </c>
      <c r="AB37" t="b">
        <f t="shared" si="9"/>
        <v>1</v>
      </c>
      <c r="AC37" t="b">
        <f t="shared" si="10"/>
        <v>0</v>
      </c>
      <c r="AD37" t="b">
        <f t="shared" si="11"/>
        <v>0</v>
      </c>
      <c r="AE37" t="b">
        <f t="shared" si="12"/>
        <v>0</v>
      </c>
      <c r="AF37" t="b">
        <f t="shared" si="13"/>
        <v>0</v>
      </c>
      <c r="AG37" t="b">
        <f t="shared" si="7"/>
        <v>0</v>
      </c>
      <c r="AH37" t="str">
        <f t="shared" si="8"/>
        <v>n/a</v>
      </c>
      <c r="AK37" t="b">
        <f t="shared" si="14"/>
        <v>0</v>
      </c>
    </row>
    <row r="38" spans="2:38" x14ac:dyDescent="0.2">
      <c r="B38" s="5"/>
      <c r="C38" s="5" t="s">
        <v>7</v>
      </c>
      <c r="D38" s="6">
        <v>0.9</v>
      </c>
      <c r="E38" s="7">
        <v>44256</v>
      </c>
      <c r="F38" s="8">
        <v>50009</v>
      </c>
      <c r="G38" s="5" t="s">
        <v>57</v>
      </c>
      <c r="H38" s="5" t="s">
        <v>12</v>
      </c>
      <c r="I38" t="str">
        <f t="shared" si="6"/>
        <v>ID</v>
      </c>
      <c r="K38" s="5"/>
      <c r="L38" s="5" t="s">
        <v>8</v>
      </c>
      <c r="M38" s="6">
        <v>0.9</v>
      </c>
      <c r="N38" s="7">
        <v>34090</v>
      </c>
      <c r="O38" s="8">
        <v>43982</v>
      </c>
      <c r="P38" s="5" t="s">
        <v>57</v>
      </c>
      <c r="Q38" s="5" t="s">
        <v>12</v>
      </c>
      <c r="T38" s="5"/>
      <c r="U38" s="5" t="s">
        <v>7</v>
      </c>
      <c r="V38" s="6">
        <v>0.9</v>
      </c>
      <c r="W38" s="7">
        <v>33604</v>
      </c>
      <c r="X38" s="8">
        <v>43982</v>
      </c>
      <c r="Y38" s="5"/>
      <c r="Z38" s="5" t="s">
        <v>12</v>
      </c>
      <c r="AB38" t="b">
        <f t="shared" si="9"/>
        <v>1</v>
      </c>
      <c r="AC38" t="b">
        <f t="shared" si="10"/>
        <v>0</v>
      </c>
      <c r="AD38" t="b">
        <f t="shared" si="11"/>
        <v>0</v>
      </c>
      <c r="AE38" t="b">
        <f t="shared" si="12"/>
        <v>1</v>
      </c>
      <c r="AF38" t="b">
        <f t="shared" si="13"/>
        <v>1</v>
      </c>
      <c r="AG38" t="b">
        <f t="shared" si="7"/>
        <v>1</v>
      </c>
      <c r="AH38" t="b">
        <f t="shared" si="8"/>
        <v>1</v>
      </c>
      <c r="AK38" t="b">
        <f t="shared" si="14"/>
        <v>0</v>
      </c>
    </row>
    <row r="39" spans="2:38" x14ac:dyDescent="0.2">
      <c r="B39" s="5"/>
      <c r="C39" s="5" t="s">
        <v>7</v>
      </c>
      <c r="D39" s="6">
        <v>0.48099999999999998</v>
      </c>
      <c r="E39" s="7">
        <v>42263</v>
      </c>
      <c r="F39" s="8">
        <v>49608</v>
      </c>
      <c r="G39" s="5" t="s">
        <v>32</v>
      </c>
      <c r="H39" s="5" t="s">
        <v>12</v>
      </c>
      <c r="I39" t="str">
        <f t="shared" si="6"/>
        <v>ID</v>
      </c>
      <c r="K39" s="5"/>
      <c r="L39" s="5" t="s">
        <v>8</v>
      </c>
      <c r="M39" s="6">
        <v>0.48099999999999998</v>
      </c>
      <c r="N39" s="7">
        <v>42263</v>
      </c>
      <c r="O39" s="8">
        <v>49608</v>
      </c>
      <c r="P39" s="5" t="s">
        <v>32</v>
      </c>
      <c r="Q39" s="5" t="s">
        <v>12</v>
      </c>
      <c r="T39" s="5"/>
      <c r="U39" s="5"/>
      <c r="V39" s="6"/>
      <c r="W39" s="7"/>
      <c r="X39" s="8"/>
      <c r="Y39" s="5"/>
      <c r="Z39" s="5"/>
      <c r="AB39" t="b">
        <f t="shared" si="9"/>
        <v>0</v>
      </c>
      <c r="AC39" t="b">
        <f t="shared" si="10"/>
        <v>0</v>
      </c>
      <c r="AD39" t="b">
        <f t="shared" si="11"/>
        <v>0</v>
      </c>
      <c r="AE39" t="b">
        <f t="shared" si="12"/>
        <v>0</v>
      </c>
      <c r="AF39" t="b">
        <f t="shared" si="13"/>
        <v>0</v>
      </c>
      <c r="AG39" t="b">
        <f t="shared" si="7"/>
        <v>0</v>
      </c>
      <c r="AH39" t="str">
        <f t="shared" si="8"/>
        <v>n/a</v>
      </c>
      <c r="AK39" t="b">
        <f t="shared" si="14"/>
        <v>0</v>
      </c>
    </row>
    <row r="40" spans="2:38" x14ac:dyDescent="0.2">
      <c r="B40" s="5"/>
      <c r="C40" s="5" t="s">
        <v>7</v>
      </c>
      <c r="D40" s="6">
        <v>0.85</v>
      </c>
      <c r="E40" s="7">
        <v>39891</v>
      </c>
      <c r="F40" s="8">
        <v>46022</v>
      </c>
      <c r="G40" s="5" t="s">
        <v>37</v>
      </c>
      <c r="H40" s="5" t="s">
        <v>13</v>
      </c>
      <c r="I40" t="str">
        <f t="shared" si="6"/>
        <v>UT</v>
      </c>
      <c r="K40" s="5"/>
      <c r="L40" s="5" t="s">
        <v>8</v>
      </c>
      <c r="M40" s="6">
        <v>0.85</v>
      </c>
      <c r="N40" s="7">
        <v>39891</v>
      </c>
      <c r="O40" s="8">
        <v>46022</v>
      </c>
      <c r="P40" s="5" t="s">
        <v>37</v>
      </c>
      <c r="Q40" s="5" t="s">
        <v>13</v>
      </c>
      <c r="T40" s="5"/>
      <c r="U40" s="5" t="s">
        <v>7</v>
      </c>
      <c r="V40" s="6">
        <v>0.85</v>
      </c>
      <c r="W40" s="7">
        <v>39685</v>
      </c>
      <c r="X40" s="8">
        <v>42369</v>
      </c>
      <c r="Y40" s="5"/>
      <c r="Z40" s="5" t="s">
        <v>13</v>
      </c>
      <c r="AB40" t="b">
        <f t="shared" si="9"/>
        <v>1</v>
      </c>
      <c r="AC40" t="b">
        <f t="shared" si="10"/>
        <v>1</v>
      </c>
      <c r="AD40" t="b">
        <f t="shared" si="11"/>
        <v>1</v>
      </c>
      <c r="AE40" t="b">
        <f t="shared" si="12"/>
        <v>1</v>
      </c>
      <c r="AF40" t="b">
        <f t="shared" si="13"/>
        <v>1</v>
      </c>
      <c r="AG40" t="b">
        <f t="shared" si="7"/>
        <v>1</v>
      </c>
      <c r="AH40" t="b">
        <f t="shared" si="8"/>
        <v>1</v>
      </c>
      <c r="AK40" t="b">
        <f t="shared" si="14"/>
        <v>0</v>
      </c>
    </row>
    <row r="41" spans="2:38" x14ac:dyDescent="0.2">
      <c r="B41" s="5"/>
      <c r="C41" s="5" t="s">
        <v>7</v>
      </c>
      <c r="D41" s="6">
        <v>0.26100000000000001</v>
      </c>
      <c r="E41" s="7">
        <v>41044</v>
      </c>
      <c r="F41" s="8">
        <v>46022</v>
      </c>
      <c r="G41" s="5" t="s">
        <v>37</v>
      </c>
      <c r="H41" s="5" t="s">
        <v>13</v>
      </c>
      <c r="I41" t="str">
        <f t="shared" si="6"/>
        <v>UT</v>
      </c>
      <c r="K41" s="5"/>
      <c r="L41" s="5" t="s">
        <v>8</v>
      </c>
      <c r="M41" s="6">
        <v>0.26100000000000001</v>
      </c>
      <c r="N41" s="7">
        <v>41044</v>
      </c>
      <c r="O41" s="8">
        <v>46022</v>
      </c>
      <c r="P41" s="5" t="s">
        <v>37</v>
      </c>
      <c r="Q41" s="5" t="s">
        <v>13</v>
      </c>
      <c r="T41" s="5"/>
      <c r="U41" s="5" t="s">
        <v>7</v>
      </c>
      <c r="V41" s="6">
        <v>0.26100000000000001</v>
      </c>
      <c r="W41" s="7">
        <v>40891</v>
      </c>
      <c r="X41" s="8">
        <v>42369</v>
      </c>
      <c r="Y41" s="5"/>
      <c r="Z41" s="5" t="s">
        <v>13</v>
      </c>
      <c r="AB41" t="b">
        <f t="shared" si="9"/>
        <v>1</v>
      </c>
      <c r="AC41" t="b">
        <f t="shared" si="10"/>
        <v>1</v>
      </c>
      <c r="AD41" t="b">
        <f t="shared" si="11"/>
        <v>1</v>
      </c>
      <c r="AE41" t="b">
        <f t="shared" si="12"/>
        <v>1</v>
      </c>
      <c r="AF41" t="b">
        <f t="shared" si="13"/>
        <v>1</v>
      </c>
      <c r="AG41" t="b">
        <f t="shared" si="7"/>
        <v>1</v>
      </c>
      <c r="AH41" t="b">
        <f t="shared" si="8"/>
        <v>1</v>
      </c>
      <c r="AK41" t="b">
        <f t="shared" si="14"/>
        <v>0</v>
      </c>
    </row>
    <row r="42" spans="2:38" x14ac:dyDescent="0.2">
      <c r="B42" s="5"/>
      <c r="C42" s="5"/>
      <c r="D42" s="6"/>
      <c r="E42" s="7"/>
      <c r="F42" s="8"/>
      <c r="G42" s="5"/>
      <c r="H42" s="5"/>
      <c r="I42">
        <f t="shared" si="6"/>
        <v>0</v>
      </c>
      <c r="K42" s="5"/>
      <c r="L42" s="5"/>
      <c r="M42" s="6"/>
      <c r="N42" s="7"/>
      <c r="O42" s="8"/>
      <c r="P42" s="5"/>
      <c r="Q42" s="5"/>
      <c r="T42" s="5"/>
      <c r="U42" s="5" t="s">
        <v>7</v>
      </c>
      <c r="V42" s="6">
        <v>7.4999999999999997E-2</v>
      </c>
      <c r="W42" s="7">
        <v>39814</v>
      </c>
      <c r="X42" s="8">
        <v>42735</v>
      </c>
      <c r="Y42" s="5"/>
      <c r="Z42" s="5" t="s">
        <v>6</v>
      </c>
      <c r="AB42" t="b">
        <f t="shared" si="9"/>
        <v>0</v>
      </c>
      <c r="AC42" t="b">
        <f t="shared" si="10"/>
        <v>1</v>
      </c>
      <c r="AD42" t="b">
        <f t="shared" si="11"/>
        <v>0</v>
      </c>
      <c r="AE42" t="b">
        <f t="shared" si="12"/>
        <v>1</v>
      </c>
      <c r="AF42" t="b">
        <f t="shared" si="13"/>
        <v>0</v>
      </c>
      <c r="AG42" t="b">
        <f t="shared" si="7"/>
        <v>1</v>
      </c>
      <c r="AH42" t="b">
        <f t="shared" si="8"/>
        <v>0</v>
      </c>
      <c r="AI42" t="b">
        <v>1</v>
      </c>
      <c r="AK42" t="b">
        <f t="shared" si="14"/>
        <v>0</v>
      </c>
    </row>
    <row r="43" spans="2:38" x14ac:dyDescent="0.2">
      <c r="B43" s="5"/>
      <c r="C43" s="5"/>
      <c r="D43" s="6"/>
      <c r="E43" s="7"/>
      <c r="F43" s="8"/>
      <c r="G43" s="5"/>
      <c r="H43" s="5"/>
      <c r="I43">
        <f t="shared" si="6"/>
        <v>0</v>
      </c>
      <c r="K43" s="5"/>
      <c r="L43" s="5"/>
      <c r="M43" s="6"/>
      <c r="N43" s="7"/>
      <c r="O43" s="8"/>
      <c r="P43" s="5"/>
      <c r="Q43" s="5"/>
      <c r="T43" s="5"/>
      <c r="U43" s="5" t="s">
        <v>10</v>
      </c>
      <c r="V43" s="6">
        <v>1.6</v>
      </c>
      <c r="W43" s="7">
        <v>34060</v>
      </c>
      <c r="X43" s="8">
        <v>41274</v>
      </c>
      <c r="Y43" s="5" t="s">
        <v>52</v>
      </c>
      <c r="Z43" s="5" t="s">
        <v>13</v>
      </c>
      <c r="AB43" t="b">
        <f t="shared" si="9"/>
        <v>0</v>
      </c>
      <c r="AC43" t="b">
        <f t="shared" si="10"/>
        <v>1</v>
      </c>
      <c r="AD43" t="b">
        <f t="shared" si="11"/>
        <v>0</v>
      </c>
      <c r="AE43" t="b">
        <f t="shared" si="12"/>
        <v>1</v>
      </c>
      <c r="AF43" t="b">
        <f t="shared" si="13"/>
        <v>0</v>
      </c>
      <c r="AG43" t="b">
        <f t="shared" si="7"/>
        <v>1</v>
      </c>
      <c r="AH43" t="b">
        <f t="shared" si="8"/>
        <v>0</v>
      </c>
      <c r="AI43" t="b">
        <v>1</v>
      </c>
      <c r="AK43" t="b">
        <f t="shared" si="14"/>
        <v>0</v>
      </c>
    </row>
    <row r="44" spans="2:38" x14ac:dyDescent="0.2">
      <c r="B44" s="5"/>
      <c r="C44" s="5"/>
      <c r="D44" s="6"/>
      <c r="E44" s="7"/>
      <c r="F44" s="8"/>
      <c r="G44" s="5"/>
      <c r="H44" s="5"/>
      <c r="I44">
        <f t="shared" si="6"/>
        <v>0</v>
      </c>
      <c r="K44" s="5"/>
      <c r="L44" s="5"/>
      <c r="M44" s="6"/>
      <c r="N44" s="7"/>
      <c r="O44" s="8"/>
      <c r="P44" s="5"/>
      <c r="Q44" s="5"/>
      <c r="T44" s="5"/>
      <c r="U44" s="5" t="s">
        <v>10</v>
      </c>
      <c r="V44" s="6">
        <v>1.2</v>
      </c>
      <c r="W44" s="7">
        <v>39089</v>
      </c>
      <c r="X44" s="8">
        <v>41274</v>
      </c>
      <c r="Y44" s="5"/>
      <c r="Z44" s="5" t="s">
        <v>27</v>
      </c>
      <c r="AB44" t="b">
        <f t="shared" si="9"/>
        <v>0</v>
      </c>
      <c r="AC44" t="b">
        <f t="shared" si="10"/>
        <v>1</v>
      </c>
      <c r="AD44" t="b">
        <f t="shared" si="11"/>
        <v>0</v>
      </c>
      <c r="AE44" t="b">
        <f t="shared" si="12"/>
        <v>1</v>
      </c>
      <c r="AF44" t="b">
        <f t="shared" si="13"/>
        <v>0</v>
      </c>
      <c r="AG44" t="b">
        <f t="shared" si="7"/>
        <v>1</v>
      </c>
      <c r="AH44" t="b">
        <f t="shared" si="8"/>
        <v>0</v>
      </c>
      <c r="AI44" t="b">
        <v>1</v>
      </c>
      <c r="AK44" t="b">
        <f t="shared" si="14"/>
        <v>0</v>
      </c>
    </row>
    <row r="45" spans="2:38" x14ac:dyDescent="0.2">
      <c r="B45" s="5"/>
      <c r="C45" s="5"/>
      <c r="D45" s="6"/>
      <c r="E45" s="7"/>
      <c r="F45" s="8"/>
      <c r="G45" s="5"/>
      <c r="H45" s="5"/>
      <c r="I45">
        <f t="shared" si="6"/>
        <v>0</v>
      </c>
      <c r="K45" s="5"/>
      <c r="L45" s="5" t="s">
        <v>4</v>
      </c>
      <c r="M45" s="6">
        <v>10</v>
      </c>
      <c r="N45" s="7">
        <v>43312</v>
      </c>
      <c r="O45" s="8">
        <v>48169</v>
      </c>
      <c r="P45" s="5" t="s">
        <v>20</v>
      </c>
      <c r="Q45" s="5" t="s">
        <v>6</v>
      </c>
      <c r="T45" s="5"/>
      <c r="U45" s="5"/>
      <c r="V45" s="6"/>
      <c r="W45" s="7"/>
      <c r="X45" s="8"/>
      <c r="Y45" s="5"/>
      <c r="Z45" s="5"/>
      <c r="AB45" t="b">
        <f t="shared" si="9"/>
        <v>0</v>
      </c>
      <c r="AC45" t="b">
        <f t="shared" si="10"/>
        <v>0</v>
      </c>
      <c r="AD45" t="b">
        <f t="shared" si="11"/>
        <v>0</v>
      </c>
      <c r="AE45" t="b">
        <f t="shared" si="12"/>
        <v>0</v>
      </c>
      <c r="AF45" t="b">
        <f t="shared" si="13"/>
        <v>0</v>
      </c>
      <c r="AG45" t="b">
        <f t="shared" si="7"/>
        <v>0</v>
      </c>
      <c r="AH45" t="str">
        <f t="shared" si="8"/>
        <v>n/a</v>
      </c>
      <c r="AK45" t="b">
        <f t="shared" si="14"/>
        <v>1</v>
      </c>
      <c r="AL45" t="b">
        <v>1</v>
      </c>
    </row>
    <row r="46" spans="2:38" x14ac:dyDescent="0.2">
      <c r="B46" s="5"/>
      <c r="C46" s="5" t="s">
        <v>7</v>
      </c>
      <c r="D46" s="6">
        <v>5.93</v>
      </c>
      <c r="E46" s="7">
        <v>44197</v>
      </c>
      <c r="F46" s="8">
        <v>49674</v>
      </c>
      <c r="G46" s="5" t="s">
        <v>5</v>
      </c>
      <c r="H46" s="5" t="s">
        <v>6</v>
      </c>
      <c r="I46" t="str">
        <f t="shared" si="6"/>
        <v>OR</v>
      </c>
      <c r="K46" s="5"/>
      <c r="L46" s="5" t="s">
        <v>8</v>
      </c>
      <c r="M46" s="6">
        <v>4.3</v>
      </c>
      <c r="N46" s="7">
        <v>31048</v>
      </c>
      <c r="O46" s="8">
        <v>44196</v>
      </c>
      <c r="P46" s="5" t="s">
        <v>5</v>
      </c>
      <c r="Q46" s="5" t="s">
        <v>6</v>
      </c>
      <c r="T46" s="5"/>
      <c r="U46" s="5" t="s">
        <v>7</v>
      </c>
      <c r="V46" s="6">
        <v>4.3</v>
      </c>
      <c r="W46" s="7">
        <v>30270</v>
      </c>
      <c r="X46" s="8">
        <v>44196</v>
      </c>
      <c r="Y46" s="5"/>
      <c r="Z46" s="5" t="s">
        <v>6</v>
      </c>
      <c r="AB46" t="b">
        <f t="shared" si="9"/>
        <v>1</v>
      </c>
      <c r="AC46" t="b">
        <f t="shared" si="10"/>
        <v>0</v>
      </c>
      <c r="AD46" t="b">
        <f t="shared" si="11"/>
        <v>0</v>
      </c>
      <c r="AE46" t="b">
        <f t="shared" si="12"/>
        <v>1</v>
      </c>
      <c r="AF46" t="b">
        <f t="shared" si="13"/>
        <v>1</v>
      </c>
      <c r="AG46" t="b">
        <f t="shared" si="7"/>
        <v>1</v>
      </c>
      <c r="AH46" t="b">
        <f t="shared" si="8"/>
        <v>1</v>
      </c>
      <c r="AK46" t="b">
        <f t="shared" si="14"/>
        <v>0</v>
      </c>
    </row>
    <row r="47" spans="2:38" x14ac:dyDescent="0.2">
      <c r="B47" s="5"/>
      <c r="C47" s="5" t="s">
        <v>7</v>
      </c>
      <c r="D47" s="6">
        <v>6.1</v>
      </c>
      <c r="E47" s="7">
        <v>41984</v>
      </c>
      <c r="F47" s="8">
        <v>48548</v>
      </c>
      <c r="G47" s="5" t="s">
        <v>59</v>
      </c>
      <c r="H47" s="5" t="s">
        <v>6</v>
      </c>
      <c r="I47" t="str">
        <f t="shared" si="6"/>
        <v>OR</v>
      </c>
      <c r="K47" s="5"/>
      <c r="L47" s="5" t="s">
        <v>8</v>
      </c>
      <c r="M47" s="6">
        <v>6.1</v>
      </c>
      <c r="N47" s="7">
        <v>41984</v>
      </c>
      <c r="O47" s="8">
        <v>48548</v>
      </c>
      <c r="P47" s="5" t="s">
        <v>59</v>
      </c>
      <c r="Q47" s="5" t="s">
        <v>6</v>
      </c>
      <c r="T47" s="5"/>
      <c r="U47" s="5" t="s">
        <v>7</v>
      </c>
      <c r="V47" s="6">
        <v>6.1</v>
      </c>
      <c r="W47" s="7">
        <v>41244</v>
      </c>
      <c r="X47" s="8">
        <v>48548</v>
      </c>
      <c r="Y47" s="5"/>
      <c r="Z47" s="5" t="s">
        <v>6</v>
      </c>
      <c r="AB47" t="b">
        <f t="shared" si="9"/>
        <v>1</v>
      </c>
      <c r="AC47" t="b">
        <f t="shared" si="10"/>
        <v>0</v>
      </c>
      <c r="AD47" t="b">
        <f t="shared" si="11"/>
        <v>0</v>
      </c>
      <c r="AE47" t="b">
        <f t="shared" si="12"/>
        <v>0</v>
      </c>
      <c r="AF47" t="b">
        <f t="shared" si="13"/>
        <v>0</v>
      </c>
      <c r="AG47" t="b">
        <f t="shared" si="7"/>
        <v>0</v>
      </c>
      <c r="AH47" t="str">
        <f t="shared" si="8"/>
        <v>n/a</v>
      </c>
      <c r="AK47" t="b">
        <f t="shared" si="14"/>
        <v>1</v>
      </c>
    </row>
    <row r="48" spans="2:38" x14ac:dyDescent="0.2">
      <c r="B48" s="5"/>
      <c r="C48" s="5" t="s">
        <v>15</v>
      </c>
      <c r="D48" s="6">
        <v>6.25</v>
      </c>
      <c r="E48" s="7">
        <v>38930</v>
      </c>
      <c r="F48" s="8">
        <v>45869</v>
      </c>
      <c r="G48" s="5" t="s">
        <v>31</v>
      </c>
      <c r="H48" s="5" t="s">
        <v>6</v>
      </c>
      <c r="I48" t="str">
        <f t="shared" si="6"/>
        <v>OR</v>
      </c>
      <c r="K48" s="5"/>
      <c r="L48" s="5" t="s">
        <v>15</v>
      </c>
      <c r="M48" s="6">
        <v>6.25</v>
      </c>
      <c r="N48" s="7">
        <v>38930</v>
      </c>
      <c r="O48" s="8">
        <v>44043</v>
      </c>
      <c r="P48" s="5" t="s">
        <v>31</v>
      </c>
      <c r="Q48" s="5" t="s">
        <v>6</v>
      </c>
      <c r="T48" s="5"/>
      <c r="U48" s="5" t="s">
        <v>15</v>
      </c>
      <c r="V48" s="6">
        <v>6.25</v>
      </c>
      <c r="W48" s="7">
        <v>39661</v>
      </c>
      <c r="X48" s="8">
        <v>42216</v>
      </c>
      <c r="Y48" s="5"/>
      <c r="Z48" s="5" t="s">
        <v>6</v>
      </c>
      <c r="AB48" t="b">
        <f t="shared" si="9"/>
        <v>1</v>
      </c>
      <c r="AC48" t="b">
        <f t="shared" si="10"/>
        <v>1</v>
      </c>
      <c r="AD48" t="b">
        <f t="shared" si="11"/>
        <v>1</v>
      </c>
      <c r="AE48" t="b">
        <f t="shared" si="12"/>
        <v>1</v>
      </c>
      <c r="AF48" t="b">
        <f t="shared" si="13"/>
        <v>1</v>
      </c>
      <c r="AG48" t="b">
        <f t="shared" si="7"/>
        <v>1</v>
      </c>
      <c r="AH48" t="b">
        <f t="shared" si="8"/>
        <v>1</v>
      </c>
      <c r="AK48" t="b">
        <f t="shared" si="14"/>
        <v>0</v>
      </c>
    </row>
    <row r="49" spans="2:37" x14ac:dyDescent="0.2">
      <c r="B49" s="5"/>
      <c r="C49" s="5" t="s">
        <v>7</v>
      </c>
      <c r="D49" s="6">
        <v>0.51</v>
      </c>
      <c r="E49" s="7">
        <v>38231</v>
      </c>
      <c r="F49" s="8">
        <v>48273</v>
      </c>
      <c r="G49" s="5" t="s">
        <v>37</v>
      </c>
      <c r="H49" s="5" t="s">
        <v>13</v>
      </c>
      <c r="I49" t="str">
        <f t="shared" si="6"/>
        <v>UT</v>
      </c>
      <c r="K49" s="5"/>
      <c r="L49" s="5" t="s">
        <v>8</v>
      </c>
      <c r="M49" s="6">
        <v>0.51</v>
      </c>
      <c r="N49" s="7">
        <v>38231</v>
      </c>
      <c r="O49" s="8">
        <v>48273</v>
      </c>
      <c r="P49" s="5" t="s">
        <v>37</v>
      </c>
      <c r="Q49" s="5" t="s">
        <v>13</v>
      </c>
      <c r="T49" s="5"/>
      <c r="U49" s="5" t="s">
        <v>7</v>
      </c>
      <c r="V49" s="6">
        <v>0.51</v>
      </c>
      <c r="W49" s="7">
        <v>40603</v>
      </c>
      <c r="X49" s="8">
        <v>48273</v>
      </c>
      <c r="Y49" s="5"/>
      <c r="Z49" s="5" t="s">
        <v>13</v>
      </c>
      <c r="AB49" t="b">
        <f t="shared" si="9"/>
        <v>1</v>
      </c>
      <c r="AC49" t="b">
        <f t="shared" si="10"/>
        <v>0</v>
      </c>
      <c r="AD49" t="b">
        <f t="shared" si="11"/>
        <v>0</v>
      </c>
      <c r="AE49" t="b">
        <f t="shared" si="12"/>
        <v>0</v>
      </c>
      <c r="AF49" t="b">
        <f t="shared" si="13"/>
        <v>0</v>
      </c>
      <c r="AG49" t="b">
        <f t="shared" si="7"/>
        <v>0</v>
      </c>
      <c r="AH49" t="str">
        <f t="shared" si="8"/>
        <v>n/a</v>
      </c>
      <c r="AK49" t="b">
        <f t="shared" si="14"/>
        <v>0</v>
      </c>
    </row>
    <row r="50" spans="2:37" x14ac:dyDescent="0.2">
      <c r="B50" s="5"/>
      <c r="C50" s="5" t="s">
        <v>7</v>
      </c>
      <c r="D50" s="6">
        <v>3.4</v>
      </c>
      <c r="E50" s="7">
        <v>44682</v>
      </c>
      <c r="F50" s="8">
        <v>51986</v>
      </c>
      <c r="G50" s="5" t="s">
        <v>54</v>
      </c>
      <c r="H50" s="5" t="s">
        <v>12</v>
      </c>
      <c r="I50" t="str">
        <f t="shared" si="6"/>
        <v>ID</v>
      </c>
      <c r="K50" s="5"/>
      <c r="L50" s="5" t="s">
        <v>8</v>
      </c>
      <c r="M50" s="6">
        <v>4</v>
      </c>
      <c r="N50" s="7">
        <v>31868</v>
      </c>
      <c r="O50" s="8">
        <v>44681</v>
      </c>
      <c r="P50" s="5" t="s">
        <v>54</v>
      </c>
      <c r="Q50" s="5" t="s">
        <v>12</v>
      </c>
      <c r="T50" s="5"/>
      <c r="U50" s="5" t="s">
        <v>7</v>
      </c>
      <c r="V50" s="6">
        <v>4</v>
      </c>
      <c r="W50" s="7">
        <v>31534</v>
      </c>
      <c r="X50" s="8">
        <v>44681</v>
      </c>
      <c r="Y50" s="5"/>
      <c r="Z50" s="5" t="s">
        <v>12</v>
      </c>
      <c r="AB50" t="b">
        <f t="shared" si="9"/>
        <v>1</v>
      </c>
      <c r="AC50" t="b">
        <f t="shared" si="10"/>
        <v>0</v>
      </c>
      <c r="AD50" t="b">
        <f t="shared" si="11"/>
        <v>0</v>
      </c>
      <c r="AE50" t="b">
        <f t="shared" si="12"/>
        <v>1</v>
      </c>
      <c r="AF50" t="b">
        <f t="shared" si="13"/>
        <v>1</v>
      </c>
      <c r="AG50" t="b">
        <f t="shared" si="7"/>
        <v>1</v>
      </c>
      <c r="AH50" t="b">
        <f t="shared" si="8"/>
        <v>1</v>
      </c>
      <c r="AK50" t="b">
        <f t="shared" si="14"/>
        <v>0</v>
      </c>
    </row>
    <row r="51" spans="2:37" x14ac:dyDescent="0.2">
      <c r="B51" s="5"/>
      <c r="C51" s="5"/>
      <c r="D51" s="6"/>
      <c r="E51" s="7"/>
      <c r="F51" s="8"/>
      <c r="G51" s="5"/>
      <c r="H51" s="5"/>
      <c r="I51">
        <f t="shared" si="6"/>
        <v>0</v>
      </c>
      <c r="K51" s="5"/>
      <c r="L51" s="5"/>
      <c r="M51" s="6"/>
      <c r="N51" s="7"/>
      <c r="O51" s="8"/>
      <c r="P51" s="5"/>
      <c r="Q51" s="5"/>
      <c r="T51" s="5"/>
      <c r="U51" s="5" t="s">
        <v>7</v>
      </c>
      <c r="V51" s="6">
        <v>0.02</v>
      </c>
      <c r="W51" s="7">
        <v>40462</v>
      </c>
      <c r="X51" s="8">
        <v>41578</v>
      </c>
      <c r="Y51" s="5"/>
      <c r="Z51" s="5" t="s">
        <v>6</v>
      </c>
      <c r="AB51" t="b">
        <f t="shared" si="9"/>
        <v>0</v>
      </c>
      <c r="AC51" t="b">
        <f t="shared" si="10"/>
        <v>1</v>
      </c>
      <c r="AD51" t="b">
        <f t="shared" si="11"/>
        <v>0</v>
      </c>
      <c r="AE51" t="b">
        <f t="shared" si="12"/>
        <v>1</v>
      </c>
      <c r="AF51" t="b">
        <f t="shared" si="13"/>
        <v>0</v>
      </c>
      <c r="AG51" t="b">
        <f t="shared" si="7"/>
        <v>1</v>
      </c>
      <c r="AH51" t="b">
        <f t="shared" si="8"/>
        <v>0</v>
      </c>
      <c r="AI51" t="b">
        <v>1</v>
      </c>
      <c r="AK51" t="b">
        <f t="shared" si="14"/>
        <v>0</v>
      </c>
    </row>
    <row r="52" spans="2:37" x14ac:dyDescent="0.2">
      <c r="B52" s="5"/>
      <c r="C52" s="5" t="s">
        <v>7</v>
      </c>
      <c r="D52" s="6">
        <v>0.72</v>
      </c>
      <c r="E52" s="7">
        <v>31837</v>
      </c>
      <c r="F52" s="8">
        <v>44926</v>
      </c>
      <c r="G52" s="5" t="s">
        <v>36</v>
      </c>
      <c r="H52" s="5" t="s">
        <v>6</v>
      </c>
      <c r="I52" t="str">
        <f t="shared" si="6"/>
        <v>OR</v>
      </c>
      <c r="K52" s="5"/>
      <c r="L52" s="5" t="s">
        <v>8</v>
      </c>
      <c r="M52" s="6">
        <v>0.72</v>
      </c>
      <c r="N52" s="7">
        <v>31837</v>
      </c>
      <c r="O52" s="8">
        <v>44561</v>
      </c>
      <c r="P52" s="5" t="s">
        <v>36</v>
      </c>
      <c r="Q52" s="5" t="s">
        <v>6</v>
      </c>
      <c r="T52" s="5"/>
      <c r="U52" s="5" t="s">
        <v>7</v>
      </c>
      <c r="V52" s="6">
        <v>0.72</v>
      </c>
      <c r="W52" s="7">
        <v>30587</v>
      </c>
      <c r="X52" s="8">
        <v>44561</v>
      </c>
      <c r="Y52" s="5"/>
      <c r="Z52" s="5" t="s">
        <v>6</v>
      </c>
      <c r="AB52" t="b">
        <f t="shared" si="9"/>
        <v>1</v>
      </c>
      <c r="AC52" t="b">
        <f t="shared" si="10"/>
        <v>0</v>
      </c>
      <c r="AD52" t="b">
        <f t="shared" si="11"/>
        <v>0</v>
      </c>
      <c r="AE52" t="b">
        <f t="shared" si="12"/>
        <v>1</v>
      </c>
      <c r="AF52" t="b">
        <f t="shared" si="13"/>
        <v>1</v>
      </c>
      <c r="AG52" t="b">
        <f t="shared" si="7"/>
        <v>1</v>
      </c>
      <c r="AH52" t="b">
        <f t="shared" si="8"/>
        <v>1</v>
      </c>
      <c r="AK52" t="b">
        <f t="shared" si="14"/>
        <v>0</v>
      </c>
    </row>
    <row r="53" spans="2:37" x14ac:dyDescent="0.2">
      <c r="B53" s="5"/>
      <c r="C53" s="5" t="s">
        <v>4</v>
      </c>
      <c r="D53" s="6">
        <v>0.52</v>
      </c>
      <c r="E53" s="7">
        <v>41669</v>
      </c>
      <c r="F53" s="8">
        <v>45016</v>
      </c>
      <c r="G53" s="5" t="s">
        <v>37</v>
      </c>
      <c r="H53" s="5" t="s">
        <v>13</v>
      </c>
      <c r="I53" t="str">
        <f t="shared" si="6"/>
        <v>UT</v>
      </c>
      <c r="K53" s="5"/>
      <c r="L53" s="5" t="s">
        <v>4</v>
      </c>
      <c r="M53" s="6">
        <v>0.52</v>
      </c>
      <c r="N53" s="7">
        <v>41669</v>
      </c>
      <c r="O53" s="8">
        <v>45016</v>
      </c>
      <c r="P53" s="5" t="s">
        <v>37</v>
      </c>
      <c r="Q53" s="5" t="s">
        <v>13</v>
      </c>
      <c r="T53" s="5"/>
      <c r="U53" s="5"/>
      <c r="V53" s="6"/>
      <c r="W53" s="7"/>
      <c r="X53" s="8"/>
      <c r="Y53" s="5"/>
      <c r="Z53" s="5"/>
      <c r="AB53" t="b">
        <f t="shared" si="9"/>
        <v>0</v>
      </c>
      <c r="AC53" t="b">
        <f t="shared" si="10"/>
        <v>0</v>
      </c>
      <c r="AD53" t="b">
        <f t="shared" si="11"/>
        <v>0</v>
      </c>
      <c r="AE53" t="b">
        <f t="shared" si="12"/>
        <v>0</v>
      </c>
      <c r="AF53" t="b">
        <f t="shared" si="13"/>
        <v>0</v>
      </c>
      <c r="AG53" t="b">
        <f t="shared" si="7"/>
        <v>0</v>
      </c>
      <c r="AH53" t="str">
        <f t="shared" si="8"/>
        <v>n/a</v>
      </c>
      <c r="AK53" t="b">
        <f t="shared" si="14"/>
        <v>0</v>
      </c>
    </row>
    <row r="54" spans="2:37" x14ac:dyDescent="0.2">
      <c r="B54" s="5"/>
      <c r="C54" s="5" t="s">
        <v>7</v>
      </c>
      <c r="D54" s="6">
        <v>2.99</v>
      </c>
      <c r="E54" s="7">
        <v>42166</v>
      </c>
      <c r="F54" s="8">
        <v>46857</v>
      </c>
      <c r="G54" s="5" t="s">
        <v>5</v>
      </c>
      <c r="H54" s="5" t="s">
        <v>6</v>
      </c>
      <c r="I54" t="str">
        <f t="shared" si="6"/>
        <v>OR</v>
      </c>
      <c r="K54" s="5"/>
      <c r="L54" s="5" t="s">
        <v>8</v>
      </c>
      <c r="M54" s="6">
        <v>2.99</v>
      </c>
      <c r="N54" s="7">
        <v>42166</v>
      </c>
      <c r="O54" s="8">
        <v>46857</v>
      </c>
      <c r="P54" s="5" t="s">
        <v>5</v>
      </c>
      <c r="Q54" s="5" t="s">
        <v>6</v>
      </c>
      <c r="T54" s="5"/>
      <c r="U54" s="5" t="s">
        <v>7</v>
      </c>
      <c r="V54" s="6">
        <v>2.99</v>
      </c>
      <c r="W54" s="7">
        <v>41379</v>
      </c>
      <c r="X54" s="8">
        <v>46857</v>
      </c>
      <c r="Y54" s="5" t="s">
        <v>5</v>
      </c>
      <c r="Z54" s="5" t="s">
        <v>6</v>
      </c>
      <c r="AB54" t="b">
        <f t="shared" si="9"/>
        <v>1</v>
      </c>
      <c r="AC54" t="b">
        <f t="shared" si="10"/>
        <v>0</v>
      </c>
      <c r="AD54" t="b">
        <f t="shared" si="11"/>
        <v>0</v>
      </c>
      <c r="AE54" t="b">
        <f t="shared" si="12"/>
        <v>0</v>
      </c>
      <c r="AF54" t="b">
        <f t="shared" si="13"/>
        <v>0</v>
      </c>
      <c r="AG54" t="b">
        <f t="shared" si="7"/>
        <v>0</v>
      </c>
      <c r="AH54" t="str">
        <f t="shared" si="8"/>
        <v>n/a</v>
      </c>
      <c r="AK54" t="b">
        <f t="shared" si="14"/>
        <v>1</v>
      </c>
    </row>
    <row r="55" spans="2:37" x14ac:dyDescent="0.2">
      <c r="B55" s="5"/>
      <c r="C55" s="5" t="s">
        <v>4</v>
      </c>
      <c r="D55" s="6">
        <v>10</v>
      </c>
      <c r="E55" s="7">
        <v>43322</v>
      </c>
      <c r="F55" s="8">
        <v>49978</v>
      </c>
      <c r="G55" s="5" t="s">
        <v>5</v>
      </c>
      <c r="H55" s="5" t="s">
        <v>6</v>
      </c>
      <c r="I55" t="str">
        <f t="shared" si="6"/>
        <v>OR</v>
      </c>
      <c r="K55" s="5"/>
      <c r="L55" s="5" t="s">
        <v>4</v>
      </c>
      <c r="M55" s="6">
        <v>10</v>
      </c>
      <c r="N55" s="7">
        <v>43074</v>
      </c>
      <c r="O55" s="8">
        <v>49978</v>
      </c>
      <c r="P55" s="5" t="s">
        <v>5</v>
      </c>
      <c r="Q55" s="5" t="s">
        <v>6</v>
      </c>
      <c r="T55" s="5"/>
      <c r="U55" s="5"/>
      <c r="V55" s="6"/>
      <c r="W55" s="7"/>
      <c r="X55" s="8"/>
      <c r="Y55" s="5"/>
      <c r="Z55" s="5"/>
      <c r="AB55" t="b">
        <f t="shared" si="9"/>
        <v>0</v>
      </c>
      <c r="AC55" t="b">
        <f t="shared" si="10"/>
        <v>0</v>
      </c>
      <c r="AD55" t="b">
        <f t="shared" si="11"/>
        <v>0</v>
      </c>
      <c r="AE55" t="b">
        <f t="shared" si="12"/>
        <v>0</v>
      </c>
      <c r="AF55" t="b">
        <f t="shared" si="13"/>
        <v>0</v>
      </c>
      <c r="AG55" t="b">
        <f t="shared" si="7"/>
        <v>0</v>
      </c>
      <c r="AH55" t="str">
        <f t="shared" si="8"/>
        <v>n/a</v>
      </c>
      <c r="AK55" t="b">
        <f t="shared" si="14"/>
        <v>1</v>
      </c>
    </row>
    <row r="56" spans="2:37" x14ac:dyDescent="0.2">
      <c r="B56" s="5"/>
      <c r="C56" s="5" t="s">
        <v>4</v>
      </c>
      <c r="D56" s="6">
        <v>80</v>
      </c>
      <c r="E56" s="7">
        <v>42580</v>
      </c>
      <c r="F56" s="8">
        <v>49884</v>
      </c>
      <c r="G56" s="5" t="s">
        <v>16</v>
      </c>
      <c r="H56" s="5" t="s">
        <v>13</v>
      </c>
      <c r="I56" t="str">
        <f t="shared" si="6"/>
        <v>UT</v>
      </c>
      <c r="K56" s="5"/>
      <c r="L56" s="5" t="s">
        <v>4</v>
      </c>
      <c r="M56" s="6">
        <v>80</v>
      </c>
      <c r="N56" s="7">
        <v>42580</v>
      </c>
      <c r="O56" s="8">
        <v>49877</v>
      </c>
      <c r="P56" s="5" t="s">
        <v>16</v>
      </c>
      <c r="Q56" s="5" t="s">
        <v>13</v>
      </c>
      <c r="T56" s="5"/>
      <c r="U56" s="5"/>
      <c r="V56" s="6"/>
      <c r="W56" s="7"/>
      <c r="X56" s="8"/>
      <c r="Y56" s="5"/>
      <c r="Z56" s="5"/>
      <c r="AB56" t="b">
        <f t="shared" si="9"/>
        <v>0</v>
      </c>
      <c r="AC56" t="b">
        <f t="shared" si="10"/>
        <v>0</v>
      </c>
      <c r="AD56" t="b">
        <f t="shared" si="11"/>
        <v>0</v>
      </c>
      <c r="AE56" t="b">
        <f t="shared" si="12"/>
        <v>0</v>
      </c>
      <c r="AF56" t="b">
        <f t="shared" si="13"/>
        <v>0</v>
      </c>
      <c r="AG56" t="b">
        <f t="shared" si="7"/>
        <v>0</v>
      </c>
      <c r="AH56" t="str">
        <f t="shared" si="8"/>
        <v>n/a</v>
      </c>
      <c r="AK56" t="b">
        <f t="shared" si="14"/>
        <v>0</v>
      </c>
    </row>
    <row r="57" spans="2:37" x14ac:dyDescent="0.2">
      <c r="B57" s="5"/>
      <c r="C57" s="5" t="s">
        <v>4</v>
      </c>
      <c r="D57" s="6">
        <v>80</v>
      </c>
      <c r="E57" s="7">
        <v>42613</v>
      </c>
      <c r="F57" s="8">
        <v>49917</v>
      </c>
      <c r="G57" s="5" t="s">
        <v>19</v>
      </c>
      <c r="H57" s="5" t="s">
        <v>13</v>
      </c>
      <c r="I57" t="str">
        <f t="shared" si="6"/>
        <v>UT</v>
      </c>
      <c r="K57" s="5"/>
      <c r="L57" s="5" t="s">
        <v>4</v>
      </c>
      <c r="M57" s="6">
        <v>80</v>
      </c>
      <c r="N57" s="7">
        <v>42613</v>
      </c>
      <c r="O57" s="8">
        <v>49917</v>
      </c>
      <c r="P57" s="5" t="s">
        <v>19</v>
      </c>
      <c r="Q57" s="5" t="s">
        <v>13</v>
      </c>
      <c r="T57" s="5"/>
      <c r="U57" s="5"/>
      <c r="V57" s="6"/>
      <c r="W57" s="7"/>
      <c r="X57" s="8"/>
      <c r="Y57" s="5"/>
      <c r="Z57" s="5"/>
      <c r="AB57" t="b">
        <f t="shared" si="9"/>
        <v>0</v>
      </c>
      <c r="AC57" t="b">
        <f t="shared" si="10"/>
        <v>0</v>
      </c>
      <c r="AD57" t="b">
        <f t="shared" si="11"/>
        <v>0</v>
      </c>
      <c r="AE57" t="b">
        <f t="shared" si="12"/>
        <v>0</v>
      </c>
      <c r="AF57" t="b">
        <f t="shared" si="13"/>
        <v>0</v>
      </c>
      <c r="AG57" t="b">
        <f t="shared" si="7"/>
        <v>0</v>
      </c>
      <c r="AH57" t="str">
        <f t="shared" si="8"/>
        <v>n/a</v>
      </c>
      <c r="AK57" t="b">
        <f t="shared" si="14"/>
        <v>0</v>
      </c>
    </row>
    <row r="58" spans="2:37" x14ac:dyDescent="0.2">
      <c r="B58" s="5"/>
      <c r="C58" s="5" t="s">
        <v>4</v>
      </c>
      <c r="D58" s="6">
        <v>80</v>
      </c>
      <c r="E58" s="7">
        <v>42613</v>
      </c>
      <c r="F58" s="8">
        <v>49917</v>
      </c>
      <c r="G58" s="5" t="s">
        <v>19</v>
      </c>
      <c r="H58" s="5" t="s">
        <v>13</v>
      </c>
      <c r="I58" t="str">
        <f t="shared" si="6"/>
        <v>UT</v>
      </c>
      <c r="K58" s="5"/>
      <c r="L58" s="5" t="s">
        <v>4</v>
      </c>
      <c r="M58" s="6">
        <v>80</v>
      </c>
      <c r="N58" s="7">
        <v>42613</v>
      </c>
      <c r="O58" s="8">
        <v>49917</v>
      </c>
      <c r="P58" s="5" t="s">
        <v>19</v>
      </c>
      <c r="Q58" s="5" t="s">
        <v>13</v>
      </c>
      <c r="T58" s="5"/>
      <c r="U58" s="5"/>
      <c r="V58" s="6"/>
      <c r="W58" s="7"/>
      <c r="X58" s="8"/>
      <c r="Y58" s="5"/>
      <c r="Z58" s="5"/>
      <c r="AB58" t="b">
        <f t="shared" si="9"/>
        <v>0</v>
      </c>
      <c r="AC58" t="b">
        <f t="shared" si="10"/>
        <v>0</v>
      </c>
      <c r="AD58" t="b">
        <f t="shared" si="11"/>
        <v>0</v>
      </c>
      <c r="AE58" t="b">
        <f t="shared" si="12"/>
        <v>0</v>
      </c>
      <c r="AF58" t="b">
        <f t="shared" si="13"/>
        <v>0</v>
      </c>
      <c r="AG58" t="b">
        <f t="shared" si="7"/>
        <v>0</v>
      </c>
      <c r="AH58" t="str">
        <f t="shared" si="8"/>
        <v>n/a</v>
      </c>
      <c r="AK58" t="b">
        <f t="shared" si="14"/>
        <v>0</v>
      </c>
    </row>
    <row r="59" spans="2:37" x14ac:dyDescent="0.2">
      <c r="B59" s="5"/>
      <c r="C59" s="5" t="s">
        <v>4</v>
      </c>
      <c r="D59" s="6">
        <v>80</v>
      </c>
      <c r="E59" s="7">
        <v>42613</v>
      </c>
      <c r="F59" s="8">
        <v>49917</v>
      </c>
      <c r="G59" s="5" t="s">
        <v>19</v>
      </c>
      <c r="H59" s="5" t="s">
        <v>13</v>
      </c>
      <c r="I59" t="str">
        <f t="shared" si="6"/>
        <v>UT</v>
      </c>
      <c r="K59" s="5"/>
      <c r="L59" s="5" t="s">
        <v>4</v>
      </c>
      <c r="M59" s="6">
        <v>80</v>
      </c>
      <c r="N59" s="7">
        <v>42613</v>
      </c>
      <c r="O59" s="8">
        <v>49917</v>
      </c>
      <c r="P59" s="5" t="s">
        <v>19</v>
      </c>
      <c r="Q59" s="5" t="s">
        <v>13</v>
      </c>
      <c r="T59" s="5"/>
      <c r="U59" s="5"/>
      <c r="V59" s="6"/>
      <c r="W59" s="7"/>
      <c r="X59" s="8"/>
      <c r="Y59" s="5"/>
      <c r="Z59" s="5"/>
      <c r="AB59" t="b">
        <f t="shared" si="9"/>
        <v>0</v>
      </c>
      <c r="AC59" t="b">
        <f t="shared" si="10"/>
        <v>0</v>
      </c>
      <c r="AD59" t="b">
        <f t="shared" si="11"/>
        <v>0</v>
      </c>
      <c r="AE59" t="b">
        <f t="shared" si="12"/>
        <v>0</v>
      </c>
      <c r="AF59" t="b">
        <f t="shared" si="13"/>
        <v>0</v>
      </c>
      <c r="AG59" t="b">
        <f t="shared" si="7"/>
        <v>0</v>
      </c>
      <c r="AH59" t="str">
        <f t="shared" si="8"/>
        <v>n/a</v>
      </c>
      <c r="AK59" t="b">
        <f t="shared" si="14"/>
        <v>0</v>
      </c>
    </row>
    <row r="60" spans="2:37" x14ac:dyDescent="0.2">
      <c r="B60" s="5"/>
      <c r="C60" s="5"/>
      <c r="D60" s="6"/>
      <c r="E60" s="7"/>
      <c r="F60" s="8"/>
      <c r="G60" s="5"/>
      <c r="H60" s="5"/>
      <c r="I60">
        <f t="shared" si="6"/>
        <v>0</v>
      </c>
      <c r="K60" s="5"/>
      <c r="L60" s="5" t="s">
        <v>15</v>
      </c>
      <c r="M60" s="6">
        <v>10</v>
      </c>
      <c r="N60" s="7">
        <v>39391</v>
      </c>
      <c r="O60" s="8">
        <v>43100</v>
      </c>
      <c r="P60" s="5" t="s">
        <v>56</v>
      </c>
      <c r="Q60" s="5" t="s">
        <v>6</v>
      </c>
      <c r="T60" s="5"/>
      <c r="U60" s="5" t="s">
        <v>15</v>
      </c>
      <c r="V60" s="6">
        <v>10</v>
      </c>
      <c r="W60" s="7">
        <v>39084</v>
      </c>
      <c r="X60" s="8">
        <v>43100</v>
      </c>
      <c r="Y60" s="5"/>
      <c r="Z60" s="5" t="s">
        <v>6</v>
      </c>
      <c r="AB60" t="b">
        <f t="shared" si="9"/>
        <v>0</v>
      </c>
      <c r="AC60" t="b">
        <f t="shared" si="10"/>
        <v>0</v>
      </c>
      <c r="AD60" t="b">
        <f t="shared" si="11"/>
        <v>0</v>
      </c>
      <c r="AE60" t="b">
        <f t="shared" si="12"/>
        <v>1</v>
      </c>
      <c r="AF60" t="b">
        <f t="shared" si="13"/>
        <v>0</v>
      </c>
      <c r="AG60" t="b">
        <f t="shared" si="7"/>
        <v>1</v>
      </c>
      <c r="AH60" t="b">
        <f t="shared" si="8"/>
        <v>0</v>
      </c>
      <c r="AI60" t="b">
        <v>1</v>
      </c>
      <c r="AK60" t="b">
        <f t="shared" si="14"/>
        <v>0</v>
      </c>
    </row>
    <row r="61" spans="2:37" x14ac:dyDescent="0.2">
      <c r="B61" s="5"/>
      <c r="C61" s="5" t="s">
        <v>23</v>
      </c>
      <c r="D61" s="6">
        <v>107.4</v>
      </c>
      <c r="E61" s="7">
        <v>43466</v>
      </c>
      <c r="F61" s="8">
        <v>44926</v>
      </c>
      <c r="G61" s="5" t="s">
        <v>46</v>
      </c>
      <c r="H61" s="5" t="s">
        <v>25</v>
      </c>
      <c r="I61" t="str">
        <f t="shared" si="6"/>
        <v>WY</v>
      </c>
      <c r="K61" s="5"/>
      <c r="L61" s="5" t="s">
        <v>23</v>
      </c>
      <c r="M61" s="6">
        <v>107.4</v>
      </c>
      <c r="N61" s="7">
        <v>38353</v>
      </c>
      <c r="O61" s="8">
        <v>43465</v>
      </c>
      <c r="P61" s="5" t="s">
        <v>46</v>
      </c>
      <c r="Q61" s="5" t="s">
        <v>25</v>
      </c>
      <c r="T61" s="5"/>
      <c r="U61" s="5" t="s">
        <v>23</v>
      </c>
      <c r="V61" s="6">
        <v>107.4</v>
      </c>
      <c r="W61" s="7">
        <v>39083</v>
      </c>
      <c r="X61" s="8">
        <v>41639</v>
      </c>
      <c r="Y61" s="5"/>
      <c r="Z61" s="5" t="s">
        <v>25</v>
      </c>
      <c r="AB61" t="b">
        <f t="shared" si="9"/>
        <v>1</v>
      </c>
      <c r="AC61" t="b">
        <f t="shared" si="10"/>
        <v>1</v>
      </c>
      <c r="AD61" t="b">
        <f t="shared" si="11"/>
        <v>1</v>
      </c>
      <c r="AE61" t="b">
        <f t="shared" si="12"/>
        <v>1</v>
      </c>
      <c r="AF61" t="b">
        <f t="shared" si="13"/>
        <v>1</v>
      </c>
      <c r="AG61" t="b">
        <f t="shared" si="7"/>
        <v>1</v>
      </c>
      <c r="AH61" t="b">
        <f t="shared" si="8"/>
        <v>1</v>
      </c>
      <c r="AK61" t="b">
        <f t="shared" si="14"/>
        <v>0</v>
      </c>
    </row>
    <row r="62" spans="2:37" x14ac:dyDescent="0.2">
      <c r="B62" s="5"/>
      <c r="C62" s="5"/>
      <c r="D62" s="6"/>
      <c r="E62" s="7"/>
      <c r="F62" s="8"/>
      <c r="G62" s="5"/>
      <c r="H62" s="5"/>
      <c r="I62">
        <f t="shared" si="6"/>
        <v>0</v>
      </c>
      <c r="K62" s="5"/>
      <c r="L62" s="5" t="s">
        <v>8</v>
      </c>
      <c r="M62" s="6">
        <v>4.0999999999999996</v>
      </c>
      <c r="N62" s="7">
        <v>31017</v>
      </c>
      <c r="O62" s="8">
        <v>43830</v>
      </c>
      <c r="P62" s="5" t="s">
        <v>56</v>
      </c>
      <c r="Q62" s="5" t="s">
        <v>6</v>
      </c>
      <c r="T62" s="5"/>
      <c r="U62" s="5" t="s">
        <v>7</v>
      </c>
      <c r="V62" s="6">
        <v>4.0999999999999996</v>
      </c>
      <c r="W62" s="7">
        <v>31561</v>
      </c>
      <c r="X62" s="8">
        <v>43830</v>
      </c>
      <c r="Y62" s="5"/>
      <c r="Z62" s="5" t="s">
        <v>6</v>
      </c>
      <c r="AB62" t="b">
        <f t="shared" si="9"/>
        <v>0</v>
      </c>
      <c r="AC62" t="b">
        <f t="shared" si="10"/>
        <v>0</v>
      </c>
      <c r="AD62" t="b">
        <f t="shared" si="11"/>
        <v>0</v>
      </c>
      <c r="AE62" t="b">
        <f t="shared" si="12"/>
        <v>1</v>
      </c>
      <c r="AF62" t="b">
        <f t="shared" si="13"/>
        <v>0</v>
      </c>
      <c r="AG62" t="b">
        <f t="shared" si="7"/>
        <v>1</v>
      </c>
      <c r="AH62" t="b">
        <f t="shared" si="8"/>
        <v>0</v>
      </c>
      <c r="AI62" t="b">
        <v>1</v>
      </c>
      <c r="AK62" t="b">
        <f t="shared" si="14"/>
        <v>0</v>
      </c>
    </row>
    <row r="63" spans="2:37" x14ac:dyDescent="0.2">
      <c r="B63" s="5"/>
      <c r="C63" s="5" t="s">
        <v>10</v>
      </c>
      <c r="D63" s="6">
        <v>0.75</v>
      </c>
      <c r="E63" s="7">
        <v>41400</v>
      </c>
      <c r="F63" s="8">
        <v>46660</v>
      </c>
      <c r="G63" s="5" t="s">
        <v>60</v>
      </c>
      <c r="H63" s="5" t="s">
        <v>6</v>
      </c>
      <c r="I63" t="str">
        <f t="shared" si="6"/>
        <v>OR</v>
      </c>
      <c r="K63" s="5"/>
      <c r="L63" s="5" t="s">
        <v>10</v>
      </c>
      <c r="M63" s="6">
        <v>0.75</v>
      </c>
      <c r="N63" s="7">
        <v>41400</v>
      </c>
      <c r="O63" s="8">
        <v>46660</v>
      </c>
      <c r="P63" s="5" t="s">
        <v>60</v>
      </c>
      <c r="Q63" s="5" t="s">
        <v>6</v>
      </c>
      <c r="T63" s="5"/>
      <c r="U63" s="5" t="s">
        <v>10</v>
      </c>
      <c r="V63" s="6">
        <v>0.75</v>
      </c>
      <c r="W63" s="7">
        <v>40997</v>
      </c>
      <c r="X63" s="8">
        <v>46660</v>
      </c>
      <c r="Y63" s="5"/>
      <c r="Z63" s="5" t="s">
        <v>6</v>
      </c>
      <c r="AB63" t="b">
        <f t="shared" si="9"/>
        <v>1</v>
      </c>
      <c r="AC63" t="b">
        <f t="shared" si="10"/>
        <v>0</v>
      </c>
      <c r="AD63" t="b">
        <f t="shared" si="11"/>
        <v>0</v>
      </c>
      <c r="AE63" t="b">
        <f t="shared" si="12"/>
        <v>0</v>
      </c>
      <c r="AF63" t="b">
        <f t="shared" si="13"/>
        <v>0</v>
      </c>
      <c r="AG63" t="b">
        <f t="shared" si="7"/>
        <v>0</v>
      </c>
      <c r="AH63" t="str">
        <f t="shared" si="8"/>
        <v>n/a</v>
      </c>
      <c r="AK63" t="b">
        <f t="shared" si="14"/>
        <v>0</v>
      </c>
    </row>
    <row r="64" spans="2:37" x14ac:dyDescent="0.2">
      <c r="B64" s="5"/>
      <c r="C64" s="5" t="s">
        <v>7</v>
      </c>
      <c r="D64" s="6">
        <v>4.8</v>
      </c>
      <c r="E64" s="7">
        <v>31321</v>
      </c>
      <c r="F64" s="8">
        <v>46022</v>
      </c>
      <c r="G64" s="5" t="s">
        <v>61</v>
      </c>
      <c r="H64" s="5" t="s">
        <v>6</v>
      </c>
      <c r="I64" t="str">
        <f t="shared" si="6"/>
        <v>OR</v>
      </c>
      <c r="K64" s="5"/>
      <c r="L64" s="5" t="s">
        <v>8</v>
      </c>
      <c r="M64" s="6">
        <v>4.8</v>
      </c>
      <c r="N64" s="7">
        <v>31321</v>
      </c>
      <c r="O64" s="8">
        <v>46022</v>
      </c>
      <c r="P64" s="5" t="s">
        <v>61</v>
      </c>
      <c r="Q64" s="5" t="s">
        <v>6</v>
      </c>
      <c r="T64" s="5"/>
      <c r="U64" s="5" t="s">
        <v>7</v>
      </c>
      <c r="V64" s="6">
        <v>4.1500000000000004</v>
      </c>
      <c r="W64" s="7">
        <v>30496</v>
      </c>
      <c r="X64" s="8">
        <v>46022</v>
      </c>
      <c r="Y64" s="5"/>
      <c r="Z64" s="5" t="s">
        <v>6</v>
      </c>
      <c r="AB64" t="b">
        <f t="shared" si="9"/>
        <v>1</v>
      </c>
      <c r="AC64" t="b">
        <f t="shared" si="10"/>
        <v>0</v>
      </c>
      <c r="AD64" t="b">
        <f t="shared" si="11"/>
        <v>0</v>
      </c>
      <c r="AE64" t="b">
        <f t="shared" si="12"/>
        <v>0</v>
      </c>
      <c r="AF64" t="b">
        <f t="shared" si="13"/>
        <v>0</v>
      </c>
      <c r="AG64" t="b">
        <f t="shared" si="7"/>
        <v>0</v>
      </c>
      <c r="AH64" t="str">
        <f t="shared" si="8"/>
        <v>n/a</v>
      </c>
      <c r="AK64" t="b">
        <f t="shared" si="14"/>
        <v>0</v>
      </c>
    </row>
    <row r="65" spans="2:38" x14ac:dyDescent="0.2">
      <c r="B65" s="5"/>
      <c r="C65" s="5" t="s">
        <v>10</v>
      </c>
      <c r="D65" s="6">
        <v>4.8</v>
      </c>
      <c r="E65" s="7">
        <v>39441</v>
      </c>
      <c r="F65" s="8">
        <v>44880</v>
      </c>
      <c r="G65" s="5" t="s">
        <v>42</v>
      </c>
      <c r="H65" s="5" t="s">
        <v>6</v>
      </c>
      <c r="I65" t="str">
        <f t="shared" si="6"/>
        <v>OR</v>
      </c>
      <c r="K65" s="5"/>
      <c r="L65" s="5" t="s">
        <v>10</v>
      </c>
      <c r="M65" s="6">
        <v>4.8</v>
      </c>
      <c r="N65" s="7">
        <v>39441</v>
      </c>
      <c r="O65" s="8">
        <v>44880</v>
      </c>
      <c r="P65" s="5" t="s">
        <v>42</v>
      </c>
      <c r="Q65" s="5" t="s">
        <v>6</v>
      </c>
      <c r="T65" s="5"/>
      <c r="U65" s="5" t="s">
        <v>10</v>
      </c>
      <c r="V65" s="6">
        <v>4.8</v>
      </c>
      <c r="W65" s="7">
        <v>39379</v>
      </c>
      <c r="X65" s="8">
        <v>44880</v>
      </c>
      <c r="Y65" s="5"/>
      <c r="Z65" s="5" t="s">
        <v>6</v>
      </c>
      <c r="AB65" t="b">
        <f t="shared" si="9"/>
        <v>1</v>
      </c>
      <c r="AC65" t="b">
        <f t="shared" si="10"/>
        <v>0</v>
      </c>
      <c r="AD65" t="b">
        <f t="shared" si="11"/>
        <v>0</v>
      </c>
      <c r="AE65" t="b">
        <f t="shared" si="12"/>
        <v>0</v>
      </c>
      <c r="AF65" t="b">
        <f t="shared" si="13"/>
        <v>0</v>
      </c>
      <c r="AG65" t="b">
        <f t="shared" si="7"/>
        <v>0</v>
      </c>
      <c r="AH65" t="str">
        <f t="shared" si="8"/>
        <v>n/a</v>
      </c>
      <c r="AK65" t="b">
        <f t="shared" si="14"/>
        <v>0</v>
      </c>
    </row>
    <row r="66" spans="2:38" x14ac:dyDescent="0.2">
      <c r="B66" s="5"/>
      <c r="C66" s="5"/>
      <c r="D66" s="6"/>
      <c r="E66" s="7"/>
      <c r="F66" s="8"/>
      <c r="G66" s="5"/>
      <c r="H66" s="5"/>
      <c r="I66">
        <f t="shared" si="6"/>
        <v>0</v>
      </c>
      <c r="K66" s="5"/>
      <c r="L66" s="5" t="s">
        <v>3</v>
      </c>
      <c r="M66" s="6">
        <v>1.8</v>
      </c>
      <c r="N66" s="7">
        <v>41808</v>
      </c>
      <c r="O66" s="8">
        <v>43633</v>
      </c>
      <c r="P66" s="5" t="s">
        <v>35</v>
      </c>
      <c r="Q66" s="5" t="s">
        <v>25</v>
      </c>
      <c r="T66" s="5"/>
      <c r="U66" s="5"/>
      <c r="V66" s="6"/>
      <c r="W66" s="7"/>
      <c r="X66" s="8"/>
      <c r="Y66" s="5"/>
      <c r="Z66" s="5"/>
      <c r="AB66" t="b">
        <f t="shared" si="9"/>
        <v>0</v>
      </c>
      <c r="AC66" t="b">
        <f t="shared" si="10"/>
        <v>0</v>
      </c>
      <c r="AD66" t="b">
        <f t="shared" si="11"/>
        <v>0</v>
      </c>
      <c r="AE66" t="b">
        <f t="shared" si="12"/>
        <v>0</v>
      </c>
      <c r="AF66" t="b">
        <f t="shared" si="13"/>
        <v>0</v>
      </c>
      <c r="AG66" t="b">
        <f t="shared" si="7"/>
        <v>1</v>
      </c>
      <c r="AH66" t="b">
        <f t="shared" si="8"/>
        <v>0</v>
      </c>
      <c r="AI66" t="b">
        <v>1</v>
      </c>
      <c r="AK66" t="b">
        <f t="shared" si="14"/>
        <v>0</v>
      </c>
    </row>
    <row r="67" spans="2:38" x14ac:dyDescent="0.2">
      <c r="B67" s="5"/>
      <c r="C67" s="5"/>
      <c r="D67" s="6"/>
      <c r="E67" s="7"/>
      <c r="F67" s="8"/>
      <c r="G67" s="5"/>
      <c r="H67" s="5"/>
      <c r="I67">
        <f t="shared" si="6"/>
        <v>0</v>
      </c>
      <c r="K67" s="5"/>
      <c r="L67" s="5" t="s">
        <v>3</v>
      </c>
      <c r="M67" s="6">
        <v>24.5</v>
      </c>
      <c r="N67" s="7">
        <v>41852</v>
      </c>
      <c r="O67" s="8">
        <v>43677</v>
      </c>
      <c r="P67" s="5" t="s">
        <v>35</v>
      </c>
      <c r="Q67" s="5" t="s">
        <v>25</v>
      </c>
      <c r="T67" s="5"/>
      <c r="U67" s="5"/>
      <c r="V67" s="6"/>
      <c r="W67" s="7"/>
      <c r="X67" s="8"/>
      <c r="Y67" s="5"/>
      <c r="Z67" s="5"/>
      <c r="AB67" t="b">
        <f t="shared" ref="AB67:AB98" si="15">AND(D67&gt;0,M67&gt;0,V67&gt;0)</f>
        <v>0</v>
      </c>
      <c r="AC67" t="b">
        <f t="shared" ref="AC67:AC130" si="16">AND(ISNUMBER(X67),X67&lt;DATE(2017,7,31))</f>
        <v>0</v>
      </c>
      <c r="AD67" t="b">
        <f t="shared" ref="AD67:AD98" si="17">AND(ISNUMBER(X67),X67&lt;DATE(2017,7,31),ISNUMBER(O67),O67&gt;DATE(2017,7,31))</f>
        <v>0</v>
      </c>
      <c r="AE67" t="b">
        <f t="shared" ref="AE67:AE130" si="18">AND(ISNUMBER(X67),X67&lt;DATE(2022,7,31))</f>
        <v>0</v>
      </c>
      <c r="AF67" t="b">
        <f t="shared" ref="AF67:AF98" si="19">AND(ISNUMBER(X67),X67&lt;DATE(2022,7,31),ISNUMBER(F67),F67&gt;DATE(2022,7,31))</f>
        <v>0</v>
      </c>
      <c r="AG67" t="b">
        <f t="shared" si="7"/>
        <v>1</v>
      </c>
      <c r="AH67" t="b">
        <f t="shared" si="8"/>
        <v>0</v>
      </c>
      <c r="AI67" t="b">
        <v>1</v>
      </c>
      <c r="AK67" t="b">
        <f t="shared" ref="AK67:AK98" si="20">OR(W67&gt;V$1,N67&gt;M$1,E67&gt;D$1)</f>
        <v>0</v>
      </c>
    </row>
    <row r="68" spans="2:38" x14ac:dyDescent="0.2">
      <c r="B68" s="5"/>
      <c r="C68" s="5" t="s">
        <v>3</v>
      </c>
      <c r="D68" s="6">
        <v>8</v>
      </c>
      <c r="E68" s="7">
        <v>44705</v>
      </c>
      <c r="F68" s="8">
        <v>47299</v>
      </c>
      <c r="G68" s="5" t="s">
        <v>29</v>
      </c>
      <c r="H68" s="5" t="s">
        <v>6</v>
      </c>
      <c r="I68" t="str">
        <f t="shared" ref="I68:I131" si="21">H68</f>
        <v>OR</v>
      </c>
      <c r="K68" s="5"/>
      <c r="L68" s="5" t="s">
        <v>3</v>
      </c>
      <c r="M68" s="6">
        <v>10</v>
      </c>
      <c r="N68" s="7">
        <v>40067</v>
      </c>
      <c r="O68" s="8">
        <v>47299</v>
      </c>
      <c r="P68" s="5" t="s">
        <v>29</v>
      </c>
      <c r="Q68" s="5" t="s">
        <v>6</v>
      </c>
      <c r="T68" s="5"/>
      <c r="U68" s="5" t="s">
        <v>3</v>
      </c>
      <c r="V68" s="6">
        <v>10</v>
      </c>
      <c r="W68" s="7">
        <v>39980</v>
      </c>
      <c r="X68" s="8">
        <v>47299</v>
      </c>
      <c r="Y68" s="5"/>
      <c r="Z68" s="5" t="s">
        <v>6</v>
      </c>
      <c r="AB68" t="b">
        <f t="shared" si="15"/>
        <v>1</v>
      </c>
      <c r="AC68" t="b">
        <f t="shared" si="16"/>
        <v>0</v>
      </c>
      <c r="AD68" t="b">
        <f t="shared" si="17"/>
        <v>0</v>
      </c>
      <c r="AE68" t="b">
        <f t="shared" si="18"/>
        <v>0</v>
      </c>
      <c r="AF68" t="b">
        <f t="shared" si="19"/>
        <v>0</v>
      </c>
      <c r="AG68" t="b">
        <f t="shared" ref="AG68:AG131" si="22">OR(AND(X68&gt;0,X68&lt;DATE(2022,7,31)),AND(O68&gt;0,O68&lt;DATE(2022,7,31)),AND(F68&gt;0,F68&lt;DATE(2022,7,31)))</f>
        <v>0</v>
      </c>
      <c r="AH68" t="str">
        <f t="shared" ref="AH68:AH131" si="23">IF(AG68,MAX(F68,O68,X68)&gt;DATE(2022,7,31),"n/a")</f>
        <v>n/a</v>
      </c>
      <c r="AK68" t="b">
        <f t="shared" si="20"/>
        <v>0</v>
      </c>
    </row>
    <row r="69" spans="2:38" x14ac:dyDescent="0.2">
      <c r="B69" s="5"/>
      <c r="C69" s="5" t="s">
        <v>3</v>
      </c>
      <c r="D69" s="6">
        <v>10</v>
      </c>
      <c r="E69" s="7">
        <v>40067</v>
      </c>
      <c r="F69" s="8">
        <v>47299</v>
      </c>
      <c r="G69" s="5" t="s">
        <v>42</v>
      </c>
      <c r="H69" s="5" t="s">
        <v>6</v>
      </c>
      <c r="I69" t="str">
        <f t="shared" si="21"/>
        <v>OR</v>
      </c>
      <c r="K69" s="5"/>
      <c r="L69" s="5" t="s">
        <v>3</v>
      </c>
      <c r="M69" s="6">
        <v>10</v>
      </c>
      <c r="N69" s="7">
        <v>40067</v>
      </c>
      <c r="O69" s="8">
        <v>47299</v>
      </c>
      <c r="P69" s="5" t="s">
        <v>42</v>
      </c>
      <c r="Q69" s="5" t="s">
        <v>6</v>
      </c>
      <c r="T69" s="5"/>
      <c r="U69" s="5" t="s">
        <v>3</v>
      </c>
      <c r="V69" s="6">
        <v>10</v>
      </c>
      <c r="W69" s="7">
        <v>39980</v>
      </c>
      <c r="X69" s="8">
        <v>47299</v>
      </c>
      <c r="Y69" s="5"/>
      <c r="Z69" s="5" t="s">
        <v>6</v>
      </c>
      <c r="AB69" t="b">
        <f t="shared" si="15"/>
        <v>1</v>
      </c>
      <c r="AC69" t="b">
        <f t="shared" si="16"/>
        <v>0</v>
      </c>
      <c r="AD69" t="b">
        <f t="shared" si="17"/>
        <v>0</v>
      </c>
      <c r="AE69" t="b">
        <f t="shared" si="18"/>
        <v>0</v>
      </c>
      <c r="AF69" t="b">
        <f t="shared" si="19"/>
        <v>0</v>
      </c>
      <c r="AG69" t="b">
        <f t="shared" si="22"/>
        <v>0</v>
      </c>
      <c r="AH69" t="str">
        <f t="shared" si="23"/>
        <v>n/a</v>
      </c>
      <c r="AK69" t="b">
        <f t="shared" si="20"/>
        <v>0</v>
      </c>
    </row>
    <row r="70" spans="2:38" x14ac:dyDescent="0.2">
      <c r="B70" s="5"/>
      <c r="C70" s="5"/>
      <c r="D70" s="6"/>
      <c r="E70" s="7"/>
      <c r="F70" s="8"/>
      <c r="G70" s="5"/>
      <c r="H70" s="5"/>
      <c r="I70">
        <f t="shared" si="21"/>
        <v>0</v>
      </c>
      <c r="K70" s="5"/>
      <c r="L70" s="5" t="s">
        <v>8</v>
      </c>
      <c r="M70" s="6">
        <v>1.8</v>
      </c>
      <c r="N70" s="7">
        <v>31809</v>
      </c>
      <c r="O70" s="8">
        <v>44561</v>
      </c>
      <c r="P70" s="5" t="s">
        <v>31</v>
      </c>
      <c r="Q70" s="5" t="s">
        <v>6</v>
      </c>
      <c r="T70" s="5"/>
      <c r="U70" s="5" t="s">
        <v>7</v>
      </c>
      <c r="V70" s="6">
        <v>1.8</v>
      </c>
      <c r="W70" s="7">
        <v>30195</v>
      </c>
      <c r="X70" s="8">
        <v>44561</v>
      </c>
      <c r="Y70" s="5"/>
      <c r="Z70" s="5" t="s">
        <v>6</v>
      </c>
      <c r="AB70" t="b">
        <f t="shared" si="15"/>
        <v>0</v>
      </c>
      <c r="AC70" t="b">
        <f t="shared" si="16"/>
        <v>0</v>
      </c>
      <c r="AD70" t="b">
        <f t="shared" si="17"/>
        <v>0</v>
      </c>
      <c r="AE70" t="b">
        <f t="shared" si="18"/>
        <v>1</v>
      </c>
      <c r="AF70" t="b">
        <f t="shared" si="19"/>
        <v>0</v>
      </c>
      <c r="AG70" t="b">
        <f t="shared" si="22"/>
        <v>1</v>
      </c>
      <c r="AH70" t="b">
        <f t="shared" si="23"/>
        <v>0</v>
      </c>
      <c r="AI70" t="b">
        <v>1</v>
      </c>
      <c r="AK70" t="b">
        <f t="shared" si="20"/>
        <v>0</v>
      </c>
    </row>
    <row r="71" spans="2:38" x14ac:dyDescent="0.2">
      <c r="B71" s="5"/>
      <c r="C71" s="5"/>
      <c r="D71" s="6"/>
      <c r="E71" s="7"/>
      <c r="F71" s="8"/>
      <c r="G71" s="5"/>
      <c r="H71" s="5"/>
      <c r="I71">
        <f t="shared" si="21"/>
        <v>0</v>
      </c>
      <c r="K71" s="5"/>
      <c r="L71" s="5"/>
      <c r="M71" s="6"/>
      <c r="N71" s="7"/>
      <c r="O71" s="8"/>
      <c r="P71" s="5"/>
      <c r="Q71" s="5"/>
      <c r="T71" s="5"/>
      <c r="U71" s="5" t="s">
        <v>7</v>
      </c>
      <c r="V71" s="6">
        <v>3</v>
      </c>
      <c r="W71" s="7">
        <v>34804</v>
      </c>
      <c r="X71" s="8">
        <v>42004</v>
      </c>
      <c r="Y71" s="5"/>
      <c r="Z71" s="5" t="s">
        <v>25</v>
      </c>
      <c r="AB71" t="b">
        <f t="shared" si="15"/>
        <v>0</v>
      </c>
      <c r="AC71" t="b">
        <f t="shared" si="16"/>
        <v>1</v>
      </c>
      <c r="AD71" t="b">
        <f t="shared" si="17"/>
        <v>0</v>
      </c>
      <c r="AE71" t="b">
        <f t="shared" si="18"/>
        <v>1</v>
      </c>
      <c r="AF71" t="b">
        <f t="shared" si="19"/>
        <v>0</v>
      </c>
      <c r="AG71" t="b">
        <f t="shared" si="22"/>
        <v>1</v>
      </c>
      <c r="AH71" t="b">
        <f t="shared" si="23"/>
        <v>0</v>
      </c>
      <c r="AI71" t="b">
        <v>1</v>
      </c>
      <c r="AK71" t="b">
        <f t="shared" si="20"/>
        <v>0</v>
      </c>
    </row>
    <row r="72" spans="2:38" x14ac:dyDescent="0.2">
      <c r="B72" s="5"/>
      <c r="C72" s="5" t="s">
        <v>7</v>
      </c>
      <c r="D72" s="6">
        <v>0.48</v>
      </c>
      <c r="E72" s="7">
        <v>44652</v>
      </c>
      <c r="F72" s="8">
        <v>51956</v>
      </c>
      <c r="G72" s="5" t="s">
        <v>41</v>
      </c>
      <c r="H72" s="5" t="s">
        <v>12</v>
      </c>
      <c r="I72" t="str">
        <f t="shared" si="21"/>
        <v>ID</v>
      </c>
      <c r="K72" s="5"/>
      <c r="L72" s="5" t="s">
        <v>8</v>
      </c>
      <c r="M72" s="6">
        <v>0.33</v>
      </c>
      <c r="N72" s="7">
        <v>31382</v>
      </c>
      <c r="O72" s="8">
        <v>44286</v>
      </c>
      <c r="P72" s="5" t="s">
        <v>41</v>
      </c>
      <c r="Q72" s="5" t="s">
        <v>12</v>
      </c>
      <c r="T72" s="5"/>
      <c r="U72" s="5" t="s">
        <v>7</v>
      </c>
      <c r="V72" s="6">
        <v>0.33</v>
      </c>
      <c r="W72" s="7">
        <v>30865</v>
      </c>
      <c r="X72" s="8">
        <v>44286</v>
      </c>
      <c r="Y72" s="5"/>
      <c r="Z72" s="5" t="s">
        <v>12</v>
      </c>
      <c r="AB72" t="b">
        <f t="shared" si="15"/>
        <v>1</v>
      </c>
      <c r="AC72" t="b">
        <f t="shared" si="16"/>
        <v>0</v>
      </c>
      <c r="AD72" t="b">
        <f t="shared" si="17"/>
        <v>0</v>
      </c>
      <c r="AE72" t="b">
        <f t="shared" si="18"/>
        <v>1</v>
      </c>
      <c r="AF72" t="b">
        <f t="shared" si="19"/>
        <v>1</v>
      </c>
      <c r="AG72" t="b">
        <f t="shared" si="22"/>
        <v>1</v>
      </c>
      <c r="AH72" t="b">
        <f t="shared" si="23"/>
        <v>1</v>
      </c>
      <c r="AK72" t="b">
        <f t="shared" si="20"/>
        <v>0</v>
      </c>
    </row>
    <row r="73" spans="2:38" x14ac:dyDescent="0.2">
      <c r="B73" s="5"/>
      <c r="C73" s="5"/>
      <c r="D73" s="6"/>
      <c r="E73" s="7"/>
      <c r="F73" s="8"/>
      <c r="G73" s="5"/>
      <c r="H73" s="5"/>
      <c r="I73">
        <f t="shared" si="21"/>
        <v>0</v>
      </c>
      <c r="K73" s="5"/>
      <c r="L73" s="5" t="s">
        <v>4</v>
      </c>
      <c r="M73" s="6">
        <v>74</v>
      </c>
      <c r="N73" s="7">
        <v>43737</v>
      </c>
      <c r="O73" s="8">
        <v>49215</v>
      </c>
      <c r="P73" s="5" t="s">
        <v>76</v>
      </c>
      <c r="Q73" s="5" t="s">
        <v>13</v>
      </c>
      <c r="T73" s="5"/>
      <c r="U73" s="5"/>
      <c r="V73" s="6"/>
      <c r="W73" s="7"/>
      <c r="X73" s="8"/>
      <c r="Y73" s="5"/>
      <c r="Z73" s="5"/>
      <c r="AB73" t="b">
        <f t="shared" si="15"/>
        <v>0</v>
      </c>
      <c r="AC73" t="b">
        <f t="shared" si="16"/>
        <v>0</v>
      </c>
      <c r="AD73" t="b">
        <f t="shared" si="17"/>
        <v>0</v>
      </c>
      <c r="AE73" t="b">
        <f t="shared" si="18"/>
        <v>0</v>
      </c>
      <c r="AF73" t="b">
        <f t="shared" si="19"/>
        <v>0</v>
      </c>
      <c r="AG73" t="b">
        <f t="shared" si="22"/>
        <v>0</v>
      </c>
      <c r="AH73" t="str">
        <f t="shared" si="23"/>
        <v>n/a</v>
      </c>
      <c r="AK73" t="b">
        <f t="shared" si="20"/>
        <v>1</v>
      </c>
      <c r="AL73" t="b">
        <v>1</v>
      </c>
    </row>
    <row r="74" spans="2:38" x14ac:dyDescent="0.2">
      <c r="B74" s="5"/>
      <c r="C74" s="5"/>
      <c r="D74" s="6"/>
      <c r="E74" s="7"/>
      <c r="F74" s="8"/>
      <c r="G74" s="5"/>
      <c r="H74" s="5"/>
      <c r="I74">
        <f t="shared" si="21"/>
        <v>0</v>
      </c>
      <c r="K74" s="5"/>
      <c r="L74" s="5" t="s">
        <v>4</v>
      </c>
      <c r="M74" s="6">
        <v>21</v>
      </c>
      <c r="N74" s="7">
        <v>43769</v>
      </c>
      <c r="O74" s="8">
        <v>49247</v>
      </c>
      <c r="P74" s="5" t="s">
        <v>76</v>
      </c>
      <c r="Q74" s="5" t="s">
        <v>13</v>
      </c>
      <c r="T74" s="5"/>
      <c r="U74" s="5"/>
      <c r="V74" s="6"/>
      <c r="W74" s="7"/>
      <c r="X74" s="8"/>
      <c r="Y74" s="5"/>
      <c r="Z74" s="5"/>
      <c r="AB74" t="b">
        <f t="shared" si="15"/>
        <v>0</v>
      </c>
      <c r="AC74" t="b">
        <f t="shared" si="16"/>
        <v>0</v>
      </c>
      <c r="AD74" t="b">
        <f t="shared" si="17"/>
        <v>0</v>
      </c>
      <c r="AE74" t="b">
        <f t="shared" si="18"/>
        <v>0</v>
      </c>
      <c r="AF74" t="b">
        <f t="shared" si="19"/>
        <v>0</v>
      </c>
      <c r="AG74" t="b">
        <f t="shared" si="22"/>
        <v>0</v>
      </c>
      <c r="AH74" t="str">
        <f t="shared" si="23"/>
        <v>n/a</v>
      </c>
      <c r="AK74" t="b">
        <f t="shared" si="20"/>
        <v>1</v>
      </c>
      <c r="AL74" t="b">
        <v>1</v>
      </c>
    </row>
    <row r="75" spans="2:38" x14ac:dyDescent="0.2">
      <c r="B75" s="5"/>
      <c r="C75" s="5" t="s">
        <v>4</v>
      </c>
      <c r="D75" s="6">
        <v>80</v>
      </c>
      <c r="E75" s="7">
        <v>42634</v>
      </c>
      <c r="F75" s="8">
        <v>49938</v>
      </c>
      <c r="G75" s="5" t="s">
        <v>16</v>
      </c>
      <c r="H75" s="5" t="s">
        <v>13</v>
      </c>
      <c r="I75" t="str">
        <f t="shared" si="21"/>
        <v>UT</v>
      </c>
      <c r="K75" s="5"/>
      <c r="L75" s="5" t="s">
        <v>4</v>
      </c>
      <c r="M75" s="6">
        <v>80</v>
      </c>
      <c r="N75" s="7">
        <v>42634</v>
      </c>
      <c r="O75" s="8">
        <v>49898</v>
      </c>
      <c r="P75" s="5" t="s">
        <v>16</v>
      </c>
      <c r="Q75" s="5" t="s">
        <v>13</v>
      </c>
      <c r="T75" s="5"/>
      <c r="U75" s="5"/>
      <c r="V75" s="6"/>
      <c r="W75" s="7"/>
      <c r="X75" s="8"/>
      <c r="Y75" s="5"/>
      <c r="Z75" s="5"/>
      <c r="AB75" t="b">
        <f t="shared" si="15"/>
        <v>0</v>
      </c>
      <c r="AC75" t="b">
        <f t="shared" si="16"/>
        <v>0</v>
      </c>
      <c r="AD75" t="b">
        <f t="shared" si="17"/>
        <v>0</v>
      </c>
      <c r="AE75" t="b">
        <f t="shared" si="18"/>
        <v>0</v>
      </c>
      <c r="AF75" t="b">
        <f t="shared" si="19"/>
        <v>0</v>
      </c>
      <c r="AG75" t="b">
        <f t="shared" si="22"/>
        <v>0</v>
      </c>
      <c r="AH75" t="str">
        <f t="shared" si="23"/>
        <v>n/a</v>
      </c>
      <c r="AK75" t="b">
        <f t="shared" si="20"/>
        <v>0</v>
      </c>
    </row>
    <row r="76" spans="2:38" x14ac:dyDescent="0.2">
      <c r="B76" s="5"/>
      <c r="C76" s="5" t="s">
        <v>4</v>
      </c>
      <c r="D76" s="6">
        <v>50.4</v>
      </c>
      <c r="E76" s="7">
        <v>42643</v>
      </c>
      <c r="F76" s="8">
        <v>49947</v>
      </c>
      <c r="G76" s="5" t="s">
        <v>16</v>
      </c>
      <c r="H76" s="5" t="s">
        <v>13</v>
      </c>
      <c r="I76" t="str">
        <f t="shared" si="21"/>
        <v>UT</v>
      </c>
      <c r="K76" s="5"/>
      <c r="L76" s="5" t="s">
        <v>4</v>
      </c>
      <c r="M76" s="6">
        <v>50.4</v>
      </c>
      <c r="N76" s="7">
        <v>42643</v>
      </c>
      <c r="O76" s="8">
        <v>49925</v>
      </c>
      <c r="P76" s="5" t="s">
        <v>16</v>
      </c>
      <c r="Q76" s="5" t="s">
        <v>13</v>
      </c>
      <c r="T76" s="5"/>
      <c r="U76" s="5"/>
      <c r="V76" s="6"/>
      <c r="W76" s="7"/>
      <c r="X76" s="8"/>
      <c r="Y76" s="5"/>
      <c r="Z76" s="5"/>
      <c r="AB76" t="b">
        <f t="shared" si="15"/>
        <v>0</v>
      </c>
      <c r="AC76" t="b">
        <f t="shared" si="16"/>
        <v>0</v>
      </c>
      <c r="AD76" t="b">
        <f t="shared" si="17"/>
        <v>0</v>
      </c>
      <c r="AE76" t="b">
        <f t="shared" si="18"/>
        <v>0</v>
      </c>
      <c r="AF76" t="b">
        <f t="shared" si="19"/>
        <v>0</v>
      </c>
      <c r="AG76" t="b">
        <f t="shared" si="22"/>
        <v>0</v>
      </c>
      <c r="AH76" t="str">
        <f t="shared" si="23"/>
        <v>n/a</v>
      </c>
      <c r="AK76" t="b">
        <f t="shared" si="20"/>
        <v>0</v>
      </c>
    </row>
    <row r="77" spans="2:38" x14ac:dyDescent="0.2">
      <c r="B77" s="5"/>
      <c r="C77" s="5" t="s">
        <v>4</v>
      </c>
      <c r="D77" s="6">
        <v>3</v>
      </c>
      <c r="E77" s="7">
        <v>42237</v>
      </c>
      <c r="F77" s="8">
        <v>49541</v>
      </c>
      <c r="G77" s="5" t="s">
        <v>19</v>
      </c>
      <c r="H77" s="5" t="s">
        <v>13</v>
      </c>
      <c r="I77" t="str">
        <f t="shared" si="21"/>
        <v>UT</v>
      </c>
      <c r="K77" s="5"/>
      <c r="L77" s="5" t="s">
        <v>4</v>
      </c>
      <c r="M77" s="6">
        <v>3</v>
      </c>
      <c r="N77" s="7">
        <v>42237</v>
      </c>
      <c r="O77" s="8">
        <v>49520</v>
      </c>
      <c r="P77" s="5" t="s">
        <v>19</v>
      </c>
      <c r="Q77" s="5" t="s">
        <v>13</v>
      </c>
      <c r="T77" s="5"/>
      <c r="U77" s="5"/>
      <c r="V77" s="6"/>
      <c r="W77" s="7"/>
      <c r="X77" s="8"/>
      <c r="Y77" s="5"/>
      <c r="Z77" s="5"/>
      <c r="AB77" t="b">
        <f t="shared" si="15"/>
        <v>0</v>
      </c>
      <c r="AC77" t="b">
        <f t="shared" si="16"/>
        <v>0</v>
      </c>
      <c r="AD77" t="b">
        <f t="shared" si="17"/>
        <v>0</v>
      </c>
      <c r="AE77" t="b">
        <f t="shared" si="18"/>
        <v>0</v>
      </c>
      <c r="AF77" t="b">
        <f t="shared" si="19"/>
        <v>0</v>
      </c>
      <c r="AG77" t="b">
        <f t="shared" si="22"/>
        <v>0</v>
      </c>
      <c r="AH77" t="str">
        <f t="shared" si="23"/>
        <v>n/a</v>
      </c>
      <c r="AK77" t="b">
        <f t="shared" si="20"/>
        <v>0</v>
      </c>
    </row>
    <row r="78" spans="2:38" x14ac:dyDescent="0.2">
      <c r="B78" s="5"/>
      <c r="C78" s="5" t="s">
        <v>4</v>
      </c>
      <c r="D78" s="6">
        <v>2.19</v>
      </c>
      <c r="E78" s="7">
        <v>42306</v>
      </c>
      <c r="F78" s="8">
        <v>49520</v>
      </c>
      <c r="G78" s="5" t="s">
        <v>19</v>
      </c>
      <c r="H78" s="5" t="s">
        <v>13</v>
      </c>
      <c r="I78" t="str">
        <f t="shared" si="21"/>
        <v>UT</v>
      </c>
      <c r="K78" s="5"/>
      <c r="L78" s="5" t="s">
        <v>4</v>
      </c>
      <c r="M78" s="6">
        <v>2.19</v>
      </c>
      <c r="N78" s="7">
        <v>42306</v>
      </c>
      <c r="O78" s="8">
        <v>49520</v>
      </c>
      <c r="P78" s="5" t="s">
        <v>19</v>
      </c>
      <c r="Q78" s="5" t="s">
        <v>13</v>
      </c>
      <c r="T78" s="5"/>
      <c r="U78" s="5"/>
      <c r="V78" s="6"/>
      <c r="W78" s="7"/>
      <c r="X78" s="8"/>
      <c r="Y78" s="5"/>
      <c r="Z78" s="5"/>
      <c r="AB78" t="b">
        <f t="shared" si="15"/>
        <v>0</v>
      </c>
      <c r="AC78" t="b">
        <f t="shared" si="16"/>
        <v>0</v>
      </c>
      <c r="AD78" t="b">
        <f t="shared" si="17"/>
        <v>0</v>
      </c>
      <c r="AE78" t="b">
        <f t="shared" si="18"/>
        <v>0</v>
      </c>
      <c r="AF78" t="b">
        <f t="shared" si="19"/>
        <v>0</v>
      </c>
      <c r="AG78" t="b">
        <f t="shared" si="22"/>
        <v>0</v>
      </c>
      <c r="AH78" t="str">
        <f t="shared" si="23"/>
        <v>n/a</v>
      </c>
      <c r="AK78" t="b">
        <f t="shared" si="20"/>
        <v>0</v>
      </c>
    </row>
    <row r="79" spans="2:38" x14ac:dyDescent="0.2">
      <c r="B79" s="5"/>
      <c r="C79" s="5"/>
      <c r="D79" s="6"/>
      <c r="E79" s="7"/>
      <c r="F79" s="8"/>
      <c r="G79" s="5"/>
      <c r="H79" s="5"/>
      <c r="I79">
        <f t="shared" si="21"/>
        <v>0</v>
      </c>
      <c r="K79" s="5"/>
      <c r="L79" s="5"/>
      <c r="M79" s="6"/>
      <c r="N79" s="7"/>
      <c r="O79" s="8"/>
      <c r="P79" s="5"/>
      <c r="Q79" s="5"/>
      <c r="T79" s="5"/>
      <c r="U79" s="5" t="s">
        <v>15</v>
      </c>
      <c r="V79" s="6">
        <v>7.4999999999999997E-3</v>
      </c>
      <c r="W79" s="7">
        <v>40603</v>
      </c>
      <c r="X79" s="8">
        <v>42369</v>
      </c>
      <c r="Y79" s="5"/>
      <c r="Z79" s="5" t="s">
        <v>21</v>
      </c>
      <c r="AB79" t="b">
        <f t="shared" si="15"/>
        <v>0</v>
      </c>
      <c r="AC79" t="b">
        <f t="shared" si="16"/>
        <v>1</v>
      </c>
      <c r="AD79" t="b">
        <f t="shared" si="17"/>
        <v>0</v>
      </c>
      <c r="AE79" t="b">
        <f t="shared" si="18"/>
        <v>1</v>
      </c>
      <c r="AF79" t="b">
        <f t="shared" si="19"/>
        <v>0</v>
      </c>
      <c r="AG79" t="b">
        <f t="shared" si="22"/>
        <v>1</v>
      </c>
      <c r="AH79" t="b">
        <f t="shared" si="23"/>
        <v>0</v>
      </c>
      <c r="AI79" t="b">
        <v>1</v>
      </c>
      <c r="AK79" t="b">
        <f t="shared" si="20"/>
        <v>0</v>
      </c>
    </row>
    <row r="80" spans="2:38" x14ac:dyDescent="0.2">
      <c r="B80" s="5"/>
      <c r="C80" s="5"/>
      <c r="D80" s="6"/>
      <c r="E80" s="7"/>
      <c r="F80" s="8"/>
      <c r="G80" s="5"/>
      <c r="H80" s="5"/>
      <c r="I80">
        <f t="shared" si="21"/>
        <v>0</v>
      </c>
      <c r="K80" s="5"/>
      <c r="L80" s="5"/>
      <c r="M80" s="6"/>
      <c r="N80" s="7"/>
      <c r="O80" s="8"/>
      <c r="P80" s="5"/>
      <c r="Q80" s="5"/>
      <c r="T80" s="5"/>
      <c r="U80" s="5" t="s">
        <v>3</v>
      </c>
      <c r="V80" s="6">
        <v>10</v>
      </c>
      <c r="W80" s="7">
        <v>41153</v>
      </c>
      <c r="X80" s="8">
        <v>48822</v>
      </c>
      <c r="Y80" s="5"/>
      <c r="Z80" s="5" t="s">
        <v>6</v>
      </c>
      <c r="AB80" t="b">
        <f t="shared" si="15"/>
        <v>0</v>
      </c>
      <c r="AC80" t="b">
        <f t="shared" si="16"/>
        <v>0</v>
      </c>
      <c r="AD80" t="b">
        <f t="shared" si="17"/>
        <v>0</v>
      </c>
      <c r="AE80" t="b">
        <f t="shared" si="18"/>
        <v>0</v>
      </c>
      <c r="AF80" t="b">
        <f t="shared" si="19"/>
        <v>0</v>
      </c>
      <c r="AG80" t="b">
        <f t="shared" si="22"/>
        <v>0</v>
      </c>
      <c r="AH80" t="str">
        <f t="shared" si="23"/>
        <v>n/a</v>
      </c>
      <c r="AK80" t="b">
        <f t="shared" si="20"/>
        <v>1</v>
      </c>
      <c r="AL80" t="b">
        <v>1</v>
      </c>
    </row>
    <row r="81" spans="2:38" x14ac:dyDescent="0.2">
      <c r="B81" s="5"/>
      <c r="C81" s="5" t="s">
        <v>7</v>
      </c>
      <c r="D81" s="6">
        <v>0.05</v>
      </c>
      <c r="E81" s="7">
        <v>44531</v>
      </c>
      <c r="F81" s="8">
        <v>49674</v>
      </c>
      <c r="G81" s="5" t="s">
        <v>33</v>
      </c>
      <c r="H81" s="5" t="s">
        <v>21</v>
      </c>
      <c r="I81" t="str">
        <f t="shared" si="21"/>
        <v>CA</v>
      </c>
      <c r="K81" s="5"/>
      <c r="L81" s="5" t="s">
        <v>8</v>
      </c>
      <c r="M81" s="6">
        <v>0.05</v>
      </c>
      <c r="N81" s="7">
        <v>31778</v>
      </c>
      <c r="O81" s="8">
        <v>43465</v>
      </c>
      <c r="P81" s="5" t="s">
        <v>33</v>
      </c>
      <c r="Q81" s="5" t="s">
        <v>21</v>
      </c>
      <c r="T81" s="5"/>
      <c r="U81" s="5" t="s">
        <v>7</v>
      </c>
      <c r="V81" s="6">
        <v>0.05</v>
      </c>
      <c r="W81" s="7">
        <v>30433</v>
      </c>
      <c r="X81" s="8">
        <v>41639</v>
      </c>
      <c r="Y81" s="5"/>
      <c r="Z81" s="5" t="s">
        <v>21</v>
      </c>
      <c r="AB81" t="b">
        <f t="shared" si="15"/>
        <v>1</v>
      </c>
      <c r="AC81" t="b">
        <f t="shared" si="16"/>
        <v>1</v>
      </c>
      <c r="AD81" t="b">
        <f t="shared" si="17"/>
        <v>1</v>
      </c>
      <c r="AE81" t="b">
        <f t="shared" si="18"/>
        <v>1</v>
      </c>
      <c r="AF81" t="b">
        <f t="shared" si="19"/>
        <v>1</v>
      </c>
      <c r="AG81" t="b">
        <f t="shared" si="22"/>
        <v>1</v>
      </c>
      <c r="AH81" t="b">
        <f t="shared" si="23"/>
        <v>1</v>
      </c>
      <c r="AK81" t="b">
        <f t="shared" si="20"/>
        <v>0</v>
      </c>
    </row>
    <row r="82" spans="2:38" x14ac:dyDescent="0.2">
      <c r="B82" s="5"/>
      <c r="C82" s="5" t="s">
        <v>10</v>
      </c>
      <c r="D82" s="6">
        <v>2.4569999999999999</v>
      </c>
      <c r="E82" s="7">
        <v>38362</v>
      </c>
      <c r="F82" s="8">
        <v>45666</v>
      </c>
      <c r="G82" s="5" t="s">
        <v>52</v>
      </c>
      <c r="H82" s="5" t="s">
        <v>13</v>
      </c>
      <c r="I82" t="str">
        <f t="shared" si="21"/>
        <v>UT</v>
      </c>
      <c r="K82" s="5"/>
      <c r="L82" s="5" t="s">
        <v>10</v>
      </c>
      <c r="M82" s="6">
        <v>2.4569999999999999</v>
      </c>
      <c r="N82" s="7">
        <v>38362</v>
      </c>
      <c r="O82" s="8">
        <v>45666</v>
      </c>
      <c r="P82" s="5" t="s">
        <v>52</v>
      </c>
      <c r="Q82" s="5" t="s">
        <v>13</v>
      </c>
      <c r="T82" s="5"/>
      <c r="U82" s="5" t="s">
        <v>10</v>
      </c>
      <c r="V82" s="6">
        <v>2.4569999999999999</v>
      </c>
      <c r="W82" s="7">
        <v>38362</v>
      </c>
      <c r="X82" s="8">
        <v>45666</v>
      </c>
      <c r="Y82" s="5"/>
      <c r="Z82" s="5" t="s">
        <v>13</v>
      </c>
      <c r="AB82" t="b">
        <f t="shared" si="15"/>
        <v>1</v>
      </c>
      <c r="AC82" t="b">
        <f t="shared" si="16"/>
        <v>0</v>
      </c>
      <c r="AD82" t="b">
        <f t="shared" si="17"/>
        <v>0</v>
      </c>
      <c r="AE82" t="b">
        <f t="shared" si="18"/>
        <v>0</v>
      </c>
      <c r="AF82" t="b">
        <f t="shared" si="19"/>
        <v>0</v>
      </c>
      <c r="AG82" t="b">
        <f t="shared" si="22"/>
        <v>0</v>
      </c>
      <c r="AH82" t="str">
        <f t="shared" si="23"/>
        <v>n/a</v>
      </c>
      <c r="AK82" t="b">
        <f t="shared" si="20"/>
        <v>0</v>
      </c>
    </row>
    <row r="83" spans="2:38" x14ac:dyDescent="0.2">
      <c r="B83" s="5"/>
      <c r="C83" s="5" t="s">
        <v>4</v>
      </c>
      <c r="D83" s="6">
        <v>80</v>
      </c>
      <c r="E83" s="7">
        <v>42597</v>
      </c>
      <c r="F83" s="8">
        <v>49901</v>
      </c>
      <c r="G83" s="5" t="s">
        <v>16</v>
      </c>
      <c r="H83" s="5" t="s">
        <v>13</v>
      </c>
      <c r="I83" t="str">
        <f t="shared" si="21"/>
        <v>UT</v>
      </c>
      <c r="K83" s="5"/>
      <c r="L83" s="5" t="s">
        <v>4</v>
      </c>
      <c r="M83" s="6">
        <v>80</v>
      </c>
      <c r="N83" s="7">
        <v>42597</v>
      </c>
      <c r="O83" s="8">
        <v>49901</v>
      </c>
      <c r="P83" s="5" t="s">
        <v>16</v>
      </c>
      <c r="Q83" s="5" t="s">
        <v>13</v>
      </c>
      <c r="T83" s="5"/>
      <c r="U83" s="5"/>
      <c r="V83" s="6"/>
      <c r="W83" s="7"/>
      <c r="X83" s="8"/>
      <c r="Y83" s="5"/>
      <c r="Z83" s="5"/>
      <c r="AB83" t="b">
        <f t="shared" si="15"/>
        <v>0</v>
      </c>
      <c r="AC83" t="b">
        <f t="shared" si="16"/>
        <v>0</v>
      </c>
      <c r="AD83" t="b">
        <f t="shared" si="17"/>
        <v>0</v>
      </c>
      <c r="AE83" t="b">
        <f t="shared" si="18"/>
        <v>0</v>
      </c>
      <c r="AF83" t="b">
        <f t="shared" si="19"/>
        <v>0</v>
      </c>
      <c r="AG83" t="b">
        <f t="shared" si="22"/>
        <v>0</v>
      </c>
      <c r="AH83" t="str">
        <f t="shared" si="23"/>
        <v>n/a</v>
      </c>
      <c r="AK83" t="b">
        <f t="shared" si="20"/>
        <v>0</v>
      </c>
    </row>
    <row r="84" spans="2:38" x14ac:dyDescent="0.2">
      <c r="B84" s="5"/>
      <c r="C84" s="5" t="s">
        <v>3</v>
      </c>
      <c r="D84" s="6">
        <v>0.1</v>
      </c>
      <c r="E84" s="7">
        <v>43405</v>
      </c>
      <c r="F84" s="8">
        <v>45961</v>
      </c>
      <c r="G84" s="5" t="s">
        <v>62</v>
      </c>
      <c r="H84" s="5" t="s">
        <v>25</v>
      </c>
      <c r="I84" t="str">
        <f t="shared" si="21"/>
        <v>WY</v>
      </c>
      <c r="K84" s="5"/>
      <c r="L84" s="5" t="s">
        <v>3</v>
      </c>
      <c r="M84" s="6">
        <v>0.1</v>
      </c>
      <c r="N84" s="7">
        <v>40770</v>
      </c>
      <c r="O84" s="8">
        <v>43404</v>
      </c>
      <c r="P84" s="5" t="s">
        <v>62</v>
      </c>
      <c r="Q84" s="5" t="s">
        <v>25</v>
      </c>
      <c r="T84" s="5"/>
      <c r="U84" s="5" t="s">
        <v>3</v>
      </c>
      <c r="V84" s="6">
        <v>0.1</v>
      </c>
      <c r="W84" s="7">
        <v>40770</v>
      </c>
      <c r="X84" s="8">
        <v>42674</v>
      </c>
      <c r="Y84" s="5"/>
      <c r="Z84" s="5" t="s">
        <v>25</v>
      </c>
      <c r="AB84" t="b">
        <f t="shared" si="15"/>
        <v>1</v>
      </c>
      <c r="AC84" t="b">
        <f t="shared" si="16"/>
        <v>1</v>
      </c>
      <c r="AD84" t="b">
        <f t="shared" si="17"/>
        <v>1</v>
      </c>
      <c r="AE84" t="b">
        <f t="shared" si="18"/>
        <v>1</v>
      </c>
      <c r="AF84" t="b">
        <f t="shared" si="19"/>
        <v>1</v>
      </c>
      <c r="AG84" t="b">
        <f t="shared" si="22"/>
        <v>1</v>
      </c>
      <c r="AH84" t="b">
        <f t="shared" si="23"/>
        <v>1</v>
      </c>
      <c r="AK84" t="b">
        <f t="shared" si="20"/>
        <v>0</v>
      </c>
    </row>
    <row r="85" spans="2:38" x14ac:dyDescent="0.2">
      <c r="B85" s="5"/>
      <c r="C85" s="5"/>
      <c r="D85" s="6"/>
      <c r="E85" s="7"/>
      <c r="F85" s="8"/>
      <c r="G85" s="5"/>
      <c r="H85" s="5"/>
      <c r="I85">
        <f t="shared" si="21"/>
        <v>0</v>
      </c>
      <c r="K85" s="5"/>
      <c r="L85" s="5"/>
      <c r="M85" s="6"/>
      <c r="N85" s="7"/>
      <c r="O85" s="8"/>
      <c r="P85" s="5"/>
      <c r="Q85" s="5"/>
      <c r="T85" s="5"/>
      <c r="U85" s="5" t="s">
        <v>7</v>
      </c>
      <c r="V85" s="6">
        <v>0.22500000000000001</v>
      </c>
      <c r="W85" s="7">
        <v>30586</v>
      </c>
      <c r="X85" s="8">
        <v>46022</v>
      </c>
      <c r="Y85" s="5"/>
      <c r="Z85" s="5" t="s">
        <v>6</v>
      </c>
      <c r="AB85" t="b">
        <f t="shared" si="15"/>
        <v>0</v>
      </c>
      <c r="AC85" t="b">
        <f t="shared" si="16"/>
        <v>0</v>
      </c>
      <c r="AD85" t="b">
        <f t="shared" si="17"/>
        <v>0</v>
      </c>
      <c r="AE85" t="b">
        <f t="shared" si="18"/>
        <v>0</v>
      </c>
      <c r="AF85" t="b">
        <f t="shared" si="19"/>
        <v>0</v>
      </c>
      <c r="AG85" t="b">
        <f t="shared" si="22"/>
        <v>0</v>
      </c>
      <c r="AH85" t="str">
        <f t="shared" si="23"/>
        <v>n/a</v>
      </c>
      <c r="AI85" t="b">
        <v>1</v>
      </c>
      <c r="AK85" t="b">
        <f t="shared" si="20"/>
        <v>0</v>
      </c>
    </row>
    <row r="86" spans="2:38" x14ac:dyDescent="0.2">
      <c r="B86" s="5"/>
      <c r="C86" s="5" t="s">
        <v>26</v>
      </c>
      <c r="D86" s="6">
        <v>7.54</v>
      </c>
      <c r="E86" s="7">
        <v>43831</v>
      </c>
      <c r="F86" s="8">
        <v>44926</v>
      </c>
      <c r="G86" s="5" t="s">
        <v>37</v>
      </c>
      <c r="H86" s="5" t="s">
        <v>13</v>
      </c>
      <c r="I86" t="str">
        <f t="shared" si="21"/>
        <v>UT</v>
      </c>
      <c r="K86" s="5"/>
      <c r="L86" s="5" t="s">
        <v>26</v>
      </c>
      <c r="M86" s="6">
        <v>7.54</v>
      </c>
      <c r="N86" s="7">
        <v>40544</v>
      </c>
      <c r="O86" s="8">
        <v>43100</v>
      </c>
      <c r="P86" s="5" t="s">
        <v>37</v>
      </c>
      <c r="Q86" s="5" t="s">
        <v>13</v>
      </c>
      <c r="T86" s="5"/>
      <c r="U86" s="5" t="s">
        <v>26</v>
      </c>
      <c r="V86" s="6">
        <v>7.54</v>
      </c>
      <c r="W86" s="7">
        <v>40544</v>
      </c>
      <c r="X86" s="8">
        <v>41274</v>
      </c>
      <c r="Y86" s="5"/>
      <c r="Z86" s="5" t="s">
        <v>13</v>
      </c>
      <c r="AB86" t="b">
        <f t="shared" si="15"/>
        <v>1</v>
      </c>
      <c r="AC86" t="b">
        <f t="shared" si="16"/>
        <v>1</v>
      </c>
      <c r="AD86" t="b">
        <f t="shared" si="17"/>
        <v>1</v>
      </c>
      <c r="AE86" t="b">
        <f t="shared" si="18"/>
        <v>1</v>
      </c>
      <c r="AF86" t="b">
        <f t="shared" si="19"/>
        <v>1</v>
      </c>
      <c r="AG86" t="b">
        <f t="shared" si="22"/>
        <v>1</v>
      </c>
      <c r="AH86" t="b">
        <f t="shared" si="23"/>
        <v>1</v>
      </c>
      <c r="AK86" t="b">
        <f t="shared" si="20"/>
        <v>0</v>
      </c>
    </row>
    <row r="87" spans="2:38" x14ac:dyDescent="0.2">
      <c r="B87" s="5"/>
      <c r="C87" s="5" t="s">
        <v>26</v>
      </c>
      <c r="D87" s="6">
        <v>31.8</v>
      </c>
      <c r="E87" s="7">
        <v>43831</v>
      </c>
      <c r="F87" s="8">
        <v>44926</v>
      </c>
      <c r="G87" s="5" t="s">
        <v>37</v>
      </c>
      <c r="H87" s="5" t="s">
        <v>13</v>
      </c>
      <c r="I87" t="str">
        <f t="shared" si="21"/>
        <v>UT</v>
      </c>
      <c r="K87" s="5"/>
      <c r="L87" s="5" t="s">
        <v>26</v>
      </c>
      <c r="M87" s="6">
        <v>31.8</v>
      </c>
      <c r="N87" s="7">
        <v>39814</v>
      </c>
      <c r="O87" s="8">
        <v>43100</v>
      </c>
      <c r="P87" s="5" t="s">
        <v>37</v>
      </c>
      <c r="Q87" s="5" t="s">
        <v>13</v>
      </c>
      <c r="T87" s="5"/>
      <c r="U87" s="5" t="s">
        <v>26</v>
      </c>
      <c r="V87" s="6">
        <v>31.8</v>
      </c>
      <c r="W87" s="7">
        <v>39814</v>
      </c>
      <c r="X87" s="8">
        <v>41274</v>
      </c>
      <c r="Y87" s="5"/>
      <c r="Z87" s="5" t="s">
        <v>13</v>
      </c>
      <c r="AB87" t="b">
        <f t="shared" si="15"/>
        <v>1</v>
      </c>
      <c r="AC87" t="b">
        <f t="shared" si="16"/>
        <v>1</v>
      </c>
      <c r="AD87" t="b">
        <f t="shared" si="17"/>
        <v>1</v>
      </c>
      <c r="AE87" t="b">
        <f t="shared" si="18"/>
        <v>1</v>
      </c>
      <c r="AF87" t="b">
        <f t="shared" si="19"/>
        <v>1</v>
      </c>
      <c r="AG87" t="b">
        <f t="shared" si="22"/>
        <v>1</v>
      </c>
      <c r="AH87" t="b">
        <f t="shared" si="23"/>
        <v>1</v>
      </c>
      <c r="AK87" t="b">
        <f t="shared" si="20"/>
        <v>0</v>
      </c>
    </row>
    <row r="88" spans="2:38" x14ac:dyDescent="0.2">
      <c r="B88" s="5"/>
      <c r="C88" s="5" t="s">
        <v>4</v>
      </c>
      <c r="D88" s="6">
        <v>0.82499999999999996</v>
      </c>
      <c r="E88" s="7">
        <v>42563</v>
      </c>
      <c r="F88" s="8">
        <v>49581</v>
      </c>
      <c r="G88" s="5" t="s">
        <v>20</v>
      </c>
      <c r="H88" s="5" t="s">
        <v>6</v>
      </c>
      <c r="I88" t="str">
        <f t="shared" si="21"/>
        <v>OR</v>
      </c>
      <c r="K88" s="5"/>
      <c r="L88" s="5" t="s">
        <v>4</v>
      </c>
      <c r="M88" s="6">
        <v>0.82499999999999996</v>
      </c>
      <c r="N88" s="7">
        <v>42563</v>
      </c>
      <c r="O88" s="8">
        <v>49581</v>
      </c>
      <c r="P88" s="5" t="s">
        <v>20</v>
      </c>
      <c r="Q88" s="5" t="s">
        <v>6</v>
      </c>
      <c r="T88" s="5"/>
      <c r="U88" s="5"/>
      <c r="V88" s="6"/>
      <c r="W88" s="7"/>
      <c r="X88" s="8"/>
      <c r="Y88" s="5"/>
      <c r="Z88" s="5"/>
      <c r="AB88" t="b">
        <f t="shared" si="15"/>
        <v>0</v>
      </c>
      <c r="AC88" t="b">
        <f t="shared" si="16"/>
        <v>0</v>
      </c>
      <c r="AD88" t="b">
        <f t="shared" si="17"/>
        <v>0</v>
      </c>
      <c r="AE88" t="b">
        <f t="shared" si="18"/>
        <v>0</v>
      </c>
      <c r="AF88" t="b">
        <f t="shared" si="19"/>
        <v>0</v>
      </c>
      <c r="AG88" t="b">
        <f t="shared" si="22"/>
        <v>0</v>
      </c>
      <c r="AH88" t="str">
        <f t="shared" si="23"/>
        <v>n/a</v>
      </c>
      <c r="AK88" t="b">
        <f t="shared" si="20"/>
        <v>0</v>
      </c>
    </row>
    <row r="89" spans="2:38" x14ac:dyDescent="0.2">
      <c r="B89" s="5"/>
      <c r="C89" s="5" t="s">
        <v>4</v>
      </c>
      <c r="D89" s="6">
        <v>2.9</v>
      </c>
      <c r="E89" s="7">
        <v>43085</v>
      </c>
      <c r="F89" s="8">
        <v>50373</v>
      </c>
      <c r="G89" s="5" t="s">
        <v>20</v>
      </c>
      <c r="H89" s="5" t="s">
        <v>6</v>
      </c>
      <c r="I89" t="str">
        <f t="shared" si="21"/>
        <v>OR</v>
      </c>
      <c r="K89" s="5"/>
      <c r="L89" s="5" t="s">
        <v>4</v>
      </c>
      <c r="M89" s="6">
        <v>2.9</v>
      </c>
      <c r="N89" s="7">
        <v>43008</v>
      </c>
      <c r="O89" s="8">
        <v>50373</v>
      </c>
      <c r="P89" s="5" t="s">
        <v>20</v>
      </c>
      <c r="Q89" s="5" t="s">
        <v>6</v>
      </c>
      <c r="T89" s="5"/>
      <c r="U89" s="5"/>
      <c r="V89" s="6"/>
      <c r="W89" s="7"/>
      <c r="X89" s="8"/>
      <c r="Y89" s="5"/>
      <c r="Z89" s="5"/>
      <c r="AB89" t="b">
        <f t="shared" si="15"/>
        <v>0</v>
      </c>
      <c r="AC89" t="b">
        <f t="shared" si="16"/>
        <v>0</v>
      </c>
      <c r="AD89" t="b">
        <f t="shared" si="17"/>
        <v>0</v>
      </c>
      <c r="AE89" t="b">
        <f t="shared" si="18"/>
        <v>0</v>
      </c>
      <c r="AF89" t="b">
        <f t="shared" si="19"/>
        <v>0</v>
      </c>
      <c r="AG89" t="b">
        <f t="shared" si="22"/>
        <v>0</v>
      </c>
      <c r="AH89" t="str">
        <f t="shared" si="23"/>
        <v>n/a</v>
      </c>
      <c r="AK89" t="b">
        <f t="shared" si="20"/>
        <v>1</v>
      </c>
    </row>
    <row r="90" spans="2:38" x14ac:dyDescent="0.2">
      <c r="B90" s="5"/>
      <c r="C90" s="5" t="s">
        <v>7</v>
      </c>
      <c r="D90" s="6">
        <v>0.96</v>
      </c>
      <c r="E90" s="7">
        <v>31959</v>
      </c>
      <c r="F90" s="8">
        <v>44926</v>
      </c>
      <c r="G90" s="5" t="s">
        <v>56</v>
      </c>
      <c r="H90" s="5" t="s">
        <v>6</v>
      </c>
      <c r="I90" t="str">
        <f t="shared" si="21"/>
        <v>OR</v>
      </c>
      <c r="K90" s="5"/>
      <c r="L90" s="5" t="s">
        <v>8</v>
      </c>
      <c r="M90" s="6">
        <v>0.96</v>
      </c>
      <c r="N90" s="7">
        <v>31959</v>
      </c>
      <c r="O90" s="8">
        <v>44926</v>
      </c>
      <c r="P90" s="5" t="s">
        <v>56</v>
      </c>
      <c r="Q90" s="5" t="s">
        <v>6</v>
      </c>
      <c r="T90" s="5"/>
      <c r="U90" s="5" t="s">
        <v>7</v>
      </c>
      <c r="V90" s="6">
        <v>0.96</v>
      </c>
      <c r="W90" s="7">
        <v>31324</v>
      </c>
      <c r="X90" s="8">
        <v>44926</v>
      </c>
      <c r="Y90" s="5"/>
      <c r="Z90" s="5" t="s">
        <v>6</v>
      </c>
      <c r="AB90" t="b">
        <f t="shared" si="15"/>
        <v>1</v>
      </c>
      <c r="AC90" t="b">
        <f t="shared" si="16"/>
        <v>0</v>
      </c>
      <c r="AD90" t="b">
        <f t="shared" si="17"/>
        <v>0</v>
      </c>
      <c r="AE90" t="b">
        <f t="shared" si="18"/>
        <v>0</v>
      </c>
      <c r="AF90" t="b">
        <f t="shared" si="19"/>
        <v>0</v>
      </c>
      <c r="AG90" t="b">
        <f t="shared" si="22"/>
        <v>0</v>
      </c>
      <c r="AH90" t="str">
        <f t="shared" si="23"/>
        <v>n/a</v>
      </c>
      <c r="AK90" t="b">
        <f t="shared" si="20"/>
        <v>0</v>
      </c>
    </row>
    <row r="91" spans="2:38" x14ac:dyDescent="0.2">
      <c r="B91" s="5"/>
      <c r="C91" s="5" t="s">
        <v>4</v>
      </c>
      <c r="D91" s="6">
        <v>3</v>
      </c>
      <c r="E91" s="7">
        <v>42199</v>
      </c>
      <c r="F91" s="8">
        <v>49520</v>
      </c>
      <c r="G91" s="5" t="s">
        <v>19</v>
      </c>
      <c r="H91" s="5" t="s">
        <v>13</v>
      </c>
      <c r="I91" t="str">
        <f t="shared" si="21"/>
        <v>UT</v>
      </c>
      <c r="K91" s="5"/>
      <c r="L91" s="5" t="s">
        <v>4</v>
      </c>
      <c r="M91" s="6">
        <v>3</v>
      </c>
      <c r="N91" s="7">
        <v>42199</v>
      </c>
      <c r="O91" s="8">
        <v>49520</v>
      </c>
      <c r="P91" s="5" t="s">
        <v>19</v>
      </c>
      <c r="Q91" s="5" t="s">
        <v>13</v>
      </c>
      <c r="T91" s="5"/>
      <c r="U91" s="5"/>
      <c r="V91" s="6"/>
      <c r="W91" s="7"/>
      <c r="X91" s="8"/>
      <c r="Y91" s="5"/>
      <c r="Z91" s="5"/>
      <c r="AB91" t="b">
        <f t="shared" si="15"/>
        <v>0</v>
      </c>
      <c r="AC91" t="b">
        <f t="shared" si="16"/>
        <v>0</v>
      </c>
      <c r="AD91" t="b">
        <f t="shared" si="17"/>
        <v>0</v>
      </c>
      <c r="AE91" t="b">
        <f t="shared" si="18"/>
        <v>0</v>
      </c>
      <c r="AF91" t="b">
        <f t="shared" si="19"/>
        <v>0</v>
      </c>
      <c r="AG91" t="b">
        <f t="shared" si="22"/>
        <v>0</v>
      </c>
      <c r="AH91" t="str">
        <f t="shared" si="23"/>
        <v>n/a</v>
      </c>
      <c r="AK91" t="b">
        <f t="shared" si="20"/>
        <v>0</v>
      </c>
    </row>
    <row r="92" spans="2:38" x14ac:dyDescent="0.2">
      <c r="B92" s="5"/>
      <c r="C92" s="5" t="s">
        <v>7</v>
      </c>
      <c r="D92" s="6">
        <v>5</v>
      </c>
      <c r="E92" s="7">
        <v>31625</v>
      </c>
      <c r="F92" s="8">
        <v>44926</v>
      </c>
      <c r="G92" s="5" t="s">
        <v>33</v>
      </c>
      <c r="H92" s="5" t="s">
        <v>21</v>
      </c>
      <c r="I92" t="str">
        <f t="shared" si="21"/>
        <v>CA</v>
      </c>
      <c r="K92" s="5"/>
      <c r="L92" s="5" t="s">
        <v>8</v>
      </c>
      <c r="M92" s="6">
        <v>5</v>
      </c>
      <c r="N92" s="7">
        <v>31625</v>
      </c>
      <c r="O92" s="8">
        <v>44196</v>
      </c>
      <c r="P92" s="5" t="s">
        <v>33</v>
      </c>
      <c r="Q92" s="5" t="s">
        <v>21</v>
      </c>
      <c r="T92" s="5"/>
      <c r="U92" s="5" t="s">
        <v>7</v>
      </c>
      <c r="V92" s="6">
        <v>5</v>
      </c>
      <c r="W92" s="7">
        <v>30389</v>
      </c>
      <c r="X92" s="8">
        <v>44196</v>
      </c>
      <c r="Y92" s="5"/>
      <c r="Z92" s="5" t="s">
        <v>21</v>
      </c>
      <c r="AB92" t="b">
        <f t="shared" si="15"/>
        <v>1</v>
      </c>
      <c r="AC92" t="b">
        <f t="shared" si="16"/>
        <v>0</v>
      </c>
      <c r="AD92" t="b">
        <f t="shared" si="17"/>
        <v>0</v>
      </c>
      <c r="AE92" t="b">
        <f t="shared" si="18"/>
        <v>1</v>
      </c>
      <c r="AF92" t="b">
        <f t="shared" si="19"/>
        <v>1</v>
      </c>
      <c r="AG92" t="b">
        <f t="shared" si="22"/>
        <v>1</v>
      </c>
      <c r="AH92" t="b">
        <f t="shared" si="23"/>
        <v>1</v>
      </c>
      <c r="AK92" t="b">
        <f t="shared" si="20"/>
        <v>0</v>
      </c>
    </row>
    <row r="93" spans="2:38" x14ac:dyDescent="0.2">
      <c r="B93" s="5"/>
      <c r="C93" s="5" t="s">
        <v>3</v>
      </c>
      <c r="D93" s="6">
        <v>60</v>
      </c>
      <c r="E93" s="7">
        <v>42440</v>
      </c>
      <c r="F93" s="8">
        <v>49744</v>
      </c>
      <c r="G93" s="5" t="s">
        <v>17</v>
      </c>
      <c r="H93" s="5" t="s">
        <v>13</v>
      </c>
      <c r="I93" t="str">
        <f t="shared" si="21"/>
        <v>UT</v>
      </c>
      <c r="K93" s="5"/>
      <c r="L93" s="5" t="s">
        <v>3</v>
      </c>
      <c r="M93" s="6">
        <v>60</v>
      </c>
      <c r="N93" s="7">
        <v>42440</v>
      </c>
      <c r="O93" s="8">
        <v>49429</v>
      </c>
      <c r="P93" s="5" t="s">
        <v>17</v>
      </c>
      <c r="Q93" s="5" t="s">
        <v>13</v>
      </c>
      <c r="T93" s="5"/>
      <c r="U93" s="5"/>
      <c r="V93" s="6"/>
      <c r="W93" s="7"/>
      <c r="X93" s="8"/>
      <c r="Y93" s="5"/>
      <c r="Z93" s="5"/>
      <c r="AB93" t="b">
        <f t="shared" si="15"/>
        <v>0</v>
      </c>
      <c r="AC93" t="b">
        <f t="shared" si="16"/>
        <v>0</v>
      </c>
      <c r="AD93" t="b">
        <f t="shared" si="17"/>
        <v>0</v>
      </c>
      <c r="AE93" t="b">
        <f t="shared" si="18"/>
        <v>0</v>
      </c>
      <c r="AF93" t="b">
        <f t="shared" si="19"/>
        <v>0</v>
      </c>
      <c r="AG93" t="b">
        <f t="shared" si="22"/>
        <v>0</v>
      </c>
      <c r="AH93" t="str">
        <f t="shared" si="23"/>
        <v>n/a</v>
      </c>
      <c r="AK93" t="b">
        <f t="shared" si="20"/>
        <v>0</v>
      </c>
    </row>
    <row r="94" spans="2:38" x14ac:dyDescent="0.2">
      <c r="B94" s="5"/>
      <c r="C94" s="5"/>
      <c r="D94" s="6"/>
      <c r="E94" s="7"/>
      <c r="F94" s="8"/>
      <c r="G94" s="5"/>
      <c r="H94" s="5"/>
      <c r="I94">
        <f t="shared" si="21"/>
        <v>0</v>
      </c>
      <c r="K94" s="5"/>
      <c r="L94" s="5"/>
      <c r="M94" s="6"/>
      <c r="N94" s="7"/>
      <c r="O94" s="8"/>
      <c r="P94" s="5"/>
      <c r="Q94" s="5"/>
      <c r="T94" s="5"/>
      <c r="U94" s="5" t="s">
        <v>3</v>
      </c>
      <c r="V94" s="6">
        <v>10</v>
      </c>
      <c r="W94" s="7">
        <v>41153</v>
      </c>
      <c r="X94" s="8">
        <v>48822</v>
      </c>
      <c r="Y94" s="5"/>
      <c r="Z94" s="5" t="s">
        <v>6</v>
      </c>
      <c r="AB94" t="b">
        <f t="shared" si="15"/>
        <v>0</v>
      </c>
      <c r="AC94" t="b">
        <f t="shared" si="16"/>
        <v>0</v>
      </c>
      <c r="AD94" t="b">
        <f t="shared" si="17"/>
        <v>0</v>
      </c>
      <c r="AE94" t="b">
        <f t="shared" si="18"/>
        <v>0</v>
      </c>
      <c r="AF94" t="b">
        <f t="shared" si="19"/>
        <v>0</v>
      </c>
      <c r="AG94" t="b">
        <f t="shared" si="22"/>
        <v>0</v>
      </c>
      <c r="AH94" t="str">
        <f t="shared" si="23"/>
        <v>n/a</v>
      </c>
      <c r="AK94" t="b">
        <f t="shared" si="20"/>
        <v>1</v>
      </c>
      <c r="AL94" t="b">
        <v>1</v>
      </c>
    </row>
    <row r="95" spans="2:38" x14ac:dyDescent="0.2">
      <c r="B95" s="5"/>
      <c r="C95" s="5"/>
      <c r="D95" s="6"/>
      <c r="E95" s="7"/>
      <c r="F95" s="8"/>
      <c r="G95" s="5"/>
      <c r="H95" s="5"/>
      <c r="I95">
        <f t="shared" si="21"/>
        <v>0</v>
      </c>
      <c r="K95" s="5"/>
      <c r="L95" s="5" t="s">
        <v>8</v>
      </c>
      <c r="M95" s="6">
        <v>1.7</v>
      </c>
      <c r="N95" s="7">
        <v>40235</v>
      </c>
      <c r="O95" s="8">
        <v>43008</v>
      </c>
      <c r="P95" s="5" t="s">
        <v>46</v>
      </c>
      <c r="Q95" s="5" t="s">
        <v>25</v>
      </c>
      <c r="T95" s="5"/>
      <c r="U95" s="5" t="s">
        <v>7</v>
      </c>
      <c r="V95" s="6">
        <v>1.7</v>
      </c>
      <c r="W95" s="7">
        <v>40010</v>
      </c>
      <c r="X95" s="8">
        <v>41883</v>
      </c>
      <c r="Y95" s="5"/>
      <c r="Z95" s="5" t="s">
        <v>25</v>
      </c>
      <c r="AB95" t="b">
        <f t="shared" si="15"/>
        <v>0</v>
      </c>
      <c r="AC95" t="b">
        <f t="shared" si="16"/>
        <v>1</v>
      </c>
      <c r="AD95" t="b">
        <f t="shared" si="17"/>
        <v>1</v>
      </c>
      <c r="AE95" t="b">
        <f t="shared" si="18"/>
        <v>1</v>
      </c>
      <c r="AF95" t="b">
        <f t="shared" si="19"/>
        <v>0</v>
      </c>
      <c r="AG95" t="b">
        <f t="shared" si="22"/>
        <v>1</v>
      </c>
      <c r="AH95" t="b">
        <f t="shared" si="23"/>
        <v>0</v>
      </c>
      <c r="AI95" t="b">
        <v>1</v>
      </c>
      <c r="AK95" t="b">
        <f t="shared" si="20"/>
        <v>0</v>
      </c>
    </row>
    <row r="96" spans="2:38" x14ac:dyDescent="0.2">
      <c r="B96" s="5"/>
      <c r="C96" s="5" t="s">
        <v>7</v>
      </c>
      <c r="D96" s="6">
        <v>6.5000000000000002E-2</v>
      </c>
      <c r="E96" s="7">
        <v>43282</v>
      </c>
      <c r="F96" s="8">
        <v>45473</v>
      </c>
      <c r="G96" s="5" t="s">
        <v>44</v>
      </c>
      <c r="H96" s="5" t="s">
        <v>6</v>
      </c>
      <c r="I96" t="str">
        <f t="shared" si="21"/>
        <v>OR</v>
      </c>
      <c r="K96" s="5"/>
      <c r="L96" s="5" t="s">
        <v>8</v>
      </c>
      <c r="M96" s="6">
        <v>6.5000000000000002E-2</v>
      </c>
      <c r="N96" s="7">
        <v>31048</v>
      </c>
      <c r="O96" s="8">
        <v>43281</v>
      </c>
      <c r="P96" s="5" t="s">
        <v>44</v>
      </c>
      <c r="Q96" s="5" t="s">
        <v>6</v>
      </c>
      <c r="T96" s="5"/>
      <c r="U96" s="5" t="s">
        <v>7</v>
      </c>
      <c r="V96" s="6">
        <v>0.04</v>
      </c>
      <c r="W96" s="7">
        <v>39448</v>
      </c>
      <c r="X96" s="8">
        <v>41639</v>
      </c>
      <c r="Y96" s="5"/>
      <c r="Z96" s="5" t="s">
        <v>6</v>
      </c>
      <c r="AB96" t="b">
        <f t="shared" si="15"/>
        <v>1</v>
      </c>
      <c r="AC96" t="b">
        <f t="shared" si="16"/>
        <v>1</v>
      </c>
      <c r="AD96" t="b">
        <f t="shared" si="17"/>
        <v>1</v>
      </c>
      <c r="AE96" t="b">
        <f t="shared" si="18"/>
        <v>1</v>
      </c>
      <c r="AF96" t="b">
        <f t="shared" si="19"/>
        <v>1</v>
      </c>
      <c r="AG96" t="b">
        <f t="shared" si="22"/>
        <v>1</v>
      </c>
      <c r="AH96" t="b">
        <f t="shared" si="23"/>
        <v>1</v>
      </c>
      <c r="AK96" t="b">
        <f t="shared" si="20"/>
        <v>0</v>
      </c>
    </row>
    <row r="97" spans="2:38" x14ac:dyDescent="0.2">
      <c r="B97" s="5"/>
      <c r="C97" s="5"/>
      <c r="D97" s="6"/>
      <c r="E97" s="7"/>
      <c r="F97" s="8"/>
      <c r="G97" s="5"/>
      <c r="H97" s="5"/>
      <c r="I97">
        <f t="shared" si="21"/>
        <v>0</v>
      </c>
      <c r="K97" s="5"/>
      <c r="L97" s="5" t="s">
        <v>3</v>
      </c>
      <c r="M97" s="6">
        <v>10</v>
      </c>
      <c r="N97" s="7">
        <v>43465</v>
      </c>
      <c r="O97" s="8">
        <v>47726</v>
      </c>
      <c r="P97" s="5" t="s">
        <v>42</v>
      </c>
      <c r="Q97" s="5" t="s">
        <v>6</v>
      </c>
      <c r="T97" s="5"/>
      <c r="U97" s="5"/>
      <c r="V97" s="6"/>
      <c r="W97" s="7"/>
      <c r="X97" s="8"/>
      <c r="Y97" s="5"/>
      <c r="Z97" s="5"/>
      <c r="AB97" t="b">
        <f t="shared" si="15"/>
        <v>0</v>
      </c>
      <c r="AC97" t="b">
        <f t="shared" si="16"/>
        <v>0</v>
      </c>
      <c r="AD97" t="b">
        <f t="shared" si="17"/>
        <v>0</v>
      </c>
      <c r="AE97" t="b">
        <f t="shared" si="18"/>
        <v>0</v>
      </c>
      <c r="AF97" t="b">
        <f t="shared" si="19"/>
        <v>0</v>
      </c>
      <c r="AG97" t="b">
        <f t="shared" si="22"/>
        <v>0</v>
      </c>
      <c r="AH97" t="str">
        <f t="shared" si="23"/>
        <v>n/a</v>
      </c>
      <c r="AK97" t="b">
        <f t="shared" si="20"/>
        <v>1</v>
      </c>
      <c r="AL97" t="b">
        <v>1</v>
      </c>
    </row>
    <row r="98" spans="2:38" x14ac:dyDescent="0.2">
      <c r="B98" s="5"/>
      <c r="C98" s="5"/>
      <c r="D98" s="6"/>
      <c r="E98" s="7"/>
      <c r="F98" s="8"/>
      <c r="G98" s="5"/>
      <c r="H98" s="5"/>
      <c r="I98">
        <f t="shared" si="21"/>
        <v>0</v>
      </c>
      <c r="K98" s="5"/>
      <c r="L98" s="5"/>
      <c r="M98" s="6"/>
      <c r="N98" s="7"/>
      <c r="O98" s="8"/>
      <c r="P98" s="5"/>
      <c r="Q98" s="5"/>
      <c r="T98" s="5"/>
      <c r="U98" s="5" t="s">
        <v>23</v>
      </c>
      <c r="V98" s="6">
        <v>36</v>
      </c>
      <c r="W98" s="7">
        <v>38353</v>
      </c>
      <c r="X98" s="8">
        <v>41274</v>
      </c>
      <c r="Y98" s="5"/>
      <c r="Z98" s="5" t="s">
        <v>13</v>
      </c>
      <c r="AB98" t="b">
        <f t="shared" si="15"/>
        <v>0</v>
      </c>
      <c r="AC98" t="b">
        <f t="shared" si="16"/>
        <v>1</v>
      </c>
      <c r="AD98" t="b">
        <f t="shared" si="17"/>
        <v>0</v>
      </c>
      <c r="AE98" t="b">
        <f t="shared" si="18"/>
        <v>1</v>
      </c>
      <c r="AF98" t="b">
        <f t="shared" si="19"/>
        <v>0</v>
      </c>
      <c r="AG98" t="b">
        <f t="shared" si="22"/>
        <v>1</v>
      </c>
      <c r="AH98" t="b">
        <f t="shared" si="23"/>
        <v>0</v>
      </c>
      <c r="AI98" t="s">
        <v>99</v>
      </c>
      <c r="AJ98" t="s">
        <v>112</v>
      </c>
      <c r="AK98" t="b">
        <f t="shared" si="20"/>
        <v>0</v>
      </c>
    </row>
    <row r="99" spans="2:38" x14ac:dyDescent="0.2">
      <c r="B99" s="5"/>
      <c r="C99" s="5" t="s">
        <v>7</v>
      </c>
      <c r="D99" s="6">
        <v>1.7</v>
      </c>
      <c r="E99" s="7">
        <v>31737</v>
      </c>
      <c r="F99" s="8">
        <v>46811</v>
      </c>
      <c r="G99" s="5" t="s">
        <v>57</v>
      </c>
      <c r="H99" s="5" t="s">
        <v>12</v>
      </c>
      <c r="I99" t="str">
        <f t="shared" si="21"/>
        <v>ID</v>
      </c>
      <c r="K99" s="5"/>
      <c r="L99" s="5" t="s">
        <v>8</v>
      </c>
      <c r="M99" s="6">
        <v>1.7</v>
      </c>
      <c r="N99" s="7">
        <v>31737</v>
      </c>
      <c r="O99" s="8">
        <v>46840</v>
      </c>
      <c r="P99" s="5" t="s">
        <v>57</v>
      </c>
      <c r="Q99" s="5" t="s">
        <v>12</v>
      </c>
      <c r="T99" s="5"/>
      <c r="U99" s="5" t="s">
        <v>7</v>
      </c>
      <c r="V99" s="6">
        <v>1.7</v>
      </c>
      <c r="W99" s="7">
        <v>31737</v>
      </c>
      <c r="X99" s="8">
        <v>46840</v>
      </c>
      <c r="Y99" s="5"/>
      <c r="Z99" s="5" t="s">
        <v>12</v>
      </c>
      <c r="AB99" t="b">
        <f t="shared" ref="AB99:AB130" si="24">AND(D99&gt;0,M99&gt;0,V99&gt;0)</f>
        <v>1</v>
      </c>
      <c r="AC99" t="b">
        <f t="shared" si="16"/>
        <v>0</v>
      </c>
      <c r="AD99" t="b">
        <f t="shared" ref="AD99:AD130" si="25">AND(ISNUMBER(X99),X99&lt;DATE(2017,7,31),ISNUMBER(O99),O99&gt;DATE(2017,7,31))</f>
        <v>0</v>
      </c>
      <c r="AE99" t="b">
        <f t="shared" si="18"/>
        <v>0</v>
      </c>
      <c r="AF99" t="b">
        <f t="shared" ref="AF99:AF130" si="26">AND(ISNUMBER(X99),X99&lt;DATE(2022,7,31),ISNUMBER(F99),F99&gt;DATE(2022,7,31))</f>
        <v>0</v>
      </c>
      <c r="AG99" t="b">
        <f t="shared" si="22"/>
        <v>0</v>
      </c>
      <c r="AH99" t="str">
        <f t="shared" si="23"/>
        <v>n/a</v>
      </c>
      <c r="AK99" t="b">
        <f t="shared" ref="AK99:AK130" si="27">OR(W99&gt;V$1,N99&gt;M$1,E99&gt;D$1)</f>
        <v>0</v>
      </c>
    </row>
    <row r="100" spans="2:38" x14ac:dyDescent="0.2">
      <c r="B100" s="5"/>
      <c r="C100" s="5" t="s">
        <v>3</v>
      </c>
      <c r="D100" s="6">
        <v>39.9</v>
      </c>
      <c r="E100" s="7">
        <v>41265</v>
      </c>
      <c r="F100" s="8">
        <v>48569</v>
      </c>
      <c r="G100" s="5" t="s">
        <v>63</v>
      </c>
      <c r="H100" s="5" t="s">
        <v>12</v>
      </c>
      <c r="I100" t="str">
        <f t="shared" si="21"/>
        <v>ID</v>
      </c>
      <c r="K100" s="5"/>
      <c r="L100" s="5" t="s">
        <v>3</v>
      </c>
      <c r="M100" s="6">
        <v>39.9</v>
      </c>
      <c r="N100" s="7">
        <v>41265</v>
      </c>
      <c r="O100" s="8">
        <v>48578</v>
      </c>
      <c r="P100" s="5" t="s">
        <v>63</v>
      </c>
      <c r="Q100" s="5" t="s">
        <v>12</v>
      </c>
      <c r="T100" s="5"/>
      <c r="U100" s="5" t="s">
        <v>3</v>
      </c>
      <c r="V100" s="6">
        <v>40</v>
      </c>
      <c r="W100" s="7">
        <v>41274</v>
      </c>
      <c r="X100" s="8">
        <v>48578</v>
      </c>
      <c r="Y100" s="5"/>
      <c r="Z100" s="5" t="s">
        <v>12</v>
      </c>
      <c r="AB100" t="b">
        <f t="shared" si="24"/>
        <v>1</v>
      </c>
      <c r="AC100" t="b">
        <f t="shared" si="16"/>
        <v>0</v>
      </c>
      <c r="AD100" t="b">
        <f t="shared" si="25"/>
        <v>0</v>
      </c>
      <c r="AE100" t="b">
        <f t="shared" si="18"/>
        <v>0</v>
      </c>
      <c r="AF100" t="b">
        <f t="shared" si="26"/>
        <v>0</v>
      </c>
      <c r="AG100" t="b">
        <f t="shared" si="22"/>
        <v>0</v>
      </c>
      <c r="AH100" t="str">
        <f t="shared" si="23"/>
        <v>n/a</v>
      </c>
      <c r="AK100" t="b">
        <f t="shared" si="27"/>
        <v>1</v>
      </c>
    </row>
    <row r="101" spans="2:38" x14ac:dyDescent="0.2">
      <c r="B101" s="5"/>
      <c r="C101" s="5" t="s">
        <v>3</v>
      </c>
      <c r="D101" s="6">
        <v>79.8</v>
      </c>
      <c r="E101" s="7">
        <v>41254</v>
      </c>
      <c r="F101" s="8">
        <v>48558</v>
      </c>
      <c r="G101" s="5" t="s">
        <v>63</v>
      </c>
      <c r="H101" s="5" t="s">
        <v>12</v>
      </c>
      <c r="I101" t="str">
        <f t="shared" si="21"/>
        <v>ID</v>
      </c>
      <c r="K101" s="5"/>
      <c r="L101" s="5" t="s">
        <v>3</v>
      </c>
      <c r="M101" s="6">
        <v>79.8</v>
      </c>
      <c r="N101" s="7">
        <v>41254</v>
      </c>
      <c r="O101" s="8">
        <v>48578</v>
      </c>
      <c r="P101" s="5" t="s">
        <v>63</v>
      </c>
      <c r="Q101" s="5" t="s">
        <v>12</v>
      </c>
      <c r="T101" s="5"/>
      <c r="U101" s="5" t="s">
        <v>3</v>
      </c>
      <c r="V101" s="6">
        <v>80</v>
      </c>
      <c r="W101" s="7">
        <v>41274</v>
      </c>
      <c r="X101" s="8">
        <v>48578</v>
      </c>
      <c r="Y101" s="5"/>
      <c r="Z101" s="5" t="s">
        <v>12</v>
      </c>
      <c r="AB101" t="b">
        <f t="shared" si="24"/>
        <v>1</v>
      </c>
      <c r="AC101" t="b">
        <f t="shared" si="16"/>
        <v>0</v>
      </c>
      <c r="AD101" t="b">
        <f t="shared" si="25"/>
        <v>0</v>
      </c>
      <c r="AE101" t="b">
        <f t="shared" si="18"/>
        <v>0</v>
      </c>
      <c r="AF101" t="b">
        <f t="shared" si="26"/>
        <v>0</v>
      </c>
      <c r="AG101" t="b">
        <f t="shared" si="22"/>
        <v>0</v>
      </c>
      <c r="AH101" t="str">
        <f t="shared" si="23"/>
        <v>n/a</v>
      </c>
      <c r="AK101" t="b">
        <f t="shared" si="27"/>
        <v>1</v>
      </c>
    </row>
    <row r="102" spans="2:38" x14ac:dyDescent="0.2">
      <c r="B102" s="5"/>
      <c r="C102" s="5" t="s">
        <v>7</v>
      </c>
      <c r="D102" s="6">
        <v>0.92</v>
      </c>
      <c r="E102" s="7">
        <v>44562</v>
      </c>
      <c r="F102" s="8">
        <v>50040</v>
      </c>
      <c r="G102" s="5" t="s">
        <v>61</v>
      </c>
      <c r="H102" s="5" t="s">
        <v>6</v>
      </c>
      <c r="I102" t="str">
        <f t="shared" si="21"/>
        <v>OR</v>
      </c>
      <c r="K102" s="5"/>
      <c r="L102" s="5" t="s">
        <v>8</v>
      </c>
      <c r="M102" s="6">
        <v>3.7</v>
      </c>
      <c r="N102" s="7">
        <v>31472</v>
      </c>
      <c r="O102" s="8">
        <v>44561</v>
      </c>
      <c r="P102" s="5" t="s">
        <v>61</v>
      </c>
      <c r="Q102" s="5" t="s">
        <v>6</v>
      </c>
      <c r="T102" s="5"/>
      <c r="U102" s="5" t="s">
        <v>7</v>
      </c>
      <c r="V102" s="6">
        <v>3.7</v>
      </c>
      <c r="W102" s="7">
        <v>38718</v>
      </c>
      <c r="X102" s="8">
        <v>44561</v>
      </c>
      <c r="Y102" s="5"/>
      <c r="Z102" s="5" t="s">
        <v>6</v>
      </c>
      <c r="AB102" t="b">
        <f t="shared" si="24"/>
        <v>1</v>
      </c>
      <c r="AC102" t="b">
        <f t="shared" si="16"/>
        <v>0</v>
      </c>
      <c r="AD102" t="b">
        <f t="shared" si="25"/>
        <v>0</v>
      </c>
      <c r="AE102" t="b">
        <f t="shared" si="18"/>
        <v>1</v>
      </c>
      <c r="AF102" t="b">
        <f t="shared" si="26"/>
        <v>1</v>
      </c>
      <c r="AG102" t="b">
        <f t="shared" si="22"/>
        <v>1</v>
      </c>
      <c r="AH102" t="b">
        <f t="shared" si="23"/>
        <v>1</v>
      </c>
      <c r="AK102" t="b">
        <f t="shared" si="27"/>
        <v>0</v>
      </c>
    </row>
    <row r="103" spans="2:38" x14ac:dyDescent="0.2">
      <c r="B103" s="5"/>
      <c r="C103" s="5" t="s">
        <v>4</v>
      </c>
      <c r="D103" s="6">
        <v>3</v>
      </c>
      <c r="E103" s="7">
        <v>42208</v>
      </c>
      <c r="F103" s="8">
        <v>49520</v>
      </c>
      <c r="G103" s="5" t="s">
        <v>19</v>
      </c>
      <c r="H103" s="5" t="s">
        <v>13</v>
      </c>
      <c r="I103" t="str">
        <f t="shared" si="21"/>
        <v>UT</v>
      </c>
      <c r="K103" s="5"/>
      <c r="L103" s="5" t="s">
        <v>4</v>
      </c>
      <c r="M103" s="6">
        <v>3</v>
      </c>
      <c r="N103" s="7">
        <v>42208</v>
      </c>
      <c r="O103" s="8">
        <v>49520</v>
      </c>
      <c r="P103" s="5" t="s">
        <v>19</v>
      </c>
      <c r="Q103" s="5" t="s">
        <v>13</v>
      </c>
      <c r="T103" s="5"/>
      <c r="U103" s="5"/>
      <c r="V103" s="6"/>
      <c r="W103" s="7"/>
      <c r="X103" s="8"/>
      <c r="Y103" s="5"/>
      <c r="Z103" s="5"/>
      <c r="AB103" t="b">
        <f t="shared" si="24"/>
        <v>0</v>
      </c>
      <c r="AC103" t="b">
        <f t="shared" si="16"/>
        <v>0</v>
      </c>
      <c r="AD103" t="b">
        <f t="shared" si="25"/>
        <v>0</v>
      </c>
      <c r="AE103" t="b">
        <f t="shared" si="18"/>
        <v>0</v>
      </c>
      <c r="AF103" t="b">
        <f t="shared" si="26"/>
        <v>0</v>
      </c>
      <c r="AG103" t="b">
        <f t="shared" si="22"/>
        <v>0</v>
      </c>
      <c r="AH103" t="str">
        <f t="shared" si="23"/>
        <v>n/a</v>
      </c>
      <c r="AK103" t="b">
        <f t="shared" si="27"/>
        <v>0</v>
      </c>
    </row>
    <row r="104" spans="2:38" x14ac:dyDescent="0.2">
      <c r="B104" s="5"/>
      <c r="C104" s="5" t="s">
        <v>7</v>
      </c>
      <c r="D104" s="6">
        <v>2.95</v>
      </c>
      <c r="E104" s="7">
        <v>44652</v>
      </c>
      <c r="F104" s="8">
        <v>51956</v>
      </c>
      <c r="G104" s="5" t="s">
        <v>32</v>
      </c>
      <c r="H104" s="5" t="s">
        <v>12</v>
      </c>
      <c r="I104" t="str">
        <f t="shared" si="21"/>
        <v>ID</v>
      </c>
      <c r="K104" s="5"/>
      <c r="L104" s="5" t="s">
        <v>8</v>
      </c>
      <c r="M104" s="6">
        <v>2.7</v>
      </c>
      <c r="N104" s="7">
        <v>31747</v>
      </c>
      <c r="O104" s="8">
        <v>44651</v>
      </c>
      <c r="P104" s="5" t="s">
        <v>32</v>
      </c>
      <c r="Q104" s="5" t="s">
        <v>12</v>
      </c>
      <c r="T104" s="5"/>
      <c r="U104" s="5" t="s">
        <v>7</v>
      </c>
      <c r="V104" s="6">
        <v>2.7</v>
      </c>
      <c r="W104" s="7">
        <v>31188</v>
      </c>
      <c r="X104" s="8">
        <v>44651</v>
      </c>
      <c r="Y104" s="5"/>
      <c r="Z104" s="5" t="s">
        <v>12</v>
      </c>
      <c r="AB104" t="b">
        <f t="shared" si="24"/>
        <v>1</v>
      </c>
      <c r="AC104" t="b">
        <f t="shared" si="16"/>
        <v>0</v>
      </c>
      <c r="AD104" t="b">
        <f t="shared" si="25"/>
        <v>0</v>
      </c>
      <c r="AE104" t="b">
        <f t="shared" si="18"/>
        <v>1</v>
      </c>
      <c r="AF104" t="b">
        <f t="shared" si="26"/>
        <v>1</v>
      </c>
      <c r="AG104" t="b">
        <f t="shared" si="22"/>
        <v>1</v>
      </c>
      <c r="AH104" t="b">
        <f t="shared" si="23"/>
        <v>1</v>
      </c>
      <c r="AK104" t="b">
        <f t="shared" si="27"/>
        <v>0</v>
      </c>
    </row>
    <row r="105" spans="2:38" x14ac:dyDescent="0.2">
      <c r="B105" s="5"/>
      <c r="C105" s="5" t="s">
        <v>7</v>
      </c>
      <c r="D105" s="6">
        <v>0.29599999999999999</v>
      </c>
      <c r="E105" s="7">
        <v>42530</v>
      </c>
      <c r="F105" s="8">
        <v>46996</v>
      </c>
      <c r="G105" s="5" t="s">
        <v>5</v>
      </c>
      <c r="H105" s="5" t="s">
        <v>6</v>
      </c>
      <c r="I105" t="str">
        <f t="shared" si="21"/>
        <v>OR</v>
      </c>
      <c r="K105" s="5"/>
      <c r="L105" s="5" t="s">
        <v>8</v>
      </c>
      <c r="M105" s="6">
        <v>0.29599999999999999</v>
      </c>
      <c r="N105" s="7">
        <v>42530</v>
      </c>
      <c r="O105" s="8">
        <v>46996</v>
      </c>
      <c r="P105" s="5" t="s">
        <v>5</v>
      </c>
      <c r="Q105" s="5" t="s">
        <v>6</v>
      </c>
      <c r="T105" s="5"/>
      <c r="U105" s="5" t="s">
        <v>7</v>
      </c>
      <c r="V105" s="6">
        <v>0.29599999999999999</v>
      </c>
      <c r="W105" s="7">
        <v>41517</v>
      </c>
      <c r="X105" s="8">
        <v>46996</v>
      </c>
      <c r="Y105" s="5" t="s">
        <v>5</v>
      </c>
      <c r="Z105" s="5" t="s">
        <v>6</v>
      </c>
      <c r="AB105" t="b">
        <f t="shared" si="24"/>
        <v>1</v>
      </c>
      <c r="AC105" t="b">
        <f t="shared" si="16"/>
        <v>0</v>
      </c>
      <c r="AD105" t="b">
        <f t="shared" si="25"/>
        <v>0</v>
      </c>
      <c r="AE105" t="b">
        <f t="shared" si="18"/>
        <v>0</v>
      </c>
      <c r="AF105" t="b">
        <f t="shared" si="26"/>
        <v>0</v>
      </c>
      <c r="AG105" t="b">
        <f t="shared" si="22"/>
        <v>0</v>
      </c>
      <c r="AH105" t="str">
        <f t="shared" si="23"/>
        <v>n/a</v>
      </c>
      <c r="AK105" t="b">
        <f t="shared" si="27"/>
        <v>1</v>
      </c>
    </row>
    <row r="106" spans="2:38" x14ac:dyDescent="0.2">
      <c r="B106" s="5"/>
      <c r="C106" s="5" t="s">
        <v>7</v>
      </c>
      <c r="D106" s="6">
        <v>0.05</v>
      </c>
      <c r="E106" s="7">
        <v>31413</v>
      </c>
      <c r="F106" s="8">
        <v>44926</v>
      </c>
      <c r="G106" s="5" t="s">
        <v>64</v>
      </c>
      <c r="H106" s="5" t="s">
        <v>6</v>
      </c>
      <c r="I106" t="str">
        <f t="shared" si="21"/>
        <v>OR</v>
      </c>
      <c r="K106" s="5"/>
      <c r="L106" s="5" t="s">
        <v>8</v>
      </c>
      <c r="M106" s="6">
        <v>0.05</v>
      </c>
      <c r="N106" s="7">
        <v>31413</v>
      </c>
      <c r="O106" s="8">
        <v>44926</v>
      </c>
      <c r="P106" s="5" t="s">
        <v>64</v>
      </c>
      <c r="Q106" s="5" t="s">
        <v>6</v>
      </c>
      <c r="T106" s="5"/>
      <c r="U106" s="5" t="s">
        <v>7</v>
      </c>
      <c r="V106" s="6">
        <v>0.05</v>
      </c>
      <c r="W106" s="7">
        <v>39448</v>
      </c>
      <c r="X106" s="8">
        <v>44926</v>
      </c>
      <c r="Y106" s="5"/>
      <c r="Z106" s="5" t="s">
        <v>6</v>
      </c>
      <c r="AB106" t="b">
        <f t="shared" si="24"/>
        <v>1</v>
      </c>
      <c r="AC106" t="b">
        <f t="shared" si="16"/>
        <v>0</v>
      </c>
      <c r="AD106" t="b">
        <f t="shared" si="25"/>
        <v>0</v>
      </c>
      <c r="AE106" t="b">
        <f t="shared" si="18"/>
        <v>0</v>
      </c>
      <c r="AF106" t="b">
        <f t="shared" si="26"/>
        <v>0</v>
      </c>
      <c r="AG106" t="b">
        <f t="shared" si="22"/>
        <v>0</v>
      </c>
      <c r="AH106" t="str">
        <f t="shared" si="23"/>
        <v>n/a</v>
      </c>
      <c r="AK106" t="b">
        <f t="shared" si="27"/>
        <v>0</v>
      </c>
    </row>
    <row r="107" spans="2:38" x14ac:dyDescent="0.2">
      <c r="B107" s="5"/>
      <c r="C107" s="5" t="s">
        <v>3</v>
      </c>
      <c r="D107" s="6">
        <v>60.9</v>
      </c>
      <c r="E107" s="7">
        <v>39631</v>
      </c>
      <c r="F107" s="8">
        <v>48761</v>
      </c>
      <c r="G107" s="5" t="s">
        <v>45</v>
      </c>
      <c r="H107" s="5" t="s">
        <v>25</v>
      </c>
      <c r="I107" t="str">
        <f t="shared" si="21"/>
        <v>WY</v>
      </c>
      <c r="K107" s="5"/>
      <c r="L107" s="5" t="s">
        <v>3</v>
      </c>
      <c r="M107" s="6">
        <v>60.9</v>
      </c>
      <c r="N107" s="7">
        <v>39631</v>
      </c>
      <c r="O107" s="8">
        <v>48761</v>
      </c>
      <c r="P107" s="5" t="s">
        <v>45</v>
      </c>
      <c r="Q107" s="5" t="s">
        <v>25</v>
      </c>
      <c r="T107" s="5"/>
      <c r="U107" s="5" t="s">
        <v>3</v>
      </c>
      <c r="V107" s="6">
        <v>60.9</v>
      </c>
      <c r="W107" s="7">
        <v>39631</v>
      </c>
      <c r="X107" s="8">
        <v>48761</v>
      </c>
      <c r="Y107" s="5" t="s">
        <v>45</v>
      </c>
      <c r="Z107" s="5" t="s">
        <v>25</v>
      </c>
      <c r="AB107" t="b">
        <f t="shared" si="24"/>
        <v>1</v>
      </c>
      <c r="AC107" t="b">
        <f t="shared" si="16"/>
        <v>0</v>
      </c>
      <c r="AD107" t="b">
        <f t="shared" si="25"/>
        <v>0</v>
      </c>
      <c r="AE107" t="b">
        <f t="shared" si="18"/>
        <v>0</v>
      </c>
      <c r="AF107" t="b">
        <f t="shared" si="26"/>
        <v>0</v>
      </c>
      <c r="AG107" t="b">
        <f t="shared" si="22"/>
        <v>0</v>
      </c>
      <c r="AH107" t="str">
        <f t="shared" si="23"/>
        <v>n/a</v>
      </c>
      <c r="AK107" t="b">
        <f t="shared" si="27"/>
        <v>0</v>
      </c>
    </row>
    <row r="108" spans="2:38" x14ac:dyDescent="0.2">
      <c r="B108" s="5"/>
      <c r="C108" s="5" t="s">
        <v>3</v>
      </c>
      <c r="D108" s="6">
        <v>79.8</v>
      </c>
      <c r="E108" s="7">
        <v>39720</v>
      </c>
      <c r="F108" s="8">
        <v>48850</v>
      </c>
      <c r="G108" s="5" t="s">
        <v>45</v>
      </c>
      <c r="H108" s="5" t="s">
        <v>25</v>
      </c>
      <c r="I108" t="str">
        <f t="shared" si="21"/>
        <v>WY</v>
      </c>
      <c r="K108" s="5"/>
      <c r="L108" s="5" t="s">
        <v>3</v>
      </c>
      <c r="M108" s="6">
        <v>79.8</v>
      </c>
      <c r="N108" s="7">
        <v>39720</v>
      </c>
      <c r="O108" s="8">
        <v>48851</v>
      </c>
      <c r="P108" s="5" t="s">
        <v>45</v>
      </c>
      <c r="Q108" s="5" t="s">
        <v>25</v>
      </c>
      <c r="T108" s="5"/>
      <c r="U108" s="5" t="s">
        <v>3</v>
      </c>
      <c r="V108" s="6">
        <v>79.8</v>
      </c>
      <c r="W108" s="7">
        <v>39720</v>
      </c>
      <c r="X108" s="8">
        <v>48851</v>
      </c>
      <c r="Y108" s="5" t="s">
        <v>45</v>
      </c>
      <c r="Z108" s="5" t="s">
        <v>25</v>
      </c>
      <c r="AB108" t="b">
        <f t="shared" si="24"/>
        <v>1</v>
      </c>
      <c r="AC108" t="b">
        <f t="shared" si="16"/>
        <v>0</v>
      </c>
      <c r="AD108" t="b">
        <f t="shared" si="25"/>
        <v>0</v>
      </c>
      <c r="AE108" t="b">
        <f t="shared" si="18"/>
        <v>0</v>
      </c>
      <c r="AF108" t="b">
        <f t="shared" si="26"/>
        <v>0</v>
      </c>
      <c r="AG108" t="b">
        <f t="shared" si="22"/>
        <v>0</v>
      </c>
      <c r="AH108" t="str">
        <f t="shared" si="23"/>
        <v>n/a</v>
      </c>
      <c r="AK108" t="b">
        <f t="shared" si="27"/>
        <v>0</v>
      </c>
    </row>
    <row r="109" spans="2:38" x14ac:dyDescent="0.2">
      <c r="B109" s="5"/>
      <c r="C109" s="5"/>
      <c r="D109" s="6"/>
      <c r="E109" s="7"/>
      <c r="F109" s="8"/>
      <c r="G109" s="5"/>
      <c r="H109" s="5"/>
      <c r="I109">
        <f t="shared" si="21"/>
        <v>0</v>
      </c>
      <c r="K109" s="5"/>
      <c r="L109" s="5"/>
      <c r="M109" s="6"/>
      <c r="N109" s="7"/>
      <c r="O109" s="8"/>
      <c r="P109" s="5"/>
      <c r="Q109" s="5"/>
      <c r="T109" s="5"/>
      <c r="U109" s="5" t="s">
        <v>3</v>
      </c>
      <c r="V109" s="6">
        <v>10</v>
      </c>
      <c r="W109" s="7">
        <v>41153</v>
      </c>
      <c r="X109" s="8">
        <v>48822</v>
      </c>
      <c r="Y109" s="5"/>
      <c r="Z109" s="5" t="s">
        <v>6</v>
      </c>
      <c r="AB109" t="b">
        <f t="shared" si="24"/>
        <v>0</v>
      </c>
      <c r="AC109" t="b">
        <f t="shared" si="16"/>
        <v>0</v>
      </c>
      <c r="AD109" t="b">
        <f t="shared" si="25"/>
        <v>0</v>
      </c>
      <c r="AE109" t="b">
        <f t="shared" si="18"/>
        <v>0</v>
      </c>
      <c r="AF109" t="b">
        <f t="shared" si="26"/>
        <v>0</v>
      </c>
      <c r="AG109" t="b">
        <f t="shared" si="22"/>
        <v>0</v>
      </c>
      <c r="AH109" t="str">
        <f t="shared" si="23"/>
        <v>n/a</v>
      </c>
      <c r="AK109" t="b">
        <f t="shared" si="27"/>
        <v>1</v>
      </c>
      <c r="AL109" t="b">
        <v>1</v>
      </c>
    </row>
    <row r="110" spans="2:38" x14ac:dyDescent="0.2">
      <c r="B110" s="5"/>
      <c r="C110" s="5" t="s">
        <v>7</v>
      </c>
      <c r="D110" s="6">
        <v>0.45</v>
      </c>
      <c r="E110" s="7">
        <v>44317</v>
      </c>
      <c r="F110" s="8">
        <v>51621</v>
      </c>
      <c r="G110" s="5" t="s">
        <v>54</v>
      </c>
      <c r="H110" s="5" t="s">
        <v>12</v>
      </c>
      <c r="I110" t="str">
        <f t="shared" si="21"/>
        <v>ID</v>
      </c>
      <c r="K110" s="5"/>
      <c r="L110" s="5" t="s">
        <v>8</v>
      </c>
      <c r="M110" s="6">
        <v>0.35</v>
      </c>
      <c r="N110" s="7">
        <v>31503</v>
      </c>
      <c r="O110" s="8">
        <v>44316</v>
      </c>
      <c r="P110" s="5" t="s">
        <v>54</v>
      </c>
      <c r="Q110" s="5" t="s">
        <v>12</v>
      </c>
      <c r="T110" s="5"/>
      <c r="U110" s="5" t="s">
        <v>7</v>
      </c>
      <c r="V110" s="6">
        <v>0.35</v>
      </c>
      <c r="W110" s="7">
        <v>31225</v>
      </c>
      <c r="X110" s="8">
        <v>44316</v>
      </c>
      <c r="Y110" s="5"/>
      <c r="Z110" s="5" t="s">
        <v>12</v>
      </c>
      <c r="AB110" t="b">
        <f t="shared" si="24"/>
        <v>1</v>
      </c>
      <c r="AC110" t="b">
        <f t="shared" si="16"/>
        <v>0</v>
      </c>
      <c r="AD110" t="b">
        <f t="shared" si="25"/>
        <v>0</v>
      </c>
      <c r="AE110" t="b">
        <f t="shared" si="18"/>
        <v>1</v>
      </c>
      <c r="AF110" t="b">
        <f t="shared" si="26"/>
        <v>1</v>
      </c>
      <c r="AG110" t="b">
        <f t="shared" si="22"/>
        <v>1</v>
      </c>
      <c r="AH110" t="b">
        <f t="shared" si="23"/>
        <v>1</v>
      </c>
      <c r="AK110" t="b">
        <f t="shared" si="27"/>
        <v>0</v>
      </c>
    </row>
    <row r="111" spans="2:38" x14ac:dyDescent="0.2">
      <c r="B111" s="5"/>
      <c r="C111" s="5" t="s">
        <v>4</v>
      </c>
      <c r="D111" s="6">
        <v>9.9</v>
      </c>
      <c r="E111" s="7">
        <v>42735</v>
      </c>
      <c r="F111" s="8">
        <v>48169</v>
      </c>
      <c r="G111" s="5" t="s">
        <v>14</v>
      </c>
      <c r="H111" s="5" t="s">
        <v>6</v>
      </c>
      <c r="I111" t="str">
        <f t="shared" si="21"/>
        <v>OR</v>
      </c>
      <c r="K111" s="5"/>
      <c r="L111" s="5" t="s">
        <v>4</v>
      </c>
      <c r="M111" s="6">
        <v>9.9</v>
      </c>
      <c r="N111" s="7">
        <v>42735</v>
      </c>
      <c r="O111" s="8">
        <v>48169</v>
      </c>
      <c r="P111" s="5" t="s">
        <v>14</v>
      </c>
      <c r="Q111" s="5" t="s">
        <v>6</v>
      </c>
      <c r="T111" s="5"/>
      <c r="U111" s="5"/>
      <c r="V111" s="6"/>
      <c r="W111" s="7"/>
      <c r="X111" s="8"/>
      <c r="Y111" s="5"/>
      <c r="Z111" s="5"/>
      <c r="AB111" t="b">
        <f t="shared" si="24"/>
        <v>0</v>
      </c>
      <c r="AC111" t="b">
        <f t="shared" si="16"/>
        <v>0</v>
      </c>
      <c r="AD111" t="b">
        <f t="shared" si="25"/>
        <v>0</v>
      </c>
      <c r="AE111" t="b">
        <f t="shared" si="18"/>
        <v>0</v>
      </c>
      <c r="AF111" t="b">
        <f t="shared" si="26"/>
        <v>0</v>
      </c>
      <c r="AG111" t="b">
        <f t="shared" si="22"/>
        <v>0</v>
      </c>
      <c r="AH111" t="str">
        <f t="shared" si="23"/>
        <v>n/a</v>
      </c>
      <c r="AK111" t="b">
        <f t="shared" si="27"/>
        <v>0</v>
      </c>
    </row>
    <row r="112" spans="2:38" x14ac:dyDescent="0.2">
      <c r="B112" s="5"/>
      <c r="C112" s="5" t="s">
        <v>4</v>
      </c>
      <c r="D112" s="6">
        <v>4.8</v>
      </c>
      <c r="E112" s="7">
        <v>43523</v>
      </c>
      <c r="F112" s="8">
        <v>48169</v>
      </c>
      <c r="G112" s="5" t="s">
        <v>20</v>
      </c>
      <c r="H112" s="5" t="s">
        <v>6</v>
      </c>
      <c r="I112" t="str">
        <f t="shared" si="21"/>
        <v>OR</v>
      </c>
      <c r="K112" s="5"/>
      <c r="L112" s="5" t="s">
        <v>4</v>
      </c>
      <c r="M112" s="6">
        <v>4.8</v>
      </c>
      <c r="N112" s="7">
        <v>43312</v>
      </c>
      <c r="O112" s="8">
        <v>48169</v>
      </c>
      <c r="P112" s="5" t="s">
        <v>20</v>
      </c>
      <c r="Q112" s="5" t="s">
        <v>6</v>
      </c>
      <c r="T112" s="5"/>
      <c r="U112" s="5"/>
      <c r="V112" s="6"/>
      <c r="W112" s="7"/>
      <c r="X112" s="8"/>
      <c r="Y112" s="5"/>
      <c r="Z112" s="5"/>
      <c r="AB112" t="b">
        <f t="shared" si="24"/>
        <v>0</v>
      </c>
      <c r="AC112" t="b">
        <f t="shared" si="16"/>
        <v>0</v>
      </c>
      <c r="AD112" t="b">
        <f t="shared" si="25"/>
        <v>0</v>
      </c>
      <c r="AE112" t="b">
        <f t="shared" si="18"/>
        <v>0</v>
      </c>
      <c r="AF112" t="b">
        <f t="shared" si="26"/>
        <v>0</v>
      </c>
      <c r="AG112" t="b">
        <f t="shared" si="22"/>
        <v>0</v>
      </c>
      <c r="AH112" t="str">
        <f t="shared" si="23"/>
        <v>n/a</v>
      </c>
      <c r="AK112" t="b">
        <f t="shared" si="27"/>
        <v>1</v>
      </c>
    </row>
    <row r="113" spans="2:38" x14ac:dyDescent="0.2">
      <c r="B113" s="5"/>
      <c r="C113" s="5" t="s">
        <v>4</v>
      </c>
      <c r="D113" s="6">
        <v>9.9</v>
      </c>
      <c r="E113" s="7">
        <v>43099</v>
      </c>
      <c r="F113" s="8">
        <v>48169</v>
      </c>
      <c r="G113" s="5" t="s">
        <v>36</v>
      </c>
      <c r="H113" s="5" t="s">
        <v>6</v>
      </c>
      <c r="I113" t="str">
        <f t="shared" si="21"/>
        <v>OR</v>
      </c>
      <c r="K113" s="5"/>
      <c r="L113" s="5" t="s">
        <v>4</v>
      </c>
      <c r="M113" s="6">
        <v>9.9</v>
      </c>
      <c r="N113" s="7">
        <v>42987</v>
      </c>
      <c r="O113" s="8">
        <v>48169</v>
      </c>
      <c r="P113" s="5" t="s">
        <v>36</v>
      </c>
      <c r="Q113" s="5" t="s">
        <v>6</v>
      </c>
      <c r="T113" s="5"/>
      <c r="U113" s="5"/>
      <c r="V113" s="6"/>
      <c r="W113" s="7"/>
      <c r="X113" s="8"/>
      <c r="Y113" s="5"/>
      <c r="Z113" s="5"/>
      <c r="AB113" t="b">
        <f t="shared" si="24"/>
        <v>0</v>
      </c>
      <c r="AC113" t="b">
        <f t="shared" si="16"/>
        <v>0</v>
      </c>
      <c r="AD113" t="b">
        <f t="shared" si="25"/>
        <v>0</v>
      </c>
      <c r="AE113" t="b">
        <f t="shared" si="18"/>
        <v>0</v>
      </c>
      <c r="AF113" t="b">
        <f t="shared" si="26"/>
        <v>0</v>
      </c>
      <c r="AG113" t="b">
        <f t="shared" si="22"/>
        <v>0</v>
      </c>
      <c r="AH113" t="str">
        <f t="shared" si="23"/>
        <v>n/a</v>
      </c>
      <c r="AK113" t="b">
        <f t="shared" si="27"/>
        <v>1</v>
      </c>
    </row>
    <row r="114" spans="2:38" x14ac:dyDescent="0.2">
      <c r="B114" s="5"/>
      <c r="C114" s="5" t="s">
        <v>4</v>
      </c>
      <c r="D114" s="6">
        <v>6</v>
      </c>
      <c r="E114" s="7">
        <v>43409</v>
      </c>
      <c r="F114" s="8">
        <v>48169</v>
      </c>
      <c r="G114" s="5" t="s">
        <v>29</v>
      </c>
      <c r="H114" s="5" t="s">
        <v>6</v>
      </c>
      <c r="I114" t="str">
        <f t="shared" si="21"/>
        <v>OR</v>
      </c>
      <c r="K114" s="5"/>
      <c r="L114" s="5" t="s">
        <v>4</v>
      </c>
      <c r="M114" s="6">
        <v>6.6</v>
      </c>
      <c r="N114" s="7">
        <v>43312</v>
      </c>
      <c r="O114" s="8">
        <v>48169</v>
      </c>
      <c r="P114" s="5" t="s">
        <v>20</v>
      </c>
      <c r="Q114" s="5" t="s">
        <v>6</v>
      </c>
      <c r="T114" s="5"/>
      <c r="U114" s="5"/>
      <c r="V114" s="6"/>
      <c r="W114" s="7"/>
      <c r="X114" s="8"/>
      <c r="Y114" s="5"/>
      <c r="Z114" s="5"/>
      <c r="AB114" t="b">
        <f t="shared" si="24"/>
        <v>0</v>
      </c>
      <c r="AC114" t="b">
        <f t="shared" si="16"/>
        <v>0</v>
      </c>
      <c r="AD114" t="b">
        <f t="shared" si="25"/>
        <v>0</v>
      </c>
      <c r="AE114" t="b">
        <f t="shared" si="18"/>
        <v>0</v>
      </c>
      <c r="AF114" t="b">
        <f t="shared" si="26"/>
        <v>0</v>
      </c>
      <c r="AG114" t="b">
        <f t="shared" si="22"/>
        <v>0</v>
      </c>
      <c r="AH114" t="str">
        <f t="shared" si="23"/>
        <v>n/a</v>
      </c>
      <c r="AK114" t="b">
        <f t="shared" si="27"/>
        <v>1</v>
      </c>
    </row>
    <row r="115" spans="2:38" x14ac:dyDescent="0.2">
      <c r="B115" s="5"/>
      <c r="C115" s="5" t="s">
        <v>7</v>
      </c>
      <c r="D115" s="6">
        <v>0.26</v>
      </c>
      <c r="E115" s="7">
        <v>31778</v>
      </c>
      <c r="F115" s="8">
        <v>44957</v>
      </c>
      <c r="G115" s="5" t="s">
        <v>48</v>
      </c>
      <c r="H115" s="5" t="s">
        <v>12</v>
      </c>
      <c r="I115" t="str">
        <f t="shared" si="21"/>
        <v>ID</v>
      </c>
      <c r="K115" s="5"/>
      <c r="L115" s="5" t="s">
        <v>8</v>
      </c>
      <c r="M115" s="6">
        <v>0.26</v>
      </c>
      <c r="N115" s="7">
        <v>31778</v>
      </c>
      <c r="O115" s="8">
        <v>44592</v>
      </c>
      <c r="P115" s="5" t="s">
        <v>48</v>
      </c>
      <c r="Q115" s="5" t="s">
        <v>12</v>
      </c>
      <c r="T115" s="5"/>
      <c r="U115" s="5" t="s">
        <v>7</v>
      </c>
      <c r="V115" s="6">
        <v>0.26</v>
      </c>
      <c r="W115" s="7">
        <v>31475</v>
      </c>
      <c r="X115" s="8">
        <v>44592</v>
      </c>
      <c r="Y115" s="5"/>
      <c r="Z115" s="5" t="s">
        <v>12</v>
      </c>
      <c r="AB115" t="b">
        <f t="shared" si="24"/>
        <v>1</v>
      </c>
      <c r="AC115" t="b">
        <f t="shared" si="16"/>
        <v>0</v>
      </c>
      <c r="AD115" t="b">
        <f t="shared" si="25"/>
        <v>0</v>
      </c>
      <c r="AE115" t="b">
        <f t="shared" si="18"/>
        <v>1</v>
      </c>
      <c r="AF115" t="b">
        <f t="shared" si="26"/>
        <v>1</v>
      </c>
      <c r="AG115" t="b">
        <f t="shared" si="22"/>
        <v>1</v>
      </c>
      <c r="AH115" t="b">
        <f t="shared" si="23"/>
        <v>1</v>
      </c>
      <c r="AK115" t="b">
        <f t="shared" si="27"/>
        <v>0</v>
      </c>
    </row>
    <row r="116" spans="2:38" x14ac:dyDescent="0.2">
      <c r="B116" s="5"/>
      <c r="C116" s="5"/>
      <c r="D116" s="6"/>
      <c r="E116" s="7"/>
      <c r="F116" s="8"/>
      <c r="G116" s="5"/>
      <c r="H116" s="5"/>
      <c r="I116">
        <f t="shared" si="21"/>
        <v>0</v>
      </c>
      <c r="K116" s="5"/>
      <c r="L116" s="5"/>
      <c r="M116" s="6"/>
      <c r="N116" s="7"/>
      <c r="O116" s="8"/>
      <c r="P116" s="5"/>
      <c r="Q116" s="5"/>
      <c r="T116" s="5"/>
      <c r="U116" s="5" t="s">
        <v>18</v>
      </c>
      <c r="V116" s="6">
        <v>10</v>
      </c>
      <c r="W116" s="7">
        <v>41580</v>
      </c>
      <c r="X116" s="8">
        <v>46904</v>
      </c>
      <c r="Y116" s="5" t="s">
        <v>20</v>
      </c>
      <c r="Z116" s="5" t="s">
        <v>6</v>
      </c>
      <c r="AB116" t="b">
        <f t="shared" si="24"/>
        <v>0</v>
      </c>
      <c r="AC116" t="b">
        <f t="shared" si="16"/>
        <v>0</v>
      </c>
      <c r="AD116" t="b">
        <f t="shared" si="25"/>
        <v>0</v>
      </c>
      <c r="AE116" t="b">
        <f t="shared" si="18"/>
        <v>0</v>
      </c>
      <c r="AF116" t="b">
        <f t="shared" si="26"/>
        <v>0</v>
      </c>
      <c r="AG116" t="b">
        <f t="shared" si="22"/>
        <v>0</v>
      </c>
      <c r="AH116" t="str">
        <f t="shared" si="23"/>
        <v>n/a</v>
      </c>
      <c r="AK116" t="b">
        <f t="shared" si="27"/>
        <v>1</v>
      </c>
      <c r="AL116" t="b">
        <v>1</v>
      </c>
    </row>
    <row r="117" spans="2:38" x14ac:dyDescent="0.2">
      <c r="B117" s="5"/>
      <c r="C117" s="5" t="s">
        <v>4</v>
      </c>
      <c r="D117" s="6">
        <v>8</v>
      </c>
      <c r="E117" s="7">
        <v>42704</v>
      </c>
      <c r="F117" s="8">
        <v>50009</v>
      </c>
      <c r="G117" s="5" t="s">
        <v>47</v>
      </c>
      <c r="H117" s="5" t="s">
        <v>6</v>
      </c>
      <c r="I117" t="str">
        <f t="shared" si="21"/>
        <v>OR</v>
      </c>
      <c r="K117" s="5"/>
      <c r="L117" s="5" t="s">
        <v>4</v>
      </c>
      <c r="M117" s="6">
        <v>8</v>
      </c>
      <c r="N117" s="7">
        <v>42704</v>
      </c>
      <c r="O117" s="8">
        <v>50009</v>
      </c>
      <c r="P117" s="5" t="s">
        <v>47</v>
      </c>
      <c r="Q117" s="5" t="s">
        <v>6</v>
      </c>
      <c r="T117" s="5"/>
      <c r="U117" s="5"/>
      <c r="V117" s="6"/>
      <c r="W117" s="7"/>
      <c r="X117" s="8"/>
      <c r="Y117" s="5"/>
      <c r="Z117" s="5"/>
      <c r="AB117" t="b">
        <f t="shared" si="24"/>
        <v>0</v>
      </c>
      <c r="AC117" t="b">
        <f t="shared" si="16"/>
        <v>0</v>
      </c>
      <c r="AD117" t="b">
        <f t="shared" si="25"/>
        <v>0</v>
      </c>
      <c r="AE117" t="b">
        <f t="shared" si="18"/>
        <v>0</v>
      </c>
      <c r="AF117" t="b">
        <f t="shared" si="26"/>
        <v>0</v>
      </c>
      <c r="AG117" t="b">
        <f t="shared" si="22"/>
        <v>0</v>
      </c>
      <c r="AH117" t="str">
        <f t="shared" si="23"/>
        <v>n/a</v>
      </c>
      <c r="AK117" t="b">
        <f t="shared" si="27"/>
        <v>0</v>
      </c>
    </row>
    <row r="118" spans="2:38" x14ac:dyDescent="0.2">
      <c r="B118" s="5"/>
      <c r="C118" s="5"/>
      <c r="D118" s="6"/>
      <c r="E118" s="7"/>
      <c r="F118" s="8"/>
      <c r="G118" s="5"/>
      <c r="H118" s="5"/>
      <c r="I118">
        <f t="shared" si="21"/>
        <v>0</v>
      </c>
      <c r="K118" s="5"/>
      <c r="L118" s="5" t="s">
        <v>4</v>
      </c>
      <c r="M118" s="6">
        <v>10</v>
      </c>
      <c r="N118" s="7">
        <v>43281</v>
      </c>
      <c r="O118" s="8">
        <v>50009</v>
      </c>
      <c r="P118" s="5" t="s">
        <v>20</v>
      </c>
      <c r="Q118" s="5" t="s">
        <v>6</v>
      </c>
      <c r="T118" s="5"/>
      <c r="U118" s="5"/>
      <c r="V118" s="6"/>
      <c r="W118" s="7"/>
      <c r="X118" s="8"/>
      <c r="Y118" s="5"/>
      <c r="Z118" s="5"/>
      <c r="AB118" t="b">
        <f t="shared" si="24"/>
        <v>0</v>
      </c>
      <c r="AC118" t="b">
        <f t="shared" si="16"/>
        <v>0</v>
      </c>
      <c r="AD118" t="b">
        <f t="shared" si="25"/>
        <v>0</v>
      </c>
      <c r="AE118" t="b">
        <f t="shared" si="18"/>
        <v>0</v>
      </c>
      <c r="AF118" t="b">
        <f t="shared" si="26"/>
        <v>0</v>
      </c>
      <c r="AG118" t="b">
        <f t="shared" si="22"/>
        <v>0</v>
      </c>
      <c r="AH118" t="str">
        <f t="shared" si="23"/>
        <v>n/a</v>
      </c>
      <c r="AK118" t="b">
        <f t="shared" si="27"/>
        <v>1</v>
      </c>
      <c r="AL118" t="b">
        <v>1</v>
      </c>
    </row>
    <row r="119" spans="2:38" x14ac:dyDescent="0.2">
      <c r="B119" s="5"/>
      <c r="C119" s="5"/>
      <c r="D119" s="6"/>
      <c r="E119" s="7"/>
      <c r="F119" s="8"/>
      <c r="G119" s="5"/>
      <c r="H119" s="5"/>
      <c r="I119">
        <f t="shared" si="21"/>
        <v>0</v>
      </c>
      <c r="K119" s="5"/>
      <c r="L119" s="5" t="s">
        <v>4</v>
      </c>
      <c r="M119" s="6">
        <v>7</v>
      </c>
      <c r="N119" s="7">
        <v>43281</v>
      </c>
      <c r="O119" s="8">
        <v>50009</v>
      </c>
      <c r="P119" s="5" t="s">
        <v>20</v>
      </c>
      <c r="Q119" s="5" t="s">
        <v>6</v>
      </c>
      <c r="T119" s="5"/>
      <c r="U119" s="5"/>
      <c r="V119" s="6"/>
      <c r="W119" s="7"/>
      <c r="X119" s="8"/>
      <c r="Y119" s="5"/>
      <c r="Z119" s="5"/>
      <c r="AB119" t="b">
        <f t="shared" si="24"/>
        <v>0</v>
      </c>
      <c r="AC119" t="b">
        <f t="shared" si="16"/>
        <v>0</v>
      </c>
      <c r="AD119" t="b">
        <f t="shared" si="25"/>
        <v>0</v>
      </c>
      <c r="AE119" t="b">
        <f t="shared" si="18"/>
        <v>0</v>
      </c>
      <c r="AF119" t="b">
        <f t="shared" si="26"/>
        <v>0</v>
      </c>
      <c r="AG119" t="b">
        <f t="shared" si="22"/>
        <v>0</v>
      </c>
      <c r="AH119" t="str">
        <f t="shared" si="23"/>
        <v>n/a</v>
      </c>
      <c r="AK119" t="b">
        <f t="shared" si="27"/>
        <v>1</v>
      </c>
      <c r="AL119" t="b">
        <v>1</v>
      </c>
    </row>
    <row r="120" spans="2:38" x14ac:dyDescent="0.2">
      <c r="B120" s="5"/>
      <c r="C120" s="5" t="s">
        <v>4</v>
      </c>
      <c r="D120" s="6">
        <v>10</v>
      </c>
      <c r="E120" s="7">
        <v>44126</v>
      </c>
      <c r="F120" s="8">
        <v>49979</v>
      </c>
      <c r="G120" s="5" t="s">
        <v>36</v>
      </c>
      <c r="H120" s="5" t="s">
        <v>6</v>
      </c>
      <c r="I120" t="str">
        <f t="shared" si="21"/>
        <v>OR</v>
      </c>
      <c r="K120" s="5"/>
      <c r="L120" s="5" t="s">
        <v>4</v>
      </c>
      <c r="M120" s="6">
        <v>10</v>
      </c>
      <c r="N120" s="7">
        <v>43039</v>
      </c>
      <c r="O120" s="8">
        <v>49979</v>
      </c>
      <c r="P120" s="5" t="s">
        <v>36</v>
      </c>
      <c r="Q120" s="5" t="s">
        <v>6</v>
      </c>
      <c r="T120" s="5"/>
      <c r="U120" s="5"/>
      <c r="V120" s="6"/>
      <c r="W120" s="7"/>
      <c r="X120" s="8"/>
      <c r="Y120" s="5"/>
      <c r="Z120" s="5"/>
      <c r="AB120" t="b">
        <f t="shared" si="24"/>
        <v>0</v>
      </c>
      <c r="AC120" t="b">
        <f t="shared" si="16"/>
        <v>0</v>
      </c>
      <c r="AD120" t="b">
        <f t="shared" si="25"/>
        <v>0</v>
      </c>
      <c r="AE120" t="b">
        <f t="shared" si="18"/>
        <v>0</v>
      </c>
      <c r="AF120" t="b">
        <f t="shared" si="26"/>
        <v>0</v>
      </c>
      <c r="AG120" t="b">
        <f t="shared" si="22"/>
        <v>0</v>
      </c>
      <c r="AH120" t="str">
        <f t="shared" si="23"/>
        <v>n/a</v>
      </c>
      <c r="AK120" t="b">
        <f t="shared" si="27"/>
        <v>1</v>
      </c>
    </row>
    <row r="121" spans="2:38" x14ac:dyDescent="0.2">
      <c r="B121" s="5"/>
      <c r="C121" s="5" t="s">
        <v>4</v>
      </c>
      <c r="D121" s="6">
        <v>10</v>
      </c>
      <c r="E121" s="7">
        <v>43099</v>
      </c>
      <c r="F121" s="8">
        <v>49979</v>
      </c>
      <c r="G121" s="5" t="s">
        <v>20</v>
      </c>
      <c r="H121" s="5" t="s">
        <v>6</v>
      </c>
      <c r="I121" t="str">
        <f t="shared" si="21"/>
        <v>OR</v>
      </c>
      <c r="K121" s="5"/>
      <c r="L121" s="5" t="s">
        <v>4</v>
      </c>
      <c r="M121" s="6">
        <v>10</v>
      </c>
      <c r="N121" s="7">
        <v>43084</v>
      </c>
      <c r="O121" s="8">
        <v>49979</v>
      </c>
      <c r="P121" s="5" t="s">
        <v>20</v>
      </c>
      <c r="Q121" s="5" t="s">
        <v>6</v>
      </c>
      <c r="T121" s="5"/>
      <c r="U121" s="5"/>
      <c r="V121" s="6"/>
      <c r="W121" s="7"/>
      <c r="X121" s="8"/>
      <c r="Y121" s="5"/>
      <c r="Z121" s="5"/>
      <c r="AB121" t="b">
        <f t="shared" si="24"/>
        <v>0</v>
      </c>
      <c r="AC121" t="b">
        <f t="shared" si="16"/>
        <v>0</v>
      </c>
      <c r="AD121" t="b">
        <f t="shared" si="25"/>
        <v>0</v>
      </c>
      <c r="AE121" t="b">
        <f t="shared" si="18"/>
        <v>0</v>
      </c>
      <c r="AF121" t="b">
        <f t="shared" si="26"/>
        <v>0</v>
      </c>
      <c r="AG121" t="b">
        <f t="shared" si="22"/>
        <v>0</v>
      </c>
      <c r="AH121" t="str">
        <f t="shared" si="23"/>
        <v>n/a</v>
      </c>
      <c r="AK121" t="b">
        <f t="shared" si="27"/>
        <v>1</v>
      </c>
    </row>
    <row r="122" spans="2:38" x14ac:dyDescent="0.2">
      <c r="B122" s="5"/>
      <c r="C122" s="5" t="s">
        <v>4</v>
      </c>
      <c r="D122" s="6">
        <v>8</v>
      </c>
      <c r="E122" s="7">
        <v>43112</v>
      </c>
      <c r="F122" s="8">
        <v>49979</v>
      </c>
      <c r="G122" s="5" t="s">
        <v>20</v>
      </c>
      <c r="H122" s="5" t="s">
        <v>6</v>
      </c>
      <c r="I122" t="str">
        <f t="shared" si="21"/>
        <v>OR</v>
      </c>
      <c r="K122" s="5"/>
      <c r="L122" s="5" t="s">
        <v>4</v>
      </c>
      <c r="M122" s="6">
        <v>8</v>
      </c>
      <c r="N122" s="7">
        <v>43084</v>
      </c>
      <c r="O122" s="8">
        <v>49979</v>
      </c>
      <c r="P122" s="5" t="s">
        <v>20</v>
      </c>
      <c r="Q122" s="5" t="s">
        <v>6</v>
      </c>
      <c r="T122" s="5"/>
      <c r="U122" s="5"/>
      <c r="V122" s="6"/>
      <c r="W122" s="7"/>
      <c r="X122" s="8"/>
      <c r="Y122" s="5"/>
      <c r="Z122" s="5"/>
      <c r="AB122" t="b">
        <f t="shared" si="24"/>
        <v>0</v>
      </c>
      <c r="AC122" t="b">
        <f t="shared" si="16"/>
        <v>0</v>
      </c>
      <c r="AD122" t="b">
        <f t="shared" si="25"/>
        <v>0</v>
      </c>
      <c r="AE122" t="b">
        <f t="shared" si="18"/>
        <v>0</v>
      </c>
      <c r="AF122" t="b">
        <f t="shared" si="26"/>
        <v>0</v>
      </c>
      <c r="AG122" t="b">
        <f t="shared" si="22"/>
        <v>0</v>
      </c>
      <c r="AH122" t="str">
        <f t="shared" si="23"/>
        <v>n/a</v>
      </c>
      <c r="AK122" t="b">
        <f t="shared" si="27"/>
        <v>1</v>
      </c>
    </row>
    <row r="123" spans="2:38" x14ac:dyDescent="0.2">
      <c r="B123" s="5"/>
      <c r="C123" s="5" t="s">
        <v>4</v>
      </c>
      <c r="D123" s="6">
        <v>10</v>
      </c>
      <c r="E123" s="7">
        <v>43097</v>
      </c>
      <c r="F123" s="8">
        <v>49979</v>
      </c>
      <c r="G123" s="5" t="s">
        <v>47</v>
      </c>
      <c r="H123" s="5" t="s">
        <v>6</v>
      </c>
      <c r="I123" t="str">
        <f t="shared" si="21"/>
        <v>OR</v>
      </c>
      <c r="K123" s="5"/>
      <c r="L123" s="5" t="s">
        <v>4</v>
      </c>
      <c r="M123" s="6">
        <v>10</v>
      </c>
      <c r="N123" s="7">
        <v>43084</v>
      </c>
      <c r="O123" s="8">
        <v>49979</v>
      </c>
      <c r="P123" s="5" t="s">
        <v>47</v>
      </c>
      <c r="Q123" s="5" t="s">
        <v>6</v>
      </c>
      <c r="T123" s="5"/>
      <c r="U123" s="5"/>
      <c r="V123" s="6"/>
      <c r="W123" s="7"/>
      <c r="X123" s="8"/>
      <c r="Y123" s="5"/>
      <c r="Z123" s="5"/>
      <c r="AB123" t="b">
        <f t="shared" si="24"/>
        <v>0</v>
      </c>
      <c r="AC123" t="b">
        <f t="shared" si="16"/>
        <v>0</v>
      </c>
      <c r="AD123" t="b">
        <f t="shared" si="25"/>
        <v>0</v>
      </c>
      <c r="AE123" t="b">
        <f t="shared" si="18"/>
        <v>0</v>
      </c>
      <c r="AF123" t="b">
        <f t="shared" si="26"/>
        <v>0</v>
      </c>
      <c r="AG123" t="b">
        <f t="shared" si="22"/>
        <v>0</v>
      </c>
      <c r="AH123" t="str">
        <f t="shared" si="23"/>
        <v>n/a</v>
      </c>
      <c r="AK123" t="b">
        <f t="shared" si="27"/>
        <v>1</v>
      </c>
    </row>
    <row r="124" spans="2:38" x14ac:dyDescent="0.2">
      <c r="B124" s="5"/>
      <c r="C124" s="5"/>
      <c r="D124" s="6"/>
      <c r="E124" s="7"/>
      <c r="F124" s="8"/>
      <c r="G124" s="5"/>
      <c r="H124" s="5"/>
      <c r="I124">
        <f t="shared" si="21"/>
        <v>0</v>
      </c>
      <c r="K124" s="5"/>
      <c r="L124" s="5" t="s">
        <v>4</v>
      </c>
      <c r="M124" s="6">
        <v>10</v>
      </c>
      <c r="N124" s="7">
        <v>43039</v>
      </c>
      <c r="O124" s="8">
        <v>49979</v>
      </c>
      <c r="P124" s="5" t="s">
        <v>36</v>
      </c>
      <c r="Q124" s="5" t="s">
        <v>6</v>
      </c>
      <c r="T124" s="5"/>
      <c r="U124" s="5"/>
      <c r="V124" s="6"/>
      <c r="W124" s="7"/>
      <c r="X124" s="8"/>
      <c r="Y124" s="5"/>
      <c r="Z124" s="5"/>
      <c r="AB124" t="b">
        <f t="shared" si="24"/>
        <v>0</v>
      </c>
      <c r="AC124" t="b">
        <f t="shared" si="16"/>
        <v>0</v>
      </c>
      <c r="AD124" t="b">
        <f t="shared" si="25"/>
        <v>0</v>
      </c>
      <c r="AE124" t="b">
        <f t="shared" si="18"/>
        <v>0</v>
      </c>
      <c r="AF124" t="b">
        <f t="shared" si="26"/>
        <v>0</v>
      </c>
      <c r="AG124" t="b">
        <f t="shared" si="22"/>
        <v>0</v>
      </c>
      <c r="AH124" t="str">
        <f t="shared" si="23"/>
        <v>n/a</v>
      </c>
      <c r="AK124" t="b">
        <f t="shared" si="27"/>
        <v>1</v>
      </c>
      <c r="AL124" t="b">
        <v>1</v>
      </c>
    </row>
    <row r="125" spans="2:38" x14ac:dyDescent="0.2">
      <c r="B125" s="5"/>
      <c r="C125" s="5" t="s">
        <v>4</v>
      </c>
      <c r="D125" s="6">
        <v>10</v>
      </c>
      <c r="E125" s="7">
        <v>43173</v>
      </c>
      <c r="F125" s="8">
        <v>49979</v>
      </c>
      <c r="G125" s="5" t="s">
        <v>20</v>
      </c>
      <c r="H125" s="5" t="s">
        <v>6</v>
      </c>
      <c r="I125" t="str">
        <f t="shared" si="21"/>
        <v>OR</v>
      </c>
      <c r="K125" s="5"/>
      <c r="L125" s="5" t="s">
        <v>4</v>
      </c>
      <c r="M125" s="6">
        <v>10</v>
      </c>
      <c r="N125" s="7">
        <v>43084</v>
      </c>
      <c r="O125" s="8">
        <v>49979</v>
      </c>
      <c r="P125" s="5" t="s">
        <v>20</v>
      </c>
      <c r="Q125" s="5" t="s">
        <v>6</v>
      </c>
      <c r="T125" s="5"/>
      <c r="U125" s="5"/>
      <c r="V125" s="6"/>
      <c r="W125" s="7"/>
      <c r="X125" s="8"/>
      <c r="Y125" s="5"/>
      <c r="Z125" s="5"/>
      <c r="AB125" t="b">
        <f t="shared" si="24"/>
        <v>0</v>
      </c>
      <c r="AC125" t="b">
        <f t="shared" si="16"/>
        <v>0</v>
      </c>
      <c r="AD125" t="b">
        <f t="shared" si="25"/>
        <v>0</v>
      </c>
      <c r="AE125" t="b">
        <f t="shared" si="18"/>
        <v>0</v>
      </c>
      <c r="AF125" t="b">
        <f t="shared" si="26"/>
        <v>0</v>
      </c>
      <c r="AG125" t="b">
        <f t="shared" si="22"/>
        <v>0</v>
      </c>
      <c r="AH125" t="str">
        <f t="shared" si="23"/>
        <v>n/a</v>
      </c>
      <c r="AK125" t="b">
        <f t="shared" si="27"/>
        <v>1</v>
      </c>
    </row>
    <row r="126" spans="2:38" x14ac:dyDescent="0.2">
      <c r="B126" s="5"/>
      <c r="C126" s="5" t="s">
        <v>3</v>
      </c>
      <c r="D126" s="6">
        <v>10</v>
      </c>
      <c r="E126" s="7">
        <v>44193</v>
      </c>
      <c r="F126" s="8">
        <v>50951</v>
      </c>
      <c r="G126" s="5" t="s">
        <v>29</v>
      </c>
      <c r="H126" s="5" t="s">
        <v>6</v>
      </c>
      <c r="I126" t="str">
        <f t="shared" si="21"/>
        <v>OR</v>
      </c>
      <c r="K126" s="5"/>
      <c r="L126" s="5" t="s">
        <v>3</v>
      </c>
      <c r="M126" s="6">
        <v>10</v>
      </c>
      <c r="N126" s="7">
        <v>44105</v>
      </c>
      <c r="O126" s="8">
        <v>50951</v>
      </c>
      <c r="P126" s="5" t="s">
        <v>29</v>
      </c>
      <c r="Q126" s="5" t="s">
        <v>6</v>
      </c>
      <c r="T126" s="5"/>
      <c r="U126" s="5"/>
      <c r="V126" s="6"/>
      <c r="W126" s="7"/>
      <c r="X126" s="8"/>
      <c r="Y126" s="5"/>
      <c r="Z126" s="5"/>
      <c r="AB126" t="b">
        <f t="shared" si="24"/>
        <v>0</v>
      </c>
      <c r="AC126" t="b">
        <f t="shared" si="16"/>
        <v>0</v>
      </c>
      <c r="AD126" t="b">
        <f t="shared" si="25"/>
        <v>0</v>
      </c>
      <c r="AE126" t="b">
        <f t="shared" si="18"/>
        <v>0</v>
      </c>
      <c r="AF126" t="b">
        <f t="shared" si="26"/>
        <v>0</v>
      </c>
      <c r="AG126" t="b">
        <f t="shared" si="22"/>
        <v>0</v>
      </c>
      <c r="AH126" t="str">
        <f t="shared" si="23"/>
        <v>n/a</v>
      </c>
      <c r="AK126" t="b">
        <f t="shared" si="27"/>
        <v>1</v>
      </c>
    </row>
    <row r="127" spans="2:38" x14ac:dyDescent="0.2">
      <c r="B127" s="5"/>
      <c r="C127" s="5" t="s">
        <v>3</v>
      </c>
      <c r="D127" s="6">
        <v>10</v>
      </c>
      <c r="E127" s="7">
        <v>44193</v>
      </c>
      <c r="F127" s="8">
        <v>50951</v>
      </c>
      <c r="G127" s="5" t="s">
        <v>29</v>
      </c>
      <c r="H127" s="5" t="s">
        <v>6</v>
      </c>
      <c r="I127" t="str">
        <f t="shared" si="21"/>
        <v>OR</v>
      </c>
      <c r="K127" s="5"/>
      <c r="L127" s="5" t="s">
        <v>3</v>
      </c>
      <c r="M127" s="6">
        <v>10</v>
      </c>
      <c r="N127" s="7">
        <v>44105</v>
      </c>
      <c r="O127" s="8">
        <v>50951</v>
      </c>
      <c r="P127" s="5" t="s">
        <v>29</v>
      </c>
      <c r="Q127" s="5" t="s">
        <v>6</v>
      </c>
      <c r="T127" s="5"/>
      <c r="U127" s="5"/>
      <c r="V127" s="6"/>
      <c r="W127" s="7"/>
      <c r="X127" s="8"/>
      <c r="Y127" s="5"/>
      <c r="Z127" s="5"/>
      <c r="AB127" t="b">
        <f t="shared" si="24"/>
        <v>0</v>
      </c>
      <c r="AC127" t="b">
        <f t="shared" si="16"/>
        <v>0</v>
      </c>
      <c r="AD127" t="b">
        <f t="shared" si="25"/>
        <v>0</v>
      </c>
      <c r="AE127" t="b">
        <f t="shared" si="18"/>
        <v>0</v>
      </c>
      <c r="AF127" t="b">
        <f t="shared" si="26"/>
        <v>0</v>
      </c>
      <c r="AG127" t="b">
        <f t="shared" si="22"/>
        <v>0</v>
      </c>
      <c r="AH127" t="str">
        <f t="shared" si="23"/>
        <v>n/a</v>
      </c>
      <c r="AK127" t="b">
        <f t="shared" si="27"/>
        <v>1</v>
      </c>
    </row>
    <row r="128" spans="2:38" x14ac:dyDescent="0.2">
      <c r="B128" s="5"/>
      <c r="C128" s="5" t="s">
        <v>3</v>
      </c>
      <c r="D128" s="6">
        <v>10</v>
      </c>
      <c r="E128" s="7">
        <v>44193</v>
      </c>
      <c r="F128" s="8">
        <v>50951</v>
      </c>
      <c r="G128" s="5" t="s">
        <v>29</v>
      </c>
      <c r="H128" s="5" t="s">
        <v>6</v>
      </c>
      <c r="I128" t="str">
        <f t="shared" si="21"/>
        <v>OR</v>
      </c>
      <c r="K128" s="5"/>
      <c r="L128" s="5" t="s">
        <v>3</v>
      </c>
      <c r="M128" s="6">
        <v>10</v>
      </c>
      <c r="N128" s="7">
        <v>44105</v>
      </c>
      <c r="O128" s="8">
        <v>50951</v>
      </c>
      <c r="P128" s="5" t="s">
        <v>29</v>
      </c>
      <c r="Q128" s="5" t="s">
        <v>6</v>
      </c>
      <c r="T128" s="5"/>
      <c r="U128" s="5"/>
      <c r="V128" s="6"/>
      <c r="W128" s="7"/>
      <c r="X128" s="8"/>
      <c r="Y128" s="5"/>
      <c r="Z128" s="5"/>
      <c r="AB128" t="b">
        <f t="shared" si="24"/>
        <v>0</v>
      </c>
      <c r="AC128" t="b">
        <f t="shared" si="16"/>
        <v>0</v>
      </c>
      <c r="AD128" t="b">
        <f t="shared" si="25"/>
        <v>0</v>
      </c>
      <c r="AE128" t="b">
        <f t="shared" si="18"/>
        <v>0</v>
      </c>
      <c r="AF128" t="b">
        <f t="shared" si="26"/>
        <v>0</v>
      </c>
      <c r="AG128" t="b">
        <f t="shared" si="22"/>
        <v>0</v>
      </c>
      <c r="AH128" t="str">
        <f t="shared" si="23"/>
        <v>n/a</v>
      </c>
      <c r="AK128" t="b">
        <f t="shared" si="27"/>
        <v>1</v>
      </c>
    </row>
    <row r="129" spans="2:38" x14ac:dyDescent="0.2">
      <c r="B129" s="5"/>
      <c r="C129" s="5" t="s">
        <v>3</v>
      </c>
      <c r="D129" s="6">
        <v>10</v>
      </c>
      <c r="E129" s="7">
        <v>44193</v>
      </c>
      <c r="F129" s="8">
        <v>50951</v>
      </c>
      <c r="G129" s="5" t="s">
        <v>29</v>
      </c>
      <c r="H129" s="5" t="s">
        <v>6</v>
      </c>
      <c r="I129" t="str">
        <f t="shared" si="21"/>
        <v>OR</v>
      </c>
      <c r="K129" s="5"/>
      <c r="L129" s="5" t="s">
        <v>3</v>
      </c>
      <c r="M129" s="6">
        <v>10</v>
      </c>
      <c r="N129" s="7">
        <v>44105</v>
      </c>
      <c r="O129" s="8">
        <v>50951</v>
      </c>
      <c r="P129" s="5" t="s">
        <v>29</v>
      </c>
      <c r="Q129" s="5" t="s">
        <v>6</v>
      </c>
      <c r="T129" s="5"/>
      <c r="U129" s="5"/>
      <c r="V129" s="6"/>
      <c r="W129" s="7"/>
      <c r="X129" s="8"/>
      <c r="Y129" s="5"/>
      <c r="Z129" s="5"/>
      <c r="AB129" t="b">
        <f t="shared" si="24"/>
        <v>0</v>
      </c>
      <c r="AC129" t="b">
        <f t="shared" si="16"/>
        <v>0</v>
      </c>
      <c r="AD129" t="b">
        <f t="shared" si="25"/>
        <v>0</v>
      </c>
      <c r="AE129" t="b">
        <f t="shared" si="18"/>
        <v>0</v>
      </c>
      <c r="AF129" t="b">
        <f t="shared" si="26"/>
        <v>0</v>
      </c>
      <c r="AG129" t="b">
        <f t="shared" si="22"/>
        <v>0</v>
      </c>
      <c r="AH129" t="str">
        <f t="shared" si="23"/>
        <v>n/a</v>
      </c>
      <c r="AK129" t="b">
        <f t="shared" si="27"/>
        <v>1</v>
      </c>
    </row>
    <row r="130" spans="2:38" x14ac:dyDescent="0.2">
      <c r="B130" s="5"/>
      <c r="C130" s="5" t="s">
        <v>10</v>
      </c>
      <c r="D130" s="6">
        <v>3.2</v>
      </c>
      <c r="E130" s="7">
        <v>39099</v>
      </c>
      <c r="F130" s="8">
        <v>44773</v>
      </c>
      <c r="G130" s="5" t="s">
        <v>36</v>
      </c>
      <c r="H130" s="5" t="s">
        <v>6</v>
      </c>
      <c r="I130" t="str">
        <f t="shared" si="21"/>
        <v>OR</v>
      </c>
      <c r="K130" s="5"/>
      <c r="L130" s="5" t="s">
        <v>10</v>
      </c>
      <c r="M130" s="6">
        <v>3.2</v>
      </c>
      <c r="N130" s="7">
        <v>39099</v>
      </c>
      <c r="O130" s="8">
        <v>44773</v>
      </c>
      <c r="P130" s="5" t="s">
        <v>36</v>
      </c>
      <c r="Q130" s="5" t="s">
        <v>6</v>
      </c>
      <c r="T130" s="5"/>
      <c r="U130" s="5" t="s">
        <v>10</v>
      </c>
      <c r="V130" s="6">
        <v>3.2</v>
      </c>
      <c r="W130" s="7">
        <v>39332</v>
      </c>
      <c r="X130" s="8">
        <v>44773</v>
      </c>
      <c r="Y130" s="5"/>
      <c r="Z130" s="5" t="s">
        <v>6</v>
      </c>
      <c r="AB130" t="b">
        <f t="shared" si="24"/>
        <v>1</v>
      </c>
      <c r="AC130" t="b">
        <f t="shared" si="16"/>
        <v>0</v>
      </c>
      <c r="AD130" t="b">
        <f t="shared" si="25"/>
        <v>0</v>
      </c>
      <c r="AE130" t="b">
        <f t="shared" si="18"/>
        <v>0</v>
      </c>
      <c r="AF130" t="b">
        <f t="shared" si="26"/>
        <v>0</v>
      </c>
      <c r="AG130" t="b">
        <f t="shared" si="22"/>
        <v>0</v>
      </c>
      <c r="AH130" t="str">
        <f t="shared" si="23"/>
        <v>n/a</v>
      </c>
      <c r="AK130" t="b">
        <f t="shared" si="27"/>
        <v>0</v>
      </c>
    </row>
    <row r="131" spans="2:38" x14ac:dyDescent="0.2">
      <c r="B131" s="5"/>
      <c r="C131" s="5" t="s">
        <v>9</v>
      </c>
      <c r="D131" s="6">
        <v>0.28000000000000003</v>
      </c>
      <c r="E131" s="7">
        <v>40277</v>
      </c>
      <c r="F131" s="8">
        <v>47559</v>
      </c>
      <c r="G131" s="5" t="s">
        <v>20</v>
      </c>
      <c r="H131" s="5" t="s">
        <v>6</v>
      </c>
      <c r="I131" t="str">
        <f t="shared" si="21"/>
        <v>OR</v>
      </c>
      <c r="K131" s="5"/>
      <c r="L131" s="5" t="s">
        <v>9</v>
      </c>
      <c r="M131" s="6">
        <v>0.28000000000000003</v>
      </c>
      <c r="N131" s="7">
        <v>40277</v>
      </c>
      <c r="O131" s="8">
        <v>47559</v>
      </c>
      <c r="P131" s="5" t="s">
        <v>20</v>
      </c>
      <c r="Q131" s="5" t="s">
        <v>6</v>
      </c>
      <c r="T131" s="5"/>
      <c r="U131" s="5" t="s">
        <v>18</v>
      </c>
      <c r="V131" s="6">
        <v>0.28000000000000003</v>
      </c>
      <c r="W131" s="7">
        <v>40277</v>
      </c>
      <c r="X131" s="8">
        <v>47559</v>
      </c>
      <c r="Y131" s="5"/>
      <c r="Z131" s="5" t="s">
        <v>6</v>
      </c>
      <c r="AB131" t="b">
        <f t="shared" ref="AB131:AB162" si="28">AND(D131&gt;0,M131&gt;0,V131&gt;0)</f>
        <v>1</v>
      </c>
      <c r="AC131" t="b">
        <f t="shared" ref="AC131:AC193" si="29">AND(ISNUMBER(X131),X131&lt;DATE(2017,7,31))</f>
        <v>0</v>
      </c>
      <c r="AD131" t="b">
        <f t="shared" ref="AD131:AD162" si="30">AND(ISNUMBER(X131),X131&lt;DATE(2017,7,31),ISNUMBER(O131),O131&gt;DATE(2017,7,31))</f>
        <v>0</v>
      </c>
      <c r="AE131" t="b">
        <f t="shared" ref="AE131:AE193" si="31">AND(ISNUMBER(X131),X131&lt;DATE(2022,7,31))</f>
        <v>0</v>
      </c>
      <c r="AF131" t="b">
        <f t="shared" ref="AF131:AF162" si="32">AND(ISNUMBER(X131),X131&lt;DATE(2022,7,31),ISNUMBER(F131),F131&gt;DATE(2022,7,31))</f>
        <v>0</v>
      </c>
      <c r="AG131" t="b">
        <f t="shared" si="22"/>
        <v>0</v>
      </c>
      <c r="AH131" t="str">
        <f t="shared" si="23"/>
        <v>n/a</v>
      </c>
      <c r="AK131" t="b">
        <f t="shared" ref="AK131:AK162" si="33">OR(W131&gt;V$1,N131&gt;M$1,E131&gt;D$1)</f>
        <v>0</v>
      </c>
    </row>
    <row r="132" spans="2:38" x14ac:dyDescent="0.2">
      <c r="B132" s="5"/>
      <c r="C132" s="5" t="s">
        <v>23</v>
      </c>
      <c r="D132" s="6">
        <v>6.5</v>
      </c>
      <c r="E132" s="7">
        <v>40494</v>
      </c>
      <c r="F132" s="8">
        <v>44834</v>
      </c>
      <c r="G132" s="5" t="s">
        <v>49</v>
      </c>
      <c r="H132" s="5" t="s">
        <v>6</v>
      </c>
      <c r="I132" t="str">
        <f t="shared" ref="I132:I154" si="34">H132</f>
        <v>OR</v>
      </c>
      <c r="K132" s="5"/>
      <c r="L132" s="5" t="s">
        <v>23</v>
      </c>
      <c r="M132" s="6">
        <v>6.5</v>
      </c>
      <c r="N132" s="7">
        <v>40494</v>
      </c>
      <c r="O132" s="8">
        <v>44012</v>
      </c>
      <c r="P132" s="5" t="s">
        <v>49</v>
      </c>
      <c r="Q132" s="5" t="s">
        <v>6</v>
      </c>
      <c r="T132" s="5"/>
      <c r="U132" s="5" t="s">
        <v>23</v>
      </c>
      <c r="V132" s="6">
        <v>6.5</v>
      </c>
      <c r="W132" s="7">
        <v>40505</v>
      </c>
      <c r="X132" s="8">
        <v>44012</v>
      </c>
      <c r="Y132" s="5" t="s">
        <v>49</v>
      </c>
      <c r="Z132" s="5" t="s">
        <v>6</v>
      </c>
      <c r="AB132" t="b">
        <f t="shared" si="28"/>
        <v>1</v>
      </c>
      <c r="AC132" t="b">
        <f t="shared" si="29"/>
        <v>0</v>
      </c>
      <c r="AD132" t="b">
        <f t="shared" si="30"/>
        <v>0</v>
      </c>
      <c r="AE132" t="b">
        <f t="shared" si="31"/>
        <v>1</v>
      </c>
      <c r="AF132" t="b">
        <f t="shared" si="32"/>
        <v>1</v>
      </c>
      <c r="AG132" t="b">
        <f t="shared" ref="AG132:AG195" si="35">OR(AND(X132&gt;0,X132&lt;DATE(2022,7,31)),AND(O132&gt;0,O132&lt;DATE(2022,7,31)),AND(F132&gt;0,F132&lt;DATE(2022,7,31)))</f>
        <v>1</v>
      </c>
      <c r="AH132" t="b">
        <f t="shared" ref="AH132:AH195" si="36">IF(AG132,MAX(F132,O132,X132)&gt;DATE(2022,7,31),"n/a")</f>
        <v>1</v>
      </c>
      <c r="AK132" t="b">
        <f t="shared" si="33"/>
        <v>0</v>
      </c>
    </row>
    <row r="133" spans="2:38" x14ac:dyDescent="0.2">
      <c r="B133" s="5"/>
      <c r="C133" s="5" t="s">
        <v>3</v>
      </c>
      <c r="D133" s="6">
        <v>9.9</v>
      </c>
      <c r="E133" s="7">
        <v>40026</v>
      </c>
      <c r="F133" s="8">
        <v>47133</v>
      </c>
      <c r="G133" s="5" t="s">
        <v>68</v>
      </c>
      <c r="H133" s="5" t="s">
        <v>6</v>
      </c>
      <c r="I133" t="str">
        <f t="shared" si="34"/>
        <v>OR</v>
      </c>
      <c r="K133" s="5"/>
      <c r="L133" s="5" t="s">
        <v>3</v>
      </c>
      <c r="M133" s="6">
        <v>9.9</v>
      </c>
      <c r="N133" s="7">
        <v>40026</v>
      </c>
      <c r="O133" s="8">
        <v>47133</v>
      </c>
      <c r="P133" s="5" t="s">
        <v>68</v>
      </c>
      <c r="Q133" s="5" t="s">
        <v>6</v>
      </c>
      <c r="T133" s="5"/>
      <c r="U133" s="5" t="s">
        <v>3</v>
      </c>
      <c r="V133" s="6">
        <v>9.9</v>
      </c>
      <c r="W133" s="7">
        <v>39801</v>
      </c>
      <c r="X133" s="8">
        <v>47133</v>
      </c>
      <c r="Y133" s="5"/>
      <c r="Z133" s="5" t="s">
        <v>6</v>
      </c>
      <c r="AB133" t="b">
        <f t="shared" si="28"/>
        <v>1</v>
      </c>
      <c r="AC133" t="b">
        <f t="shared" si="29"/>
        <v>0</v>
      </c>
      <c r="AD133" t="b">
        <f t="shared" si="30"/>
        <v>0</v>
      </c>
      <c r="AE133" t="b">
        <f t="shared" si="31"/>
        <v>0</v>
      </c>
      <c r="AF133" t="b">
        <f t="shared" si="32"/>
        <v>0</v>
      </c>
      <c r="AG133" t="b">
        <f t="shared" si="35"/>
        <v>0</v>
      </c>
      <c r="AH133" t="str">
        <f t="shared" si="36"/>
        <v>n/a</v>
      </c>
      <c r="AK133" t="b">
        <f t="shared" si="33"/>
        <v>0</v>
      </c>
    </row>
    <row r="134" spans="2:38" x14ac:dyDescent="0.2">
      <c r="B134" s="5"/>
      <c r="C134" s="5"/>
      <c r="D134" s="6"/>
      <c r="E134" s="7"/>
      <c r="F134" s="8"/>
      <c r="G134" s="5"/>
      <c r="H134" s="5"/>
      <c r="I134">
        <f t="shared" si="34"/>
        <v>0</v>
      </c>
      <c r="K134" s="5"/>
      <c r="L134" s="5" t="s">
        <v>3</v>
      </c>
      <c r="M134" s="6">
        <v>10</v>
      </c>
      <c r="N134" s="7">
        <v>43435</v>
      </c>
      <c r="O134" s="8">
        <v>47726</v>
      </c>
      <c r="P134" s="5" t="s">
        <v>42</v>
      </c>
      <c r="Q134" s="5" t="s">
        <v>6</v>
      </c>
      <c r="T134" s="5"/>
      <c r="U134" s="5"/>
      <c r="V134" s="6"/>
      <c r="W134" s="7"/>
      <c r="X134" s="8"/>
      <c r="Y134" s="5"/>
      <c r="Z134" s="5"/>
      <c r="AB134" t="b">
        <f t="shared" si="28"/>
        <v>0</v>
      </c>
      <c r="AC134" t="b">
        <f t="shared" si="29"/>
        <v>0</v>
      </c>
      <c r="AD134" t="b">
        <f t="shared" si="30"/>
        <v>0</v>
      </c>
      <c r="AE134" t="b">
        <f t="shared" si="31"/>
        <v>0</v>
      </c>
      <c r="AF134" t="b">
        <f t="shared" si="32"/>
        <v>0</v>
      </c>
      <c r="AG134" t="b">
        <f t="shared" si="35"/>
        <v>0</v>
      </c>
      <c r="AH134" t="str">
        <f t="shared" si="36"/>
        <v>n/a</v>
      </c>
      <c r="AK134" t="b">
        <f t="shared" si="33"/>
        <v>1</v>
      </c>
      <c r="AL134" t="b">
        <v>1</v>
      </c>
    </row>
    <row r="135" spans="2:38" x14ac:dyDescent="0.2">
      <c r="B135" s="5"/>
      <c r="C135" s="5" t="s">
        <v>4</v>
      </c>
      <c r="D135" s="6">
        <v>9.9</v>
      </c>
      <c r="E135" s="7">
        <v>42767</v>
      </c>
      <c r="F135" s="8">
        <v>48169</v>
      </c>
      <c r="G135" s="5" t="s">
        <v>14</v>
      </c>
      <c r="H135" s="5" t="s">
        <v>6</v>
      </c>
      <c r="I135" t="str">
        <f t="shared" si="34"/>
        <v>OR</v>
      </c>
      <c r="K135" s="5"/>
      <c r="L135" s="5" t="s">
        <v>4</v>
      </c>
      <c r="M135" s="6">
        <v>9.9</v>
      </c>
      <c r="N135" s="7">
        <v>42767</v>
      </c>
      <c r="O135" s="8">
        <v>48169</v>
      </c>
      <c r="P135" s="5" t="s">
        <v>14</v>
      </c>
      <c r="Q135" s="5" t="s">
        <v>6</v>
      </c>
      <c r="T135" s="5"/>
      <c r="U135" s="5"/>
      <c r="V135" s="6"/>
      <c r="W135" s="7"/>
      <c r="X135" s="8"/>
      <c r="Y135" s="5"/>
      <c r="Z135" s="5"/>
      <c r="AB135" t="b">
        <f t="shared" si="28"/>
        <v>0</v>
      </c>
      <c r="AC135" t="b">
        <f t="shared" si="29"/>
        <v>0</v>
      </c>
      <c r="AD135" t="b">
        <f t="shared" si="30"/>
        <v>0</v>
      </c>
      <c r="AE135" t="b">
        <f t="shared" si="31"/>
        <v>0</v>
      </c>
      <c r="AF135" t="b">
        <f t="shared" si="32"/>
        <v>0</v>
      </c>
      <c r="AG135" t="b">
        <f t="shared" si="35"/>
        <v>0</v>
      </c>
      <c r="AH135" t="str">
        <f t="shared" si="36"/>
        <v>n/a</v>
      </c>
      <c r="AK135" t="b">
        <f t="shared" si="33"/>
        <v>0</v>
      </c>
    </row>
    <row r="136" spans="2:38" x14ac:dyDescent="0.2">
      <c r="B136" s="5"/>
      <c r="C136" s="5" t="s">
        <v>3</v>
      </c>
      <c r="D136" s="6">
        <v>8.25</v>
      </c>
      <c r="E136" s="7">
        <v>40026</v>
      </c>
      <c r="F136" s="8">
        <v>47140</v>
      </c>
      <c r="G136" s="5" t="s">
        <v>42</v>
      </c>
      <c r="H136" s="5" t="s">
        <v>6</v>
      </c>
      <c r="I136" t="str">
        <f t="shared" si="34"/>
        <v>OR</v>
      </c>
      <c r="K136" s="5"/>
      <c r="L136" s="5" t="s">
        <v>3</v>
      </c>
      <c r="M136" s="6">
        <v>8.25</v>
      </c>
      <c r="N136" s="7">
        <v>40026</v>
      </c>
      <c r="O136" s="8">
        <v>47140</v>
      </c>
      <c r="P136" s="5" t="s">
        <v>42</v>
      </c>
      <c r="Q136" s="5" t="s">
        <v>6</v>
      </c>
      <c r="T136" s="5"/>
      <c r="U136" s="5" t="s">
        <v>3</v>
      </c>
      <c r="V136" s="6">
        <v>8.25</v>
      </c>
      <c r="W136" s="7">
        <v>39801</v>
      </c>
      <c r="X136" s="8">
        <v>47140</v>
      </c>
      <c r="Y136" s="5"/>
      <c r="Z136" s="5" t="s">
        <v>6</v>
      </c>
      <c r="AB136" t="b">
        <f t="shared" si="28"/>
        <v>1</v>
      </c>
      <c r="AC136" t="b">
        <f t="shared" si="29"/>
        <v>0</v>
      </c>
      <c r="AD136" t="b">
        <f t="shared" si="30"/>
        <v>0</v>
      </c>
      <c r="AE136" t="b">
        <f t="shared" si="31"/>
        <v>0</v>
      </c>
      <c r="AF136" t="b">
        <f t="shared" si="32"/>
        <v>0</v>
      </c>
      <c r="AG136" t="b">
        <f t="shared" si="35"/>
        <v>0</v>
      </c>
      <c r="AH136" t="str">
        <f t="shared" si="36"/>
        <v>n/a</v>
      </c>
      <c r="AK136" t="b">
        <f t="shared" si="33"/>
        <v>0</v>
      </c>
    </row>
    <row r="137" spans="2:38" x14ac:dyDescent="0.2">
      <c r="B137" s="5"/>
      <c r="C137" s="5"/>
      <c r="D137" s="6"/>
      <c r="E137" s="7"/>
      <c r="F137" s="8"/>
      <c r="G137" s="5"/>
      <c r="H137" s="5"/>
      <c r="I137">
        <f t="shared" si="34"/>
        <v>0</v>
      </c>
      <c r="K137" s="5"/>
      <c r="L137" s="5"/>
      <c r="M137" s="6"/>
      <c r="N137" s="7"/>
      <c r="O137" s="8"/>
      <c r="P137" s="5"/>
      <c r="Q137" s="5"/>
      <c r="T137" s="5"/>
      <c r="U137" s="5" t="s">
        <v>3</v>
      </c>
      <c r="V137" s="6">
        <v>10</v>
      </c>
      <c r="W137" s="7">
        <v>41153</v>
      </c>
      <c r="X137" s="8">
        <v>48822</v>
      </c>
      <c r="Y137" s="5"/>
      <c r="Z137" s="5" t="s">
        <v>6</v>
      </c>
      <c r="AB137" t="b">
        <f t="shared" si="28"/>
        <v>0</v>
      </c>
      <c r="AC137" t="b">
        <f t="shared" si="29"/>
        <v>0</v>
      </c>
      <c r="AD137" t="b">
        <f t="shared" si="30"/>
        <v>0</v>
      </c>
      <c r="AE137" t="b">
        <f t="shared" si="31"/>
        <v>0</v>
      </c>
      <c r="AF137" t="b">
        <f t="shared" si="32"/>
        <v>0</v>
      </c>
      <c r="AG137" t="b">
        <f t="shared" si="35"/>
        <v>0</v>
      </c>
      <c r="AH137" t="str">
        <f t="shared" si="36"/>
        <v>n/a</v>
      </c>
      <c r="AK137" t="b">
        <f t="shared" si="33"/>
        <v>1</v>
      </c>
      <c r="AL137" t="b">
        <v>1</v>
      </c>
    </row>
    <row r="138" spans="2:38" x14ac:dyDescent="0.2">
      <c r="B138" s="5"/>
      <c r="C138" s="5"/>
      <c r="D138" s="6"/>
      <c r="E138" s="7"/>
      <c r="F138" s="8"/>
      <c r="G138" s="5"/>
      <c r="H138" s="5"/>
      <c r="I138">
        <f t="shared" si="34"/>
        <v>0</v>
      </c>
      <c r="K138" s="5"/>
      <c r="L138" s="5"/>
      <c r="M138" s="6"/>
      <c r="N138" s="7"/>
      <c r="O138" s="8"/>
      <c r="P138" s="5"/>
      <c r="Q138" s="5"/>
      <c r="T138" s="5"/>
      <c r="U138" s="5" t="s">
        <v>3</v>
      </c>
      <c r="V138" s="6">
        <v>49.5</v>
      </c>
      <c r="W138" s="7">
        <v>41274</v>
      </c>
      <c r="X138" s="8">
        <v>48578</v>
      </c>
      <c r="Y138" s="5"/>
      <c r="Z138" s="5" t="s">
        <v>25</v>
      </c>
      <c r="AB138" t="b">
        <f t="shared" si="28"/>
        <v>0</v>
      </c>
      <c r="AC138" t="b">
        <f t="shared" si="29"/>
        <v>0</v>
      </c>
      <c r="AD138" t="b">
        <f t="shared" si="30"/>
        <v>0</v>
      </c>
      <c r="AE138" t="b">
        <f t="shared" si="31"/>
        <v>0</v>
      </c>
      <c r="AF138" t="b">
        <f t="shared" si="32"/>
        <v>0</v>
      </c>
      <c r="AG138" t="b">
        <f t="shared" si="35"/>
        <v>0</v>
      </c>
      <c r="AH138" t="str">
        <f t="shared" si="36"/>
        <v>n/a</v>
      </c>
      <c r="AK138" t="b">
        <f t="shared" si="33"/>
        <v>1</v>
      </c>
      <c r="AL138" t="b">
        <v>1</v>
      </c>
    </row>
    <row r="139" spans="2:38" x14ac:dyDescent="0.2">
      <c r="B139" s="5"/>
      <c r="C139" s="5" t="s">
        <v>4</v>
      </c>
      <c r="D139" s="6">
        <v>50</v>
      </c>
      <c r="E139" s="7">
        <v>42696</v>
      </c>
      <c r="F139" s="8">
        <v>50000</v>
      </c>
      <c r="G139" s="5" t="s">
        <v>65</v>
      </c>
      <c r="H139" s="5" t="s">
        <v>13</v>
      </c>
      <c r="I139" t="str">
        <f t="shared" si="34"/>
        <v>UT</v>
      </c>
      <c r="K139" s="5"/>
      <c r="L139" s="5" t="s">
        <v>4</v>
      </c>
      <c r="M139" s="6">
        <v>50</v>
      </c>
      <c r="N139" s="7">
        <v>42696</v>
      </c>
      <c r="O139" s="8">
        <v>50009</v>
      </c>
      <c r="P139" s="5" t="s">
        <v>65</v>
      </c>
      <c r="Q139" s="5" t="s">
        <v>13</v>
      </c>
      <c r="T139" s="5"/>
      <c r="U139" s="5"/>
      <c r="V139" s="6"/>
      <c r="W139" s="7"/>
      <c r="X139" s="8"/>
      <c r="Y139" s="5"/>
      <c r="Z139" s="5"/>
      <c r="AB139" t="b">
        <f t="shared" si="28"/>
        <v>0</v>
      </c>
      <c r="AC139" t="b">
        <f t="shared" si="29"/>
        <v>0</v>
      </c>
      <c r="AD139" t="b">
        <f t="shared" si="30"/>
        <v>0</v>
      </c>
      <c r="AE139" t="b">
        <f t="shared" si="31"/>
        <v>0</v>
      </c>
      <c r="AF139" t="b">
        <f t="shared" si="32"/>
        <v>0</v>
      </c>
      <c r="AG139" t="b">
        <f t="shared" si="35"/>
        <v>0</v>
      </c>
      <c r="AH139" t="str">
        <f t="shared" si="36"/>
        <v>n/a</v>
      </c>
      <c r="AK139" t="b">
        <f t="shared" si="33"/>
        <v>0</v>
      </c>
    </row>
    <row r="140" spans="2:38" x14ac:dyDescent="0.2">
      <c r="B140" s="5"/>
      <c r="C140" s="5" t="s">
        <v>4</v>
      </c>
      <c r="D140" s="6">
        <v>50</v>
      </c>
      <c r="E140" s="7">
        <v>42368</v>
      </c>
      <c r="F140" s="8">
        <v>49672</v>
      </c>
      <c r="G140" s="5" t="s">
        <v>65</v>
      </c>
      <c r="H140" s="5" t="s">
        <v>13</v>
      </c>
      <c r="I140" t="str">
        <f t="shared" si="34"/>
        <v>UT</v>
      </c>
      <c r="K140" s="5"/>
      <c r="L140" s="5" t="s">
        <v>4</v>
      </c>
      <c r="M140" s="6">
        <v>50</v>
      </c>
      <c r="N140" s="7">
        <v>42368</v>
      </c>
      <c r="O140" s="8">
        <v>49673</v>
      </c>
      <c r="P140" s="5" t="s">
        <v>65</v>
      </c>
      <c r="Q140" s="5" t="s">
        <v>13</v>
      </c>
      <c r="T140" s="5"/>
      <c r="U140" s="5"/>
      <c r="V140" s="6"/>
      <c r="W140" s="7"/>
      <c r="X140" s="8"/>
      <c r="Y140" s="5"/>
      <c r="Z140" s="5"/>
      <c r="AB140" t="b">
        <f t="shared" si="28"/>
        <v>0</v>
      </c>
      <c r="AC140" t="b">
        <f t="shared" si="29"/>
        <v>0</v>
      </c>
      <c r="AD140" t="b">
        <f t="shared" si="30"/>
        <v>0</v>
      </c>
      <c r="AE140" t="b">
        <f t="shared" si="31"/>
        <v>0</v>
      </c>
      <c r="AF140" t="b">
        <f t="shared" si="32"/>
        <v>0</v>
      </c>
      <c r="AG140" t="b">
        <f t="shared" si="35"/>
        <v>0</v>
      </c>
      <c r="AH140" t="str">
        <f t="shared" si="36"/>
        <v>n/a</v>
      </c>
      <c r="AK140" t="b">
        <f t="shared" si="33"/>
        <v>0</v>
      </c>
    </row>
    <row r="141" spans="2:38" x14ac:dyDescent="0.2">
      <c r="B141" s="5"/>
      <c r="C141" s="5" t="s">
        <v>3</v>
      </c>
      <c r="D141" s="6">
        <v>80</v>
      </c>
      <c r="E141" s="7">
        <v>42670</v>
      </c>
      <c r="F141" s="8">
        <v>49974</v>
      </c>
      <c r="G141" s="5" t="s">
        <v>34</v>
      </c>
      <c r="H141" s="5" t="s">
        <v>25</v>
      </c>
      <c r="I141" t="str">
        <f t="shared" si="34"/>
        <v>WY</v>
      </c>
      <c r="K141" s="5"/>
      <c r="L141" s="5" t="s">
        <v>3</v>
      </c>
      <c r="M141" s="6">
        <v>80</v>
      </c>
      <c r="N141" s="7">
        <v>42670</v>
      </c>
      <c r="O141" s="8">
        <v>49974</v>
      </c>
      <c r="P141" s="5" t="s">
        <v>34</v>
      </c>
      <c r="Q141" s="5" t="s">
        <v>25</v>
      </c>
      <c r="T141" s="5"/>
      <c r="U141" s="5"/>
      <c r="V141" s="6"/>
      <c r="W141" s="7"/>
      <c r="X141" s="8"/>
      <c r="Y141" s="5"/>
      <c r="Z141" s="5"/>
      <c r="AB141" t="b">
        <f t="shared" si="28"/>
        <v>0</v>
      </c>
      <c r="AC141" t="b">
        <f t="shared" si="29"/>
        <v>0</v>
      </c>
      <c r="AD141" t="b">
        <f t="shared" si="30"/>
        <v>0</v>
      </c>
      <c r="AE141" t="b">
        <f t="shared" si="31"/>
        <v>0</v>
      </c>
      <c r="AF141" t="b">
        <f t="shared" si="32"/>
        <v>0</v>
      </c>
      <c r="AG141" t="b">
        <f t="shared" si="35"/>
        <v>0</v>
      </c>
      <c r="AH141" t="str">
        <f t="shared" si="36"/>
        <v>n/a</v>
      </c>
      <c r="AK141" t="b">
        <f t="shared" si="33"/>
        <v>0</v>
      </c>
    </row>
    <row r="142" spans="2:38" x14ac:dyDescent="0.2">
      <c r="B142" s="5"/>
      <c r="C142" s="5" t="s">
        <v>3</v>
      </c>
      <c r="D142" s="6">
        <v>22.5</v>
      </c>
      <c r="E142" s="7">
        <v>40900</v>
      </c>
      <c r="F142" s="8">
        <v>48213</v>
      </c>
      <c r="G142" s="5" t="s">
        <v>66</v>
      </c>
      <c r="H142" s="5" t="s">
        <v>12</v>
      </c>
      <c r="I142" t="str">
        <f t="shared" si="34"/>
        <v>ID</v>
      </c>
      <c r="K142" s="5"/>
      <c r="L142" s="5" t="s">
        <v>3</v>
      </c>
      <c r="M142" s="6">
        <v>22.5</v>
      </c>
      <c r="N142" s="7">
        <v>40900</v>
      </c>
      <c r="O142" s="8">
        <v>48204</v>
      </c>
      <c r="P142" s="5" t="s">
        <v>66</v>
      </c>
      <c r="Q142" s="5" t="s">
        <v>12</v>
      </c>
      <c r="T142" s="5"/>
      <c r="U142" s="5" t="s">
        <v>3</v>
      </c>
      <c r="V142" s="6">
        <v>22.5</v>
      </c>
      <c r="W142" s="7">
        <v>40900</v>
      </c>
      <c r="X142" s="8">
        <v>48204</v>
      </c>
      <c r="Y142" s="5"/>
      <c r="Z142" s="5" t="s">
        <v>12</v>
      </c>
      <c r="AB142" t="b">
        <f t="shared" si="28"/>
        <v>1</v>
      </c>
      <c r="AC142" t="b">
        <f t="shared" si="29"/>
        <v>0</v>
      </c>
      <c r="AD142" t="b">
        <f t="shared" si="30"/>
        <v>0</v>
      </c>
      <c r="AE142" t="b">
        <f t="shared" si="31"/>
        <v>0</v>
      </c>
      <c r="AF142" t="b">
        <f t="shared" si="32"/>
        <v>0</v>
      </c>
      <c r="AG142" t="b">
        <f t="shared" si="35"/>
        <v>0</v>
      </c>
      <c r="AH142" t="str">
        <f t="shared" si="36"/>
        <v>n/a</v>
      </c>
      <c r="AK142" t="b">
        <f t="shared" si="33"/>
        <v>0</v>
      </c>
    </row>
    <row r="143" spans="2:38" x14ac:dyDescent="0.2">
      <c r="B143" s="5"/>
      <c r="C143" s="5" t="s">
        <v>3</v>
      </c>
      <c r="D143" s="6">
        <v>22.5</v>
      </c>
      <c r="E143" s="7">
        <v>40900</v>
      </c>
      <c r="F143" s="8">
        <v>48213</v>
      </c>
      <c r="G143" s="5" t="s">
        <v>66</v>
      </c>
      <c r="H143" s="5" t="s">
        <v>12</v>
      </c>
      <c r="I143" t="str">
        <f t="shared" si="34"/>
        <v>ID</v>
      </c>
      <c r="K143" s="5"/>
      <c r="L143" s="5" t="s">
        <v>3</v>
      </c>
      <c r="M143" s="6">
        <v>22.5</v>
      </c>
      <c r="N143" s="7">
        <v>40900</v>
      </c>
      <c r="O143" s="8">
        <v>48204</v>
      </c>
      <c r="P143" s="5" t="s">
        <v>66</v>
      </c>
      <c r="Q143" s="5" t="s">
        <v>12</v>
      </c>
      <c r="T143" s="5"/>
      <c r="U143" s="5" t="s">
        <v>3</v>
      </c>
      <c r="V143" s="6">
        <v>22.5</v>
      </c>
      <c r="W143" s="7">
        <v>40900</v>
      </c>
      <c r="X143" s="8">
        <v>48204</v>
      </c>
      <c r="Y143" s="5"/>
      <c r="Z143" s="5" t="s">
        <v>12</v>
      </c>
      <c r="AB143" t="b">
        <f t="shared" si="28"/>
        <v>1</v>
      </c>
      <c r="AC143" t="b">
        <f t="shared" si="29"/>
        <v>0</v>
      </c>
      <c r="AD143" t="b">
        <f t="shared" si="30"/>
        <v>0</v>
      </c>
      <c r="AE143" t="b">
        <f t="shared" si="31"/>
        <v>0</v>
      </c>
      <c r="AF143" t="b">
        <f t="shared" si="32"/>
        <v>0</v>
      </c>
      <c r="AG143" t="b">
        <f t="shared" si="35"/>
        <v>0</v>
      </c>
      <c r="AH143" t="str">
        <f t="shared" si="36"/>
        <v>n/a</v>
      </c>
      <c r="AK143" t="b">
        <f t="shared" si="33"/>
        <v>0</v>
      </c>
    </row>
    <row r="144" spans="2:38" x14ac:dyDescent="0.2">
      <c r="B144" s="5"/>
      <c r="C144" s="5" t="s">
        <v>7</v>
      </c>
      <c r="D144" s="6">
        <v>0.4</v>
      </c>
      <c r="E144" s="7">
        <v>43101</v>
      </c>
      <c r="F144" s="8">
        <v>50405</v>
      </c>
      <c r="G144" s="5" t="s">
        <v>32</v>
      </c>
      <c r="H144" s="5" t="s">
        <v>12</v>
      </c>
      <c r="I144" t="str">
        <f t="shared" si="34"/>
        <v>ID</v>
      </c>
      <c r="K144" s="5"/>
      <c r="L144" s="5" t="s">
        <v>8</v>
      </c>
      <c r="M144" s="6">
        <v>0.4</v>
      </c>
      <c r="N144" s="7">
        <v>30286</v>
      </c>
      <c r="O144" s="8">
        <v>43100</v>
      </c>
      <c r="P144" s="5" t="s">
        <v>32</v>
      </c>
      <c r="Q144" s="5" t="s">
        <v>12</v>
      </c>
      <c r="T144" s="5"/>
      <c r="U144" s="5" t="s">
        <v>7</v>
      </c>
      <c r="V144" s="6">
        <v>0.4</v>
      </c>
      <c r="W144" s="7">
        <v>30006</v>
      </c>
      <c r="X144" s="8">
        <v>43100</v>
      </c>
      <c r="Y144" s="5"/>
      <c r="Z144" s="5" t="s">
        <v>12</v>
      </c>
      <c r="AB144" t="b">
        <f t="shared" si="28"/>
        <v>1</v>
      </c>
      <c r="AC144" t="b">
        <f t="shared" si="29"/>
        <v>0</v>
      </c>
      <c r="AD144" t="b">
        <f t="shared" si="30"/>
        <v>0</v>
      </c>
      <c r="AE144" t="b">
        <f t="shared" si="31"/>
        <v>1</v>
      </c>
      <c r="AF144" t="b">
        <f t="shared" si="32"/>
        <v>1</v>
      </c>
      <c r="AG144" t="b">
        <f t="shared" si="35"/>
        <v>1</v>
      </c>
      <c r="AH144" t="b">
        <f t="shared" si="36"/>
        <v>1</v>
      </c>
      <c r="AK144" t="b">
        <f t="shared" si="33"/>
        <v>0</v>
      </c>
    </row>
    <row r="145" spans="2:37" x14ac:dyDescent="0.2">
      <c r="B145" s="5"/>
      <c r="C145" s="5" t="s">
        <v>4</v>
      </c>
      <c r="D145" s="6">
        <v>3</v>
      </c>
      <c r="E145" s="7">
        <v>42717</v>
      </c>
      <c r="F145" s="8">
        <v>49824</v>
      </c>
      <c r="G145" s="5" t="s">
        <v>16</v>
      </c>
      <c r="H145" s="5" t="s">
        <v>13</v>
      </c>
      <c r="I145" t="str">
        <f t="shared" si="34"/>
        <v>UT</v>
      </c>
      <c r="K145" s="5"/>
      <c r="L145" s="5" t="s">
        <v>4</v>
      </c>
      <c r="M145" s="6">
        <v>3</v>
      </c>
      <c r="N145" s="7">
        <v>42717</v>
      </c>
      <c r="O145" s="8">
        <v>49824</v>
      </c>
      <c r="P145" s="5" t="s">
        <v>16</v>
      </c>
      <c r="Q145" s="5" t="s">
        <v>13</v>
      </c>
      <c r="T145" s="5"/>
      <c r="U145" s="5"/>
      <c r="V145" s="6"/>
      <c r="W145" s="7"/>
      <c r="X145" s="8"/>
      <c r="Y145" s="5"/>
      <c r="Z145" s="5"/>
      <c r="AB145" t="b">
        <f t="shared" si="28"/>
        <v>0</v>
      </c>
      <c r="AC145" t="b">
        <f t="shared" si="29"/>
        <v>0</v>
      </c>
      <c r="AD145" t="b">
        <f t="shared" si="30"/>
        <v>0</v>
      </c>
      <c r="AE145" t="b">
        <f t="shared" si="31"/>
        <v>0</v>
      </c>
      <c r="AF145" t="b">
        <f t="shared" si="32"/>
        <v>0</v>
      </c>
      <c r="AG145" t="b">
        <f t="shared" si="35"/>
        <v>0</v>
      </c>
      <c r="AH145" t="str">
        <f t="shared" si="36"/>
        <v>n/a</v>
      </c>
      <c r="AK145" t="b">
        <f t="shared" si="33"/>
        <v>0</v>
      </c>
    </row>
    <row r="146" spans="2:37" x14ac:dyDescent="0.2">
      <c r="B146" s="5"/>
      <c r="C146" s="5" t="s">
        <v>4</v>
      </c>
      <c r="D146" s="6">
        <v>3</v>
      </c>
      <c r="E146" s="7">
        <v>42727</v>
      </c>
      <c r="F146" s="8">
        <v>49855</v>
      </c>
      <c r="G146" s="5" t="s">
        <v>16</v>
      </c>
      <c r="H146" s="5" t="s">
        <v>13</v>
      </c>
      <c r="I146" t="str">
        <f t="shared" si="34"/>
        <v>UT</v>
      </c>
      <c r="K146" s="5"/>
      <c r="L146" s="5" t="s">
        <v>4</v>
      </c>
      <c r="M146" s="6">
        <v>3</v>
      </c>
      <c r="N146" s="7">
        <v>42727</v>
      </c>
      <c r="O146" s="8">
        <v>49855</v>
      </c>
      <c r="P146" s="5" t="s">
        <v>16</v>
      </c>
      <c r="Q146" s="5" t="s">
        <v>13</v>
      </c>
      <c r="T146" s="5"/>
      <c r="U146" s="5"/>
      <c r="V146" s="6"/>
      <c r="W146" s="7"/>
      <c r="X146" s="8"/>
      <c r="Y146" s="5"/>
      <c r="Z146" s="5"/>
      <c r="AB146" t="b">
        <f t="shared" si="28"/>
        <v>0</v>
      </c>
      <c r="AC146" t="b">
        <f t="shared" si="29"/>
        <v>0</v>
      </c>
      <c r="AD146" t="b">
        <f t="shared" si="30"/>
        <v>0</v>
      </c>
      <c r="AE146" t="b">
        <f t="shared" si="31"/>
        <v>0</v>
      </c>
      <c r="AF146" t="b">
        <f t="shared" si="32"/>
        <v>0</v>
      </c>
      <c r="AG146" t="b">
        <f t="shared" si="35"/>
        <v>0</v>
      </c>
      <c r="AH146" t="str">
        <f t="shared" si="36"/>
        <v>n/a</v>
      </c>
      <c r="AK146" t="b">
        <f t="shared" si="33"/>
        <v>0</v>
      </c>
    </row>
    <row r="147" spans="2:37" x14ac:dyDescent="0.2">
      <c r="B147" s="5"/>
      <c r="C147" s="5" t="s">
        <v>4</v>
      </c>
      <c r="D147" s="6">
        <v>3</v>
      </c>
      <c r="E147" s="7">
        <v>42727</v>
      </c>
      <c r="F147" s="8">
        <v>49884</v>
      </c>
      <c r="G147" s="5" t="s">
        <v>16</v>
      </c>
      <c r="H147" s="5" t="s">
        <v>13</v>
      </c>
      <c r="I147" t="str">
        <f t="shared" si="34"/>
        <v>UT</v>
      </c>
      <c r="K147" s="5"/>
      <c r="L147" s="5" t="s">
        <v>4</v>
      </c>
      <c r="M147" s="6">
        <v>3</v>
      </c>
      <c r="N147" s="7">
        <v>42727</v>
      </c>
      <c r="O147" s="8">
        <v>49884</v>
      </c>
      <c r="P147" s="5" t="s">
        <v>16</v>
      </c>
      <c r="Q147" s="5" t="s">
        <v>13</v>
      </c>
      <c r="T147" s="5"/>
      <c r="U147" s="5"/>
      <c r="V147" s="6"/>
      <c r="W147" s="7"/>
      <c r="X147" s="8"/>
      <c r="Y147" s="5"/>
      <c r="Z147" s="5"/>
      <c r="AB147" t="b">
        <f t="shared" si="28"/>
        <v>0</v>
      </c>
      <c r="AC147" t="b">
        <f t="shared" si="29"/>
        <v>0</v>
      </c>
      <c r="AD147" t="b">
        <f t="shared" si="30"/>
        <v>0</v>
      </c>
      <c r="AE147" t="b">
        <f t="shared" si="31"/>
        <v>0</v>
      </c>
      <c r="AF147" t="b">
        <f t="shared" si="32"/>
        <v>0</v>
      </c>
      <c r="AG147" t="b">
        <f t="shared" si="35"/>
        <v>0</v>
      </c>
      <c r="AH147" t="str">
        <f t="shared" si="36"/>
        <v>n/a</v>
      </c>
      <c r="AK147" t="b">
        <f t="shared" si="33"/>
        <v>0</v>
      </c>
    </row>
    <row r="148" spans="2:37" x14ac:dyDescent="0.2">
      <c r="B148" s="5"/>
      <c r="C148" s="5"/>
      <c r="D148" s="6"/>
      <c r="E148" s="7"/>
      <c r="F148" s="8"/>
      <c r="G148" s="5"/>
      <c r="H148" s="5"/>
      <c r="I148">
        <f t="shared" si="34"/>
        <v>0</v>
      </c>
      <c r="K148" s="5"/>
      <c r="L148" s="5"/>
      <c r="M148" s="6"/>
      <c r="N148" s="7"/>
      <c r="O148" s="8"/>
      <c r="P148" s="5"/>
      <c r="Q148" s="5"/>
      <c r="T148" s="5"/>
      <c r="U148" s="5" t="s">
        <v>7</v>
      </c>
      <c r="V148" s="6">
        <v>0.1</v>
      </c>
      <c r="W148" s="7">
        <v>30172</v>
      </c>
      <c r="X148" s="8">
        <v>41274</v>
      </c>
      <c r="Y148" s="5"/>
      <c r="Z148" s="5" t="s">
        <v>21</v>
      </c>
      <c r="AB148" t="b">
        <f t="shared" si="28"/>
        <v>0</v>
      </c>
      <c r="AC148" t="b">
        <f t="shared" si="29"/>
        <v>1</v>
      </c>
      <c r="AD148" t="b">
        <f t="shared" si="30"/>
        <v>0</v>
      </c>
      <c r="AE148" t="b">
        <f t="shared" si="31"/>
        <v>1</v>
      </c>
      <c r="AF148" t="b">
        <f t="shared" si="32"/>
        <v>0</v>
      </c>
      <c r="AG148" t="b">
        <f t="shared" si="35"/>
        <v>1</v>
      </c>
      <c r="AH148" t="b">
        <f t="shared" si="36"/>
        <v>0</v>
      </c>
      <c r="AI148" t="b">
        <v>1</v>
      </c>
      <c r="AK148" t="b">
        <f t="shared" si="33"/>
        <v>0</v>
      </c>
    </row>
    <row r="149" spans="2:37" x14ac:dyDescent="0.2">
      <c r="B149" s="5"/>
      <c r="C149" s="5" t="s">
        <v>10</v>
      </c>
      <c r="D149" s="6">
        <v>0.16500000000000001</v>
      </c>
      <c r="E149" s="7">
        <v>41051</v>
      </c>
      <c r="F149" s="8">
        <v>46356</v>
      </c>
      <c r="G149" s="5" t="s">
        <v>44</v>
      </c>
      <c r="H149" s="5" t="s">
        <v>6</v>
      </c>
      <c r="I149" t="str">
        <f t="shared" si="34"/>
        <v>OR</v>
      </c>
      <c r="K149" s="5"/>
      <c r="L149" s="5" t="s">
        <v>10</v>
      </c>
      <c r="M149" s="6">
        <v>0.16500000000000001</v>
      </c>
      <c r="N149" s="7">
        <v>41051</v>
      </c>
      <c r="O149" s="8">
        <v>46356</v>
      </c>
      <c r="P149" s="5" t="s">
        <v>44</v>
      </c>
      <c r="Q149" s="5" t="s">
        <v>6</v>
      </c>
      <c r="T149" s="5"/>
      <c r="U149" s="5" t="s">
        <v>10</v>
      </c>
      <c r="V149" s="6">
        <v>0.16500000000000001</v>
      </c>
      <c r="W149" s="7">
        <v>40882</v>
      </c>
      <c r="X149" s="8">
        <v>46356</v>
      </c>
      <c r="Y149" s="5"/>
      <c r="Z149" s="5" t="s">
        <v>6</v>
      </c>
      <c r="AB149" t="b">
        <f t="shared" si="28"/>
        <v>1</v>
      </c>
      <c r="AC149" t="b">
        <f t="shared" si="29"/>
        <v>0</v>
      </c>
      <c r="AD149" t="b">
        <f t="shared" si="30"/>
        <v>0</v>
      </c>
      <c r="AE149" t="b">
        <f t="shared" si="31"/>
        <v>0</v>
      </c>
      <c r="AF149" t="b">
        <f t="shared" si="32"/>
        <v>0</v>
      </c>
      <c r="AG149" t="b">
        <f t="shared" si="35"/>
        <v>0</v>
      </c>
      <c r="AH149" t="str">
        <f t="shared" si="36"/>
        <v>n/a</v>
      </c>
      <c r="AK149" t="b">
        <f t="shared" si="33"/>
        <v>0</v>
      </c>
    </row>
    <row r="150" spans="2:37" x14ac:dyDescent="0.2">
      <c r="B150" s="5"/>
      <c r="C150" s="5" t="s">
        <v>15</v>
      </c>
      <c r="D150" s="6">
        <v>20</v>
      </c>
      <c r="E150" s="7">
        <v>43525</v>
      </c>
      <c r="F150" s="8">
        <v>47118</v>
      </c>
      <c r="G150" s="5" t="s">
        <v>31</v>
      </c>
      <c r="H150" s="5" t="s">
        <v>6</v>
      </c>
      <c r="I150" t="str">
        <f t="shared" si="34"/>
        <v>OR</v>
      </c>
      <c r="K150" s="5"/>
      <c r="L150" s="5" t="s">
        <v>15</v>
      </c>
      <c r="M150" s="6">
        <v>20</v>
      </c>
      <c r="N150" s="7">
        <v>38930</v>
      </c>
      <c r="O150" s="8">
        <v>43100</v>
      </c>
      <c r="P150" s="5" t="s">
        <v>31</v>
      </c>
      <c r="Q150" s="5" t="s">
        <v>6</v>
      </c>
      <c r="T150" s="5"/>
      <c r="U150" s="5" t="s">
        <v>15</v>
      </c>
      <c r="V150" s="6">
        <v>20</v>
      </c>
      <c r="W150" s="7">
        <v>38930</v>
      </c>
      <c r="X150" s="8">
        <v>41639</v>
      </c>
      <c r="Y150" s="5"/>
      <c r="Z150" s="5" t="s">
        <v>6</v>
      </c>
      <c r="AB150" t="b">
        <f t="shared" si="28"/>
        <v>1</v>
      </c>
      <c r="AC150" t="b">
        <f t="shared" si="29"/>
        <v>1</v>
      </c>
      <c r="AD150" t="b">
        <f t="shared" si="30"/>
        <v>1</v>
      </c>
      <c r="AE150" t="b">
        <f t="shared" si="31"/>
        <v>1</v>
      </c>
      <c r="AF150" t="b">
        <f t="shared" si="32"/>
        <v>1</v>
      </c>
      <c r="AG150" t="b">
        <f t="shared" si="35"/>
        <v>1</v>
      </c>
      <c r="AH150" t="b">
        <f t="shared" si="36"/>
        <v>1</v>
      </c>
      <c r="AK150" t="b">
        <f t="shared" si="33"/>
        <v>0</v>
      </c>
    </row>
    <row r="151" spans="2:37" x14ac:dyDescent="0.2">
      <c r="B151" s="5"/>
      <c r="C151" s="5" t="s">
        <v>15</v>
      </c>
      <c r="D151" s="6">
        <v>10</v>
      </c>
      <c r="E151" s="7">
        <v>43466</v>
      </c>
      <c r="F151" s="8">
        <v>47118</v>
      </c>
      <c r="G151" s="5" t="s">
        <v>33</v>
      </c>
      <c r="H151" s="5" t="s">
        <v>21</v>
      </c>
      <c r="I151" t="str">
        <f t="shared" si="34"/>
        <v>CA</v>
      </c>
      <c r="K151" s="5"/>
      <c r="L151" s="5" t="s">
        <v>15</v>
      </c>
      <c r="M151" s="6">
        <v>10</v>
      </c>
      <c r="N151" s="7">
        <v>40515</v>
      </c>
      <c r="O151" s="8">
        <v>43281</v>
      </c>
      <c r="P151" s="5" t="s">
        <v>33</v>
      </c>
      <c r="Q151" s="5" t="s">
        <v>21</v>
      </c>
      <c r="T151" s="5"/>
      <c r="U151" s="5" t="s">
        <v>15</v>
      </c>
      <c r="V151" s="6">
        <v>10</v>
      </c>
      <c r="W151" s="7">
        <v>40500</v>
      </c>
      <c r="X151" s="8">
        <v>43281</v>
      </c>
      <c r="Y151" s="5"/>
      <c r="Z151" s="5" t="s">
        <v>21</v>
      </c>
      <c r="AB151" t="b">
        <f t="shared" si="28"/>
        <v>1</v>
      </c>
      <c r="AC151" t="b">
        <f t="shared" si="29"/>
        <v>0</v>
      </c>
      <c r="AD151" t="b">
        <f t="shared" si="30"/>
        <v>0</v>
      </c>
      <c r="AE151" t="b">
        <f t="shared" si="31"/>
        <v>1</v>
      </c>
      <c r="AF151" t="b">
        <f t="shared" si="32"/>
        <v>1</v>
      </c>
      <c r="AG151" t="b">
        <f t="shared" si="35"/>
        <v>1</v>
      </c>
      <c r="AH151" t="b">
        <f t="shared" si="36"/>
        <v>1</v>
      </c>
      <c r="AK151" t="b">
        <f t="shared" si="33"/>
        <v>0</v>
      </c>
    </row>
    <row r="152" spans="2:37" x14ac:dyDescent="0.2">
      <c r="B152" s="5"/>
      <c r="C152" s="5" t="s">
        <v>10</v>
      </c>
      <c r="D152" s="6">
        <v>1.6</v>
      </c>
      <c r="E152" s="7">
        <v>40897</v>
      </c>
      <c r="F152" s="8">
        <v>48334</v>
      </c>
      <c r="G152" s="5" t="s">
        <v>31</v>
      </c>
      <c r="H152" s="5" t="s">
        <v>6</v>
      </c>
      <c r="I152" t="str">
        <f t="shared" si="34"/>
        <v>OR</v>
      </c>
      <c r="K152" s="5"/>
      <c r="L152" s="5" t="s">
        <v>10</v>
      </c>
      <c r="M152" s="6">
        <v>1.6</v>
      </c>
      <c r="N152" s="7">
        <v>40897</v>
      </c>
      <c r="O152" s="8">
        <v>48334</v>
      </c>
      <c r="P152" s="5" t="s">
        <v>31</v>
      </c>
      <c r="Q152" s="5" t="s">
        <v>6</v>
      </c>
      <c r="T152" s="5"/>
      <c r="U152" s="5" t="s">
        <v>10</v>
      </c>
      <c r="V152" s="6">
        <v>1.6</v>
      </c>
      <c r="W152" s="7">
        <v>40714</v>
      </c>
      <c r="X152" s="8">
        <v>48334</v>
      </c>
      <c r="Y152" s="5"/>
      <c r="Z152" s="5" t="s">
        <v>6</v>
      </c>
      <c r="AB152" t="b">
        <f t="shared" si="28"/>
        <v>1</v>
      </c>
      <c r="AC152" t="b">
        <f t="shared" si="29"/>
        <v>0</v>
      </c>
      <c r="AD152" t="b">
        <f t="shared" si="30"/>
        <v>0</v>
      </c>
      <c r="AE152" t="b">
        <f t="shared" si="31"/>
        <v>0</v>
      </c>
      <c r="AF152" t="b">
        <f t="shared" si="32"/>
        <v>0</v>
      </c>
      <c r="AG152" t="b">
        <f t="shared" si="35"/>
        <v>0</v>
      </c>
      <c r="AH152" t="str">
        <f t="shared" si="36"/>
        <v>n/a</v>
      </c>
      <c r="AK152" t="b">
        <f t="shared" si="33"/>
        <v>0</v>
      </c>
    </row>
    <row r="153" spans="2:37" x14ac:dyDescent="0.2">
      <c r="B153" s="5"/>
      <c r="C153" s="5"/>
      <c r="D153" s="6"/>
      <c r="E153" s="7"/>
      <c r="F153" s="8"/>
      <c r="G153" s="5"/>
      <c r="H153" s="5"/>
      <c r="I153">
        <f t="shared" si="34"/>
        <v>0</v>
      </c>
      <c r="K153" s="5"/>
      <c r="L153" s="5"/>
      <c r="M153" s="6"/>
      <c r="N153" s="7"/>
      <c r="O153" s="8"/>
      <c r="P153" s="5"/>
      <c r="Q153" s="5"/>
      <c r="T153" s="5"/>
      <c r="U153" s="5" t="s">
        <v>15</v>
      </c>
      <c r="V153" s="6">
        <v>1.28</v>
      </c>
      <c r="W153" s="7">
        <v>39417</v>
      </c>
      <c r="X153" s="8">
        <v>43434</v>
      </c>
      <c r="Y153" s="5"/>
      <c r="Z153" s="5" t="s">
        <v>6</v>
      </c>
      <c r="AB153" t="b">
        <f t="shared" si="28"/>
        <v>0</v>
      </c>
      <c r="AC153" t="b">
        <f t="shared" si="29"/>
        <v>0</v>
      </c>
      <c r="AD153" t="b">
        <f t="shared" si="30"/>
        <v>0</v>
      </c>
      <c r="AE153" t="b">
        <f t="shared" si="31"/>
        <v>1</v>
      </c>
      <c r="AF153" t="b">
        <f t="shared" si="32"/>
        <v>0</v>
      </c>
      <c r="AG153" t="b">
        <f t="shared" si="35"/>
        <v>1</v>
      </c>
      <c r="AH153" t="b">
        <f t="shared" si="36"/>
        <v>0</v>
      </c>
      <c r="AI153" t="b">
        <v>1</v>
      </c>
      <c r="AK153" t="b">
        <f t="shared" si="33"/>
        <v>0</v>
      </c>
    </row>
    <row r="154" spans="2:37" x14ac:dyDescent="0.2">
      <c r="B154" s="5"/>
      <c r="C154" s="5"/>
      <c r="D154" s="6"/>
      <c r="E154" s="7"/>
      <c r="F154" s="8"/>
      <c r="G154" s="5"/>
      <c r="H154" s="5"/>
      <c r="I154">
        <f t="shared" si="34"/>
        <v>0</v>
      </c>
      <c r="K154" s="5"/>
      <c r="L154" s="5" t="s">
        <v>8</v>
      </c>
      <c r="M154" s="6">
        <v>7.4999999999999997E-2</v>
      </c>
      <c r="N154" s="7">
        <v>31048</v>
      </c>
      <c r="O154" s="8">
        <v>43281</v>
      </c>
      <c r="P154" s="5" t="s">
        <v>44</v>
      </c>
      <c r="Q154" s="5" t="s">
        <v>6</v>
      </c>
      <c r="T154" s="5"/>
      <c r="U154" s="5" t="s">
        <v>7</v>
      </c>
      <c r="V154" s="6">
        <v>7.4999999999999997E-2</v>
      </c>
      <c r="W154" s="7">
        <v>39448</v>
      </c>
      <c r="X154" s="8">
        <v>41639</v>
      </c>
      <c r="Y154" s="5"/>
      <c r="Z154" s="5" t="s">
        <v>6</v>
      </c>
      <c r="AB154" t="b">
        <f t="shared" si="28"/>
        <v>0</v>
      </c>
      <c r="AC154" t="b">
        <f t="shared" si="29"/>
        <v>1</v>
      </c>
      <c r="AD154" t="b">
        <f t="shared" si="30"/>
        <v>1</v>
      </c>
      <c r="AE154" t="b">
        <f t="shared" si="31"/>
        <v>1</v>
      </c>
      <c r="AF154" t="b">
        <f t="shared" si="32"/>
        <v>0</v>
      </c>
      <c r="AG154" t="b">
        <f t="shared" si="35"/>
        <v>1</v>
      </c>
      <c r="AH154" t="b">
        <f t="shared" si="36"/>
        <v>0</v>
      </c>
      <c r="AI154" t="b">
        <v>1</v>
      </c>
      <c r="AK154" t="b">
        <f t="shared" si="33"/>
        <v>0</v>
      </c>
    </row>
    <row r="155" spans="2:37" x14ac:dyDescent="0.2">
      <c r="B155" s="5"/>
      <c r="C155" s="5" t="s">
        <v>4</v>
      </c>
      <c r="D155" s="6">
        <v>20</v>
      </c>
      <c r="E155" s="7">
        <v>43738</v>
      </c>
      <c r="F155" s="8">
        <v>51042</v>
      </c>
      <c r="G155" s="5" t="s">
        <v>73</v>
      </c>
      <c r="H155" s="5" t="s">
        <v>74</v>
      </c>
      <c r="I155" t="s">
        <v>25</v>
      </c>
      <c r="K155" s="5"/>
      <c r="L155" s="5" t="s">
        <v>4</v>
      </c>
      <c r="M155" s="6">
        <v>20</v>
      </c>
      <c r="N155" s="7">
        <v>43739</v>
      </c>
      <c r="O155" s="8">
        <v>51043</v>
      </c>
      <c r="P155" s="5" t="s">
        <v>46</v>
      </c>
      <c r="Q155" s="5" t="s">
        <v>25</v>
      </c>
      <c r="T155" s="5"/>
      <c r="U155" s="5"/>
      <c r="V155" s="6"/>
      <c r="W155" s="7"/>
      <c r="X155" s="8"/>
      <c r="Y155" s="5"/>
      <c r="Z155" s="5"/>
      <c r="AB155" t="b">
        <f t="shared" si="28"/>
        <v>0</v>
      </c>
      <c r="AC155" t="b">
        <f t="shared" si="29"/>
        <v>0</v>
      </c>
      <c r="AD155" t="b">
        <f t="shared" si="30"/>
        <v>0</v>
      </c>
      <c r="AE155" t="b">
        <f t="shared" si="31"/>
        <v>0</v>
      </c>
      <c r="AF155" t="b">
        <f t="shared" si="32"/>
        <v>0</v>
      </c>
      <c r="AG155" t="b">
        <f t="shared" si="35"/>
        <v>0</v>
      </c>
      <c r="AH155" t="str">
        <f t="shared" si="36"/>
        <v>n/a</v>
      </c>
      <c r="AK155" t="b">
        <f t="shared" si="33"/>
        <v>1</v>
      </c>
    </row>
    <row r="156" spans="2:37" x14ac:dyDescent="0.2">
      <c r="B156" s="5"/>
      <c r="C156" s="5" t="s">
        <v>4</v>
      </c>
      <c r="D156" s="6">
        <v>20</v>
      </c>
      <c r="E156" s="7">
        <v>43721</v>
      </c>
      <c r="F156" s="8">
        <v>51025</v>
      </c>
      <c r="G156" s="5" t="s">
        <v>73</v>
      </c>
      <c r="H156" s="5" t="s">
        <v>74</v>
      </c>
      <c r="I156" t="s">
        <v>25</v>
      </c>
      <c r="K156" s="5"/>
      <c r="L156" s="5" t="s">
        <v>4</v>
      </c>
      <c r="M156" s="6">
        <v>20</v>
      </c>
      <c r="N156" s="7">
        <v>43739</v>
      </c>
      <c r="O156" s="8">
        <v>51043</v>
      </c>
      <c r="P156" s="5" t="s">
        <v>46</v>
      </c>
      <c r="Q156" s="5" t="s">
        <v>25</v>
      </c>
      <c r="T156" s="5"/>
      <c r="U156" s="5"/>
      <c r="V156" s="6"/>
      <c r="W156" s="7"/>
      <c r="X156" s="8"/>
      <c r="Y156" s="5"/>
      <c r="Z156" s="5"/>
      <c r="AB156" t="b">
        <f t="shared" si="28"/>
        <v>0</v>
      </c>
      <c r="AC156" t="b">
        <f t="shared" si="29"/>
        <v>0</v>
      </c>
      <c r="AD156" t="b">
        <f t="shared" si="30"/>
        <v>0</v>
      </c>
      <c r="AE156" t="b">
        <f t="shared" si="31"/>
        <v>0</v>
      </c>
      <c r="AF156" t="b">
        <f t="shared" si="32"/>
        <v>0</v>
      </c>
      <c r="AG156" t="b">
        <f t="shared" si="35"/>
        <v>0</v>
      </c>
      <c r="AH156" t="str">
        <f t="shared" si="36"/>
        <v>n/a</v>
      </c>
      <c r="AK156" t="b">
        <f t="shared" si="33"/>
        <v>1</v>
      </c>
    </row>
    <row r="157" spans="2:37" x14ac:dyDescent="0.2">
      <c r="B157" s="5"/>
      <c r="C157" s="5" t="s">
        <v>4</v>
      </c>
      <c r="D157" s="6">
        <v>17.600000000000001</v>
      </c>
      <c r="E157" s="7">
        <v>43721</v>
      </c>
      <c r="F157" s="8">
        <v>51025</v>
      </c>
      <c r="G157" s="5" t="s">
        <v>73</v>
      </c>
      <c r="H157" s="5" t="s">
        <v>74</v>
      </c>
      <c r="I157" t="s">
        <v>25</v>
      </c>
      <c r="K157" s="5"/>
      <c r="L157" s="5"/>
      <c r="M157" s="6"/>
      <c r="N157" s="7"/>
      <c r="O157" s="8"/>
      <c r="P157" s="5"/>
      <c r="Q157" s="5"/>
      <c r="T157" s="5"/>
      <c r="U157" s="5"/>
      <c r="V157" s="6"/>
      <c r="W157" s="7"/>
      <c r="X157" s="8"/>
      <c r="Y157" s="5"/>
      <c r="Z157" s="5"/>
      <c r="AB157" t="b">
        <f t="shared" si="28"/>
        <v>0</v>
      </c>
      <c r="AC157" t="b">
        <f t="shared" si="29"/>
        <v>0</v>
      </c>
      <c r="AD157" t="b">
        <f t="shared" si="30"/>
        <v>0</v>
      </c>
      <c r="AE157" t="b">
        <f t="shared" si="31"/>
        <v>0</v>
      </c>
      <c r="AF157" t="b">
        <f t="shared" si="32"/>
        <v>0</v>
      </c>
      <c r="AG157" t="b">
        <f t="shared" si="35"/>
        <v>0</v>
      </c>
      <c r="AH157" t="str">
        <f t="shared" si="36"/>
        <v>n/a</v>
      </c>
      <c r="AK157" t="b">
        <f t="shared" si="33"/>
        <v>0</v>
      </c>
    </row>
    <row r="158" spans="2:37" x14ac:dyDescent="0.2">
      <c r="B158" s="5"/>
      <c r="C158" s="5" t="s">
        <v>3</v>
      </c>
      <c r="D158" s="6">
        <v>9.9</v>
      </c>
      <c r="E158" s="7">
        <v>40026</v>
      </c>
      <c r="F158" s="8">
        <v>47133</v>
      </c>
      <c r="G158" s="5" t="s">
        <v>42</v>
      </c>
      <c r="H158" s="5" t="s">
        <v>6</v>
      </c>
      <c r="I158" t="str">
        <f t="shared" ref="I158:I197" si="37">H158</f>
        <v>OR</v>
      </c>
      <c r="K158" s="5"/>
      <c r="L158" s="5" t="s">
        <v>3</v>
      </c>
      <c r="M158" s="6">
        <v>9.9</v>
      </c>
      <c r="N158" s="7">
        <v>40026</v>
      </c>
      <c r="O158" s="8">
        <v>47133</v>
      </c>
      <c r="P158" s="5" t="s">
        <v>42</v>
      </c>
      <c r="Q158" s="5" t="s">
        <v>6</v>
      </c>
      <c r="T158" s="5"/>
      <c r="U158" s="5" t="s">
        <v>3</v>
      </c>
      <c r="V158" s="6">
        <v>9.9</v>
      </c>
      <c r="W158" s="7">
        <v>39801</v>
      </c>
      <c r="X158" s="8">
        <v>47133</v>
      </c>
      <c r="Y158" s="5"/>
      <c r="Z158" s="5" t="s">
        <v>6</v>
      </c>
      <c r="AB158" t="b">
        <f t="shared" si="28"/>
        <v>1</v>
      </c>
      <c r="AC158" t="b">
        <f t="shared" si="29"/>
        <v>0</v>
      </c>
      <c r="AD158" t="b">
        <f t="shared" si="30"/>
        <v>0</v>
      </c>
      <c r="AE158" t="b">
        <f t="shared" si="31"/>
        <v>0</v>
      </c>
      <c r="AF158" t="b">
        <f t="shared" si="32"/>
        <v>0</v>
      </c>
      <c r="AG158" t="b">
        <f t="shared" si="35"/>
        <v>0</v>
      </c>
      <c r="AH158" t="str">
        <f t="shared" si="36"/>
        <v>n/a</v>
      </c>
      <c r="AK158" t="b">
        <f t="shared" si="33"/>
        <v>0</v>
      </c>
    </row>
    <row r="159" spans="2:37" x14ac:dyDescent="0.2">
      <c r="B159" s="5"/>
      <c r="C159" s="5"/>
      <c r="D159" s="6"/>
      <c r="E159" s="7"/>
      <c r="F159" s="8"/>
      <c r="G159" s="5"/>
      <c r="H159" s="5"/>
      <c r="I159">
        <f t="shared" si="37"/>
        <v>0</v>
      </c>
      <c r="K159" s="5"/>
      <c r="L159" s="5" t="s">
        <v>8</v>
      </c>
      <c r="M159" s="6">
        <v>0.16</v>
      </c>
      <c r="N159" s="7">
        <v>31321</v>
      </c>
      <c r="O159" s="8">
        <v>43830</v>
      </c>
      <c r="P159" s="5" t="s">
        <v>44</v>
      </c>
      <c r="Q159" s="5" t="s">
        <v>6</v>
      </c>
      <c r="T159" s="5"/>
      <c r="U159" s="5" t="s">
        <v>7</v>
      </c>
      <c r="V159" s="6">
        <v>0.16</v>
      </c>
      <c r="W159" s="7">
        <v>30589</v>
      </c>
      <c r="X159" s="8">
        <v>43830</v>
      </c>
      <c r="Y159" s="5"/>
      <c r="Z159" s="5" t="s">
        <v>6</v>
      </c>
      <c r="AB159" t="b">
        <f t="shared" si="28"/>
        <v>0</v>
      </c>
      <c r="AC159" t="b">
        <f t="shared" si="29"/>
        <v>0</v>
      </c>
      <c r="AD159" t="b">
        <f t="shared" si="30"/>
        <v>0</v>
      </c>
      <c r="AE159" t="b">
        <f t="shared" si="31"/>
        <v>1</v>
      </c>
      <c r="AF159" t="b">
        <f t="shared" si="32"/>
        <v>0</v>
      </c>
      <c r="AG159" t="b">
        <f t="shared" si="35"/>
        <v>1</v>
      </c>
      <c r="AH159" t="b">
        <f t="shared" si="36"/>
        <v>0</v>
      </c>
      <c r="AI159" t="b">
        <v>1</v>
      </c>
      <c r="AK159" t="b">
        <f t="shared" si="33"/>
        <v>0</v>
      </c>
    </row>
    <row r="160" spans="2:37" x14ac:dyDescent="0.2">
      <c r="B160" s="5"/>
      <c r="C160" s="5"/>
      <c r="D160" s="6"/>
      <c r="E160" s="7"/>
      <c r="F160" s="8"/>
      <c r="G160" s="5"/>
      <c r="H160" s="5"/>
      <c r="I160">
        <f t="shared" si="37"/>
        <v>0</v>
      </c>
      <c r="K160" s="5"/>
      <c r="L160" s="5" t="s">
        <v>8</v>
      </c>
      <c r="M160" s="6">
        <v>0.95</v>
      </c>
      <c r="N160" s="7">
        <v>31472</v>
      </c>
      <c r="O160" s="8">
        <v>44258</v>
      </c>
      <c r="P160" s="5" t="s">
        <v>75</v>
      </c>
      <c r="Q160" s="5" t="s">
        <v>12</v>
      </c>
      <c r="T160" s="5"/>
      <c r="U160" s="5" t="s">
        <v>7</v>
      </c>
      <c r="V160" s="6">
        <v>0.95</v>
      </c>
      <c r="W160" s="7">
        <v>31485</v>
      </c>
      <c r="X160" s="8">
        <v>44258</v>
      </c>
      <c r="Y160" s="5"/>
      <c r="Z160" s="5" t="s">
        <v>12</v>
      </c>
      <c r="AB160" t="b">
        <f t="shared" si="28"/>
        <v>0</v>
      </c>
      <c r="AC160" t="b">
        <f t="shared" si="29"/>
        <v>0</v>
      </c>
      <c r="AD160" t="b">
        <f t="shared" si="30"/>
        <v>0</v>
      </c>
      <c r="AE160" t="b">
        <f t="shared" si="31"/>
        <v>1</v>
      </c>
      <c r="AF160" t="b">
        <f t="shared" si="32"/>
        <v>0</v>
      </c>
      <c r="AG160" t="b">
        <f t="shared" si="35"/>
        <v>1</v>
      </c>
      <c r="AH160" t="b">
        <f t="shared" si="36"/>
        <v>0</v>
      </c>
      <c r="AI160" t="b">
        <v>1</v>
      </c>
      <c r="AK160" t="b">
        <f t="shared" si="33"/>
        <v>0</v>
      </c>
    </row>
    <row r="161" spans="2:37" x14ac:dyDescent="0.2">
      <c r="B161" s="5"/>
      <c r="C161" s="5" t="s">
        <v>23</v>
      </c>
      <c r="D161" s="6">
        <v>13</v>
      </c>
      <c r="E161" s="7">
        <v>43252</v>
      </c>
      <c r="F161" s="8">
        <v>44926</v>
      </c>
      <c r="G161" s="5" t="s">
        <v>39</v>
      </c>
      <c r="H161" s="5" t="s">
        <v>25</v>
      </c>
      <c r="I161" t="str">
        <f t="shared" si="37"/>
        <v>WY</v>
      </c>
      <c r="K161" s="5"/>
      <c r="L161" s="5"/>
      <c r="M161" s="6"/>
      <c r="N161" s="7"/>
      <c r="O161" s="8"/>
      <c r="P161" s="5"/>
      <c r="Q161" s="5"/>
      <c r="T161" s="5"/>
      <c r="U161" s="5" t="s">
        <v>26</v>
      </c>
      <c r="V161" s="6">
        <v>9.5</v>
      </c>
      <c r="W161" s="7">
        <v>39083</v>
      </c>
      <c r="X161" s="8">
        <v>41639</v>
      </c>
      <c r="Y161" s="5"/>
      <c r="Z161" s="5" t="s">
        <v>25</v>
      </c>
      <c r="AB161" t="b">
        <f t="shared" si="28"/>
        <v>0</v>
      </c>
      <c r="AC161" t="b">
        <f t="shared" si="29"/>
        <v>1</v>
      </c>
      <c r="AD161" t="b">
        <f t="shared" si="30"/>
        <v>0</v>
      </c>
      <c r="AE161" t="b">
        <f t="shared" si="31"/>
        <v>1</v>
      </c>
      <c r="AF161" t="b">
        <f t="shared" si="32"/>
        <v>1</v>
      </c>
      <c r="AG161" t="b">
        <f t="shared" si="35"/>
        <v>1</v>
      </c>
      <c r="AH161" t="b">
        <f t="shared" si="36"/>
        <v>1</v>
      </c>
      <c r="AK161" t="b">
        <f t="shared" si="33"/>
        <v>0</v>
      </c>
    </row>
    <row r="162" spans="2:37" x14ac:dyDescent="0.2">
      <c r="B162" s="5"/>
      <c r="C162" s="5" t="s">
        <v>4</v>
      </c>
      <c r="D162" s="6">
        <v>55</v>
      </c>
      <c r="E162" s="7">
        <v>44985</v>
      </c>
      <c r="F162" s="8">
        <v>52289</v>
      </c>
      <c r="G162" s="5" t="s">
        <v>20</v>
      </c>
      <c r="H162" s="5" t="s">
        <v>6</v>
      </c>
      <c r="I162" t="str">
        <f t="shared" si="37"/>
        <v>OR</v>
      </c>
      <c r="K162" s="5"/>
      <c r="L162" s="5"/>
      <c r="M162" s="6"/>
      <c r="N162" s="7"/>
      <c r="O162" s="8"/>
      <c r="P162" s="5"/>
      <c r="Q162" s="5"/>
      <c r="T162" s="5"/>
      <c r="U162" s="5"/>
      <c r="V162" s="6"/>
      <c r="W162" s="7"/>
      <c r="X162" s="8"/>
      <c r="Y162" s="5"/>
      <c r="Z162" s="5"/>
      <c r="AB162" t="b">
        <f t="shared" si="28"/>
        <v>0</v>
      </c>
      <c r="AC162" t="b">
        <f t="shared" si="29"/>
        <v>0</v>
      </c>
      <c r="AD162" t="b">
        <f t="shared" si="30"/>
        <v>0</v>
      </c>
      <c r="AE162" t="b">
        <f t="shared" si="31"/>
        <v>0</v>
      </c>
      <c r="AF162" t="b">
        <f t="shared" si="32"/>
        <v>0</v>
      </c>
      <c r="AG162" t="b">
        <f t="shared" si="35"/>
        <v>0</v>
      </c>
      <c r="AH162" t="str">
        <f t="shared" si="36"/>
        <v>n/a</v>
      </c>
      <c r="AK162" t="b">
        <f t="shared" si="33"/>
        <v>1</v>
      </c>
    </row>
    <row r="163" spans="2:37" x14ac:dyDescent="0.2">
      <c r="B163" s="5"/>
      <c r="C163" s="5" t="s">
        <v>7</v>
      </c>
      <c r="D163" s="6">
        <v>4.2</v>
      </c>
      <c r="E163" s="7">
        <v>43466</v>
      </c>
      <c r="F163" s="8">
        <v>48944</v>
      </c>
      <c r="G163" s="5" t="s">
        <v>67</v>
      </c>
      <c r="H163" s="5" t="s">
        <v>21</v>
      </c>
      <c r="I163" t="str">
        <f t="shared" si="37"/>
        <v>CA</v>
      </c>
      <c r="K163" s="5"/>
      <c r="L163" s="5" t="s">
        <v>8</v>
      </c>
      <c r="M163" s="6">
        <v>4.2</v>
      </c>
      <c r="N163" s="7">
        <v>31048</v>
      </c>
      <c r="O163" s="8">
        <v>43465</v>
      </c>
      <c r="P163" s="5" t="s">
        <v>67</v>
      </c>
      <c r="Q163" s="5" t="s">
        <v>21</v>
      </c>
      <c r="T163" s="5"/>
      <c r="U163" s="5" t="s">
        <v>7</v>
      </c>
      <c r="V163" s="6">
        <v>4.2</v>
      </c>
      <c r="W163" s="7">
        <v>29972</v>
      </c>
      <c r="X163" s="8">
        <v>43465</v>
      </c>
      <c r="Y163" s="5"/>
      <c r="Z163" s="5" t="s">
        <v>21</v>
      </c>
      <c r="AB163" t="b">
        <f t="shared" ref="AB163:AB197" si="38">AND(D163&gt;0,M163&gt;0,V163&gt;0)</f>
        <v>1</v>
      </c>
      <c r="AC163" t="b">
        <f t="shared" si="29"/>
        <v>0</v>
      </c>
      <c r="AD163" t="b">
        <f t="shared" ref="AD163:AD197" si="39">AND(ISNUMBER(X163),X163&lt;DATE(2017,7,31),ISNUMBER(O163),O163&gt;DATE(2017,7,31))</f>
        <v>0</v>
      </c>
      <c r="AE163" t="b">
        <f t="shared" si="31"/>
        <v>1</v>
      </c>
      <c r="AF163" t="b">
        <f t="shared" ref="AF163:AF197" si="40">AND(ISNUMBER(X163),X163&lt;DATE(2022,7,31),ISNUMBER(F163),F163&gt;DATE(2022,7,31))</f>
        <v>1</v>
      </c>
      <c r="AG163" t="b">
        <f t="shared" si="35"/>
        <v>1</v>
      </c>
      <c r="AH163" t="b">
        <f t="shared" si="36"/>
        <v>1</v>
      </c>
      <c r="AK163" t="b">
        <f t="shared" ref="AK163:AK197" si="41">OR(W163&gt;V$1,N163&gt;M$1,E163&gt;D$1)</f>
        <v>0</v>
      </c>
    </row>
    <row r="164" spans="2:37" x14ac:dyDescent="0.2">
      <c r="B164" s="5"/>
      <c r="C164" s="5" t="s">
        <v>3</v>
      </c>
      <c r="D164" s="6">
        <v>18.899999999999999</v>
      </c>
      <c r="E164" s="7">
        <v>39660</v>
      </c>
      <c r="F164" s="8">
        <v>46964</v>
      </c>
      <c r="G164" s="5" t="s">
        <v>40</v>
      </c>
      <c r="H164" s="5" t="s">
        <v>13</v>
      </c>
      <c r="I164" t="str">
        <f t="shared" si="37"/>
        <v>UT</v>
      </c>
      <c r="K164" s="5"/>
      <c r="L164" s="5" t="s">
        <v>3</v>
      </c>
      <c r="M164" s="6">
        <v>18.899999999999999</v>
      </c>
      <c r="N164" s="7">
        <v>39660</v>
      </c>
      <c r="O164" s="8">
        <v>46964</v>
      </c>
      <c r="P164" s="5" t="s">
        <v>40</v>
      </c>
      <c r="Q164" s="5" t="s">
        <v>13</v>
      </c>
      <c r="T164" s="5"/>
      <c r="U164" s="5" t="s">
        <v>3</v>
      </c>
      <c r="V164" s="6">
        <v>18.899999999999999</v>
      </c>
      <c r="W164" s="7">
        <v>39660</v>
      </c>
      <c r="X164" s="8">
        <v>46964</v>
      </c>
      <c r="Y164" s="5"/>
      <c r="Z164" s="5" t="s">
        <v>13</v>
      </c>
      <c r="AB164" t="b">
        <f t="shared" si="38"/>
        <v>1</v>
      </c>
      <c r="AC164" t="b">
        <f t="shared" si="29"/>
        <v>0</v>
      </c>
      <c r="AD164" t="b">
        <f t="shared" si="39"/>
        <v>0</v>
      </c>
      <c r="AE164" t="b">
        <f t="shared" si="31"/>
        <v>0</v>
      </c>
      <c r="AF164" t="b">
        <f t="shared" si="40"/>
        <v>0</v>
      </c>
      <c r="AG164" t="b">
        <f t="shared" si="35"/>
        <v>0</v>
      </c>
      <c r="AH164" t="str">
        <f t="shared" si="36"/>
        <v>n/a</v>
      </c>
      <c r="AK164" t="b">
        <f t="shared" si="41"/>
        <v>0</v>
      </c>
    </row>
    <row r="165" spans="2:37" x14ac:dyDescent="0.2">
      <c r="B165" s="5"/>
      <c r="C165" s="5" t="s">
        <v>7</v>
      </c>
      <c r="D165" s="6">
        <v>0.75</v>
      </c>
      <c r="E165" s="7">
        <v>32752</v>
      </c>
      <c r="F165" s="8">
        <v>45291</v>
      </c>
      <c r="G165" s="5" t="s">
        <v>20</v>
      </c>
      <c r="H165" s="5" t="s">
        <v>6</v>
      </c>
      <c r="I165" t="str">
        <f t="shared" si="37"/>
        <v>OR</v>
      </c>
      <c r="K165" s="5"/>
      <c r="L165" s="5" t="s">
        <v>8</v>
      </c>
      <c r="M165" s="6">
        <v>0.75</v>
      </c>
      <c r="N165" s="7">
        <v>32752</v>
      </c>
      <c r="O165" s="8">
        <v>44561</v>
      </c>
      <c r="P165" s="5" t="s">
        <v>20</v>
      </c>
      <c r="Q165" s="5" t="s">
        <v>6</v>
      </c>
      <c r="T165" s="5"/>
      <c r="U165" s="5" t="s">
        <v>7</v>
      </c>
      <c r="V165" s="6">
        <v>0.75</v>
      </c>
      <c r="W165" s="7">
        <v>30587</v>
      </c>
      <c r="X165" s="8">
        <v>44561</v>
      </c>
      <c r="Y165" s="5"/>
      <c r="Z165" s="5" t="s">
        <v>6</v>
      </c>
      <c r="AB165" t="b">
        <f t="shared" si="38"/>
        <v>1</v>
      </c>
      <c r="AC165" t="b">
        <f t="shared" si="29"/>
        <v>0</v>
      </c>
      <c r="AD165" t="b">
        <f t="shared" si="39"/>
        <v>0</v>
      </c>
      <c r="AE165" t="b">
        <f t="shared" si="31"/>
        <v>1</v>
      </c>
      <c r="AF165" t="b">
        <f t="shared" si="40"/>
        <v>1</v>
      </c>
      <c r="AG165" t="b">
        <f t="shared" si="35"/>
        <v>1</v>
      </c>
      <c r="AH165" t="b">
        <f t="shared" si="36"/>
        <v>1</v>
      </c>
      <c r="AK165" t="b">
        <f t="shared" si="41"/>
        <v>0</v>
      </c>
    </row>
    <row r="166" spans="2:37" x14ac:dyDescent="0.2">
      <c r="B166" s="5"/>
      <c r="C166" s="5" t="s">
        <v>7</v>
      </c>
      <c r="D166" s="6">
        <v>0.7</v>
      </c>
      <c r="E166" s="7">
        <v>41923</v>
      </c>
      <c r="F166" s="8">
        <v>48851</v>
      </c>
      <c r="G166" s="5" t="s">
        <v>11</v>
      </c>
      <c r="H166" s="5" t="s">
        <v>12</v>
      </c>
      <c r="I166" t="str">
        <f t="shared" si="37"/>
        <v>ID</v>
      </c>
      <c r="K166" s="5"/>
      <c r="L166" s="5" t="s">
        <v>8</v>
      </c>
      <c r="M166" s="6">
        <v>0.5</v>
      </c>
      <c r="N166" s="7">
        <v>41923</v>
      </c>
      <c r="O166" s="8">
        <v>48912</v>
      </c>
      <c r="P166" s="5" t="s">
        <v>11</v>
      </c>
      <c r="Q166" s="5" t="s">
        <v>12</v>
      </c>
      <c r="T166" s="5"/>
      <c r="U166" s="5"/>
      <c r="V166" s="6"/>
      <c r="W166" s="7"/>
      <c r="X166" s="8"/>
      <c r="Y166" s="5"/>
      <c r="Z166" s="5"/>
      <c r="AB166" t="b">
        <f t="shared" si="38"/>
        <v>0</v>
      </c>
      <c r="AC166" t="b">
        <f t="shared" si="29"/>
        <v>0</v>
      </c>
      <c r="AD166" t="b">
        <f t="shared" si="39"/>
        <v>0</v>
      </c>
      <c r="AE166" t="b">
        <f t="shared" si="31"/>
        <v>0</v>
      </c>
      <c r="AF166" t="b">
        <f t="shared" si="40"/>
        <v>0</v>
      </c>
      <c r="AG166" t="b">
        <f t="shared" si="35"/>
        <v>0</v>
      </c>
      <c r="AH166" t="str">
        <f t="shared" si="36"/>
        <v>n/a</v>
      </c>
      <c r="AK166" t="b">
        <f t="shared" si="41"/>
        <v>0</v>
      </c>
    </row>
    <row r="167" spans="2:37" x14ac:dyDescent="0.2">
      <c r="B167" s="5"/>
      <c r="C167" s="5" t="s">
        <v>10</v>
      </c>
      <c r="D167" s="6">
        <v>1.6</v>
      </c>
      <c r="E167" s="7">
        <v>39988</v>
      </c>
      <c r="F167" s="8">
        <v>45077</v>
      </c>
      <c r="G167" s="5" t="s">
        <v>56</v>
      </c>
      <c r="H167" s="5" t="s">
        <v>6</v>
      </c>
      <c r="I167" t="str">
        <f t="shared" si="37"/>
        <v>OR</v>
      </c>
      <c r="K167" s="5"/>
      <c r="L167" s="5" t="s">
        <v>10</v>
      </c>
      <c r="M167" s="6">
        <v>1.6</v>
      </c>
      <c r="N167" s="7">
        <v>39988</v>
      </c>
      <c r="O167" s="8">
        <v>43616</v>
      </c>
      <c r="P167" s="5" t="s">
        <v>56</v>
      </c>
      <c r="Q167" s="5" t="s">
        <v>6</v>
      </c>
      <c r="T167" s="5"/>
      <c r="U167" s="5" t="s">
        <v>10</v>
      </c>
      <c r="V167" s="6">
        <v>1.6</v>
      </c>
      <c r="W167" s="7">
        <v>39948</v>
      </c>
      <c r="X167" s="8">
        <v>41790</v>
      </c>
      <c r="Y167" s="5"/>
      <c r="Z167" s="5" t="s">
        <v>6</v>
      </c>
      <c r="AB167" t="b">
        <f t="shared" si="38"/>
        <v>1</v>
      </c>
      <c r="AC167" t="b">
        <f t="shared" si="29"/>
        <v>1</v>
      </c>
      <c r="AD167" t="b">
        <f t="shared" si="39"/>
        <v>1</v>
      </c>
      <c r="AE167" t="b">
        <f t="shared" si="31"/>
        <v>1</v>
      </c>
      <c r="AF167" t="b">
        <f t="shared" si="40"/>
        <v>1</v>
      </c>
      <c r="AG167" t="b">
        <f t="shared" si="35"/>
        <v>1</v>
      </c>
      <c r="AH167" t="b">
        <f t="shared" si="36"/>
        <v>1</v>
      </c>
      <c r="AK167" t="b">
        <f t="shared" si="41"/>
        <v>0</v>
      </c>
    </row>
    <row r="168" spans="2:37" x14ac:dyDescent="0.2">
      <c r="B168" s="5"/>
      <c r="C168" s="5" t="s">
        <v>4</v>
      </c>
      <c r="D168" s="6">
        <v>2.97</v>
      </c>
      <c r="E168" s="7">
        <v>42095</v>
      </c>
      <c r="F168" s="8">
        <v>49323</v>
      </c>
      <c r="G168" s="5" t="s">
        <v>19</v>
      </c>
      <c r="H168" s="5" t="s">
        <v>13</v>
      </c>
      <c r="I168" t="str">
        <f t="shared" si="37"/>
        <v>UT</v>
      </c>
      <c r="K168" s="5"/>
      <c r="L168" s="5" t="s">
        <v>4</v>
      </c>
      <c r="M168" s="6">
        <v>2.97</v>
      </c>
      <c r="N168" s="7">
        <v>42095</v>
      </c>
      <c r="O168" s="8">
        <v>49323</v>
      </c>
      <c r="P168" s="5" t="s">
        <v>19</v>
      </c>
      <c r="Q168" s="5" t="s">
        <v>13</v>
      </c>
      <c r="T168" s="5"/>
      <c r="U168" s="5"/>
      <c r="V168" s="6"/>
      <c r="W168" s="7"/>
      <c r="X168" s="8"/>
      <c r="Y168" s="5"/>
      <c r="Z168" s="5"/>
      <c r="AB168" t="b">
        <f t="shared" si="38"/>
        <v>0</v>
      </c>
      <c r="AC168" t="b">
        <f t="shared" si="29"/>
        <v>0</v>
      </c>
      <c r="AD168" t="b">
        <f t="shared" si="39"/>
        <v>0</v>
      </c>
      <c r="AE168" t="b">
        <f t="shared" si="31"/>
        <v>0</v>
      </c>
      <c r="AF168" t="b">
        <f t="shared" si="40"/>
        <v>0</v>
      </c>
      <c r="AG168" t="b">
        <f t="shared" si="35"/>
        <v>0</v>
      </c>
      <c r="AH168" t="str">
        <f t="shared" si="36"/>
        <v>n/a</v>
      </c>
      <c r="AK168" t="b">
        <f t="shared" si="41"/>
        <v>0</v>
      </c>
    </row>
    <row r="169" spans="2:37" x14ac:dyDescent="0.2">
      <c r="B169" s="5"/>
      <c r="C169" s="5" t="s">
        <v>4</v>
      </c>
      <c r="D169" s="6">
        <v>2.97</v>
      </c>
      <c r="E169" s="7">
        <v>42359</v>
      </c>
      <c r="F169" s="8">
        <v>49596</v>
      </c>
      <c r="G169" s="5" t="s">
        <v>19</v>
      </c>
      <c r="H169" s="5" t="s">
        <v>13</v>
      </c>
      <c r="I169" t="str">
        <f t="shared" si="37"/>
        <v>UT</v>
      </c>
      <c r="K169" s="5"/>
      <c r="L169" s="5" t="s">
        <v>4</v>
      </c>
      <c r="M169" s="6">
        <v>2.97</v>
      </c>
      <c r="N169" s="7">
        <v>42359</v>
      </c>
      <c r="O169" s="8">
        <v>49596</v>
      </c>
      <c r="P169" s="5" t="s">
        <v>19</v>
      </c>
      <c r="Q169" s="5" t="s">
        <v>13</v>
      </c>
      <c r="T169" s="5"/>
      <c r="U169" s="5"/>
      <c r="V169" s="6"/>
      <c r="W169" s="7"/>
      <c r="X169" s="8"/>
      <c r="Y169" s="5"/>
      <c r="Z169" s="5"/>
      <c r="AB169" t="b">
        <f t="shared" si="38"/>
        <v>0</v>
      </c>
      <c r="AC169" t="b">
        <f t="shared" si="29"/>
        <v>0</v>
      </c>
      <c r="AD169" t="b">
        <f t="shared" si="39"/>
        <v>0</v>
      </c>
      <c r="AE169" t="b">
        <f t="shared" si="31"/>
        <v>0</v>
      </c>
      <c r="AF169" t="b">
        <f t="shared" si="40"/>
        <v>0</v>
      </c>
      <c r="AG169" t="b">
        <f t="shared" si="35"/>
        <v>0</v>
      </c>
      <c r="AH169" t="str">
        <f t="shared" si="36"/>
        <v>n/a</v>
      </c>
      <c r="AK169" t="b">
        <f t="shared" si="41"/>
        <v>0</v>
      </c>
    </row>
    <row r="170" spans="2:37" x14ac:dyDescent="0.2">
      <c r="B170" s="5"/>
      <c r="C170" s="5" t="s">
        <v>4</v>
      </c>
      <c r="D170" s="6">
        <v>3</v>
      </c>
      <c r="E170" s="7">
        <v>42269</v>
      </c>
      <c r="F170" s="8">
        <v>49458</v>
      </c>
      <c r="G170" s="5" t="s">
        <v>16</v>
      </c>
      <c r="H170" s="5" t="s">
        <v>13</v>
      </c>
      <c r="I170" t="str">
        <f t="shared" si="37"/>
        <v>UT</v>
      </c>
      <c r="K170" s="5"/>
      <c r="L170" s="5" t="s">
        <v>4</v>
      </c>
      <c r="M170" s="6">
        <v>3</v>
      </c>
      <c r="N170" s="7">
        <v>42269</v>
      </c>
      <c r="O170" s="8">
        <v>49458</v>
      </c>
      <c r="P170" s="5" t="s">
        <v>16</v>
      </c>
      <c r="Q170" s="5" t="s">
        <v>13</v>
      </c>
      <c r="T170" s="5"/>
      <c r="U170" s="5"/>
      <c r="V170" s="6"/>
      <c r="W170" s="7"/>
      <c r="X170" s="8"/>
      <c r="Y170" s="5"/>
      <c r="Z170" s="5"/>
      <c r="AB170" t="b">
        <f t="shared" si="38"/>
        <v>0</v>
      </c>
      <c r="AC170" t="b">
        <f t="shared" si="29"/>
        <v>0</v>
      </c>
      <c r="AD170" t="b">
        <f t="shared" si="39"/>
        <v>0</v>
      </c>
      <c r="AE170" t="b">
        <f t="shared" si="31"/>
        <v>0</v>
      </c>
      <c r="AF170" t="b">
        <f t="shared" si="40"/>
        <v>0</v>
      </c>
      <c r="AG170" t="b">
        <f t="shared" si="35"/>
        <v>0</v>
      </c>
      <c r="AH170" t="str">
        <f t="shared" si="36"/>
        <v>n/a</v>
      </c>
      <c r="AK170" t="b">
        <f t="shared" si="41"/>
        <v>0</v>
      </c>
    </row>
    <row r="171" spans="2:37" x14ac:dyDescent="0.2">
      <c r="B171" s="5"/>
      <c r="C171" s="5" t="s">
        <v>4</v>
      </c>
      <c r="D171" s="6">
        <v>3</v>
      </c>
      <c r="E171" s="7">
        <v>42269</v>
      </c>
      <c r="F171" s="8">
        <v>49458</v>
      </c>
      <c r="G171" s="5" t="s">
        <v>16</v>
      </c>
      <c r="H171" s="5" t="s">
        <v>13</v>
      </c>
      <c r="I171" t="str">
        <f t="shared" si="37"/>
        <v>UT</v>
      </c>
      <c r="K171" s="5"/>
      <c r="L171" s="5" t="s">
        <v>4</v>
      </c>
      <c r="M171" s="6">
        <v>3</v>
      </c>
      <c r="N171" s="7">
        <v>42269</v>
      </c>
      <c r="O171" s="8">
        <v>49458</v>
      </c>
      <c r="P171" s="5" t="s">
        <v>16</v>
      </c>
      <c r="Q171" s="5" t="s">
        <v>13</v>
      </c>
      <c r="T171" s="5"/>
      <c r="U171" s="5"/>
      <c r="V171" s="6"/>
      <c r="W171" s="7"/>
      <c r="X171" s="8"/>
      <c r="Y171" s="5"/>
      <c r="Z171" s="5"/>
      <c r="AB171" t="b">
        <f t="shared" si="38"/>
        <v>0</v>
      </c>
      <c r="AC171" t="b">
        <f t="shared" si="29"/>
        <v>0</v>
      </c>
      <c r="AD171" t="b">
        <f t="shared" si="39"/>
        <v>0</v>
      </c>
      <c r="AE171" t="b">
        <f t="shared" si="31"/>
        <v>0</v>
      </c>
      <c r="AF171" t="b">
        <f t="shared" si="40"/>
        <v>0</v>
      </c>
      <c r="AG171" t="b">
        <f t="shared" si="35"/>
        <v>0</v>
      </c>
      <c r="AH171" t="str">
        <f t="shared" si="36"/>
        <v>n/a</v>
      </c>
      <c r="AK171" t="b">
        <f t="shared" si="41"/>
        <v>0</v>
      </c>
    </row>
    <row r="172" spans="2:37" x14ac:dyDescent="0.2">
      <c r="B172" s="5"/>
      <c r="C172" s="5" t="s">
        <v>4</v>
      </c>
      <c r="D172" s="6">
        <v>3</v>
      </c>
      <c r="E172" s="7">
        <v>42359</v>
      </c>
      <c r="F172" s="8">
        <v>49596</v>
      </c>
      <c r="G172" s="5" t="s">
        <v>16</v>
      </c>
      <c r="H172" s="5" t="s">
        <v>13</v>
      </c>
      <c r="I172" t="str">
        <f t="shared" si="37"/>
        <v>UT</v>
      </c>
      <c r="K172" s="5"/>
      <c r="L172" s="5" t="s">
        <v>4</v>
      </c>
      <c r="M172" s="6">
        <v>3</v>
      </c>
      <c r="N172" s="7">
        <v>42359</v>
      </c>
      <c r="O172" s="8">
        <v>49596</v>
      </c>
      <c r="P172" s="5" t="s">
        <v>16</v>
      </c>
      <c r="Q172" s="5" t="s">
        <v>13</v>
      </c>
      <c r="T172" s="5"/>
      <c r="U172" s="5"/>
      <c r="V172" s="6"/>
      <c r="W172" s="7"/>
      <c r="X172" s="8"/>
      <c r="Y172" s="5"/>
      <c r="Z172" s="5"/>
      <c r="AB172" t="b">
        <f t="shared" si="38"/>
        <v>0</v>
      </c>
      <c r="AC172" t="b">
        <f t="shared" si="29"/>
        <v>0</v>
      </c>
      <c r="AD172" t="b">
        <f t="shared" si="39"/>
        <v>0</v>
      </c>
      <c r="AE172" t="b">
        <f t="shared" si="31"/>
        <v>0</v>
      </c>
      <c r="AF172" t="b">
        <f t="shared" si="40"/>
        <v>0</v>
      </c>
      <c r="AG172" t="b">
        <f t="shared" si="35"/>
        <v>0</v>
      </c>
      <c r="AH172" t="str">
        <f t="shared" si="36"/>
        <v>n/a</v>
      </c>
      <c r="AK172" t="b">
        <f t="shared" si="41"/>
        <v>0</v>
      </c>
    </row>
    <row r="173" spans="2:37" x14ac:dyDescent="0.2">
      <c r="B173" s="5"/>
      <c r="C173" s="5" t="s">
        <v>28</v>
      </c>
      <c r="D173" s="6">
        <v>53</v>
      </c>
      <c r="E173" s="7">
        <v>34213</v>
      </c>
      <c r="F173" s="8">
        <v>45169</v>
      </c>
      <c r="G173" s="5" t="s">
        <v>35</v>
      </c>
      <c r="H173" s="5" t="s">
        <v>13</v>
      </c>
      <c r="I173" t="str">
        <f t="shared" si="37"/>
        <v>UT</v>
      </c>
      <c r="K173" s="5"/>
      <c r="L173" s="5" t="s">
        <v>28</v>
      </c>
      <c r="M173" s="6">
        <v>53</v>
      </c>
      <c r="N173" s="7">
        <v>34213</v>
      </c>
      <c r="O173" s="8">
        <v>45169</v>
      </c>
      <c r="P173" s="5" t="s">
        <v>35</v>
      </c>
      <c r="Q173" s="5" t="s">
        <v>13</v>
      </c>
      <c r="T173" s="5"/>
      <c r="U173" s="5" t="s">
        <v>28</v>
      </c>
      <c r="V173" s="6">
        <v>53</v>
      </c>
      <c r="W173" s="7">
        <v>34213</v>
      </c>
      <c r="X173" s="8">
        <v>45169</v>
      </c>
      <c r="Y173" s="5"/>
      <c r="Z173" s="5" t="s">
        <v>13</v>
      </c>
      <c r="AB173" t="b">
        <f t="shared" si="38"/>
        <v>1</v>
      </c>
      <c r="AC173" t="b">
        <f t="shared" si="29"/>
        <v>0</v>
      </c>
      <c r="AD173" t="b">
        <f t="shared" si="39"/>
        <v>0</v>
      </c>
      <c r="AE173" t="b">
        <f t="shared" si="31"/>
        <v>0</v>
      </c>
      <c r="AF173" t="b">
        <f t="shared" si="40"/>
        <v>0</v>
      </c>
      <c r="AG173" t="b">
        <f t="shared" si="35"/>
        <v>0</v>
      </c>
      <c r="AH173" t="str">
        <f t="shared" si="36"/>
        <v>n/a</v>
      </c>
      <c r="AK173" t="b">
        <f t="shared" si="41"/>
        <v>0</v>
      </c>
    </row>
    <row r="174" spans="2:37" x14ac:dyDescent="0.2">
      <c r="B174" s="5"/>
      <c r="C174" s="5" t="s">
        <v>4</v>
      </c>
      <c r="D174" s="6">
        <v>4.99</v>
      </c>
      <c r="E174" s="7">
        <v>45199</v>
      </c>
      <c r="F174" s="8">
        <v>49581</v>
      </c>
      <c r="G174" s="5" t="s">
        <v>58</v>
      </c>
      <c r="H174" s="5" t="s">
        <v>27</v>
      </c>
      <c r="I174" t="str">
        <f t="shared" si="37"/>
        <v>WA</v>
      </c>
      <c r="K174" s="5"/>
      <c r="L174" s="5"/>
      <c r="M174" s="6"/>
      <c r="N174" s="7"/>
      <c r="O174" s="8"/>
      <c r="P174" s="5"/>
      <c r="Q174" s="5"/>
      <c r="T174" s="5"/>
      <c r="U174" s="5"/>
      <c r="V174" s="6"/>
      <c r="W174" s="7"/>
      <c r="X174" s="8"/>
      <c r="Y174" s="5"/>
      <c r="Z174" s="5"/>
      <c r="AB174" t="b">
        <f t="shared" si="38"/>
        <v>0</v>
      </c>
      <c r="AC174" t="b">
        <f t="shared" si="29"/>
        <v>0</v>
      </c>
      <c r="AD174" t="b">
        <f t="shared" si="39"/>
        <v>0</v>
      </c>
      <c r="AE174" t="b">
        <f t="shared" si="31"/>
        <v>0</v>
      </c>
      <c r="AF174" t="b">
        <f t="shared" si="40"/>
        <v>0</v>
      </c>
      <c r="AG174" t="b">
        <f t="shared" si="35"/>
        <v>0</v>
      </c>
      <c r="AH174" t="str">
        <f t="shared" si="36"/>
        <v>n/a</v>
      </c>
      <c r="AK174" t="b">
        <f t="shared" si="41"/>
        <v>1</v>
      </c>
    </row>
    <row r="175" spans="2:37" x14ac:dyDescent="0.2">
      <c r="B175" s="5"/>
      <c r="C175" s="5"/>
      <c r="D175" s="6"/>
      <c r="E175" s="7"/>
      <c r="F175" s="8"/>
      <c r="G175" s="5"/>
      <c r="H175" s="5"/>
      <c r="I175">
        <f t="shared" si="37"/>
        <v>0</v>
      </c>
      <c r="K175" s="5"/>
      <c r="L175" s="5" t="s">
        <v>9</v>
      </c>
      <c r="M175" s="6">
        <v>3.65</v>
      </c>
      <c r="N175" s="7">
        <v>42614</v>
      </c>
      <c r="O175" s="8">
        <v>44439</v>
      </c>
      <c r="P175" s="5" t="s">
        <v>47</v>
      </c>
      <c r="Q175" s="5" t="s">
        <v>6</v>
      </c>
      <c r="T175" s="5"/>
      <c r="U175" s="5"/>
      <c r="V175" s="6"/>
      <c r="W175" s="7"/>
      <c r="X175" s="8"/>
      <c r="Y175" s="5"/>
      <c r="Z175" s="5"/>
      <c r="AB175" t="b">
        <f t="shared" si="38"/>
        <v>0</v>
      </c>
      <c r="AC175" t="b">
        <f t="shared" si="29"/>
        <v>0</v>
      </c>
      <c r="AD175" t="b">
        <f t="shared" si="39"/>
        <v>0</v>
      </c>
      <c r="AE175" t="b">
        <f t="shared" si="31"/>
        <v>0</v>
      </c>
      <c r="AF175" t="b">
        <f t="shared" si="40"/>
        <v>0</v>
      </c>
      <c r="AG175" t="b">
        <f t="shared" si="35"/>
        <v>1</v>
      </c>
      <c r="AH175" t="b">
        <f t="shared" si="36"/>
        <v>0</v>
      </c>
      <c r="AI175" t="b">
        <v>1</v>
      </c>
      <c r="AK175" t="b">
        <f t="shared" si="41"/>
        <v>0</v>
      </c>
    </row>
    <row r="176" spans="2:37" x14ac:dyDescent="0.2">
      <c r="B176" s="5"/>
      <c r="C176" s="5" t="s">
        <v>7</v>
      </c>
      <c r="D176" s="6">
        <v>0.75</v>
      </c>
      <c r="E176" s="7">
        <v>40291</v>
      </c>
      <c r="F176" s="8">
        <v>47486</v>
      </c>
      <c r="G176" s="5" t="s">
        <v>14</v>
      </c>
      <c r="H176" s="5" t="s">
        <v>6</v>
      </c>
      <c r="I176" t="str">
        <f t="shared" si="37"/>
        <v>OR</v>
      </c>
      <c r="K176" s="5"/>
      <c r="L176" s="5" t="s">
        <v>8</v>
      </c>
      <c r="M176" s="6">
        <v>0.75</v>
      </c>
      <c r="N176" s="7">
        <v>40291</v>
      </c>
      <c r="O176" s="8">
        <v>47486</v>
      </c>
      <c r="P176" s="5" t="s">
        <v>14</v>
      </c>
      <c r="Q176" s="5" t="s">
        <v>6</v>
      </c>
      <c r="T176" s="5"/>
      <c r="U176" s="5" t="s">
        <v>7</v>
      </c>
      <c r="V176" s="6">
        <v>0.75</v>
      </c>
      <c r="W176" s="7">
        <v>40127</v>
      </c>
      <c r="X176" s="8">
        <v>47486</v>
      </c>
      <c r="Y176" s="5"/>
      <c r="Z176" s="5" t="s">
        <v>6</v>
      </c>
      <c r="AB176" t="b">
        <f t="shared" si="38"/>
        <v>1</v>
      </c>
      <c r="AC176" t="b">
        <f t="shared" si="29"/>
        <v>0</v>
      </c>
      <c r="AD176" t="b">
        <f t="shared" si="39"/>
        <v>0</v>
      </c>
      <c r="AE176" t="b">
        <f t="shared" si="31"/>
        <v>0</v>
      </c>
      <c r="AF176" t="b">
        <f t="shared" si="40"/>
        <v>0</v>
      </c>
      <c r="AG176" t="b">
        <f t="shared" si="35"/>
        <v>0</v>
      </c>
      <c r="AH176" t="str">
        <f t="shared" si="36"/>
        <v>n/a</v>
      </c>
      <c r="AK176" t="b">
        <f t="shared" si="41"/>
        <v>0</v>
      </c>
    </row>
    <row r="177" spans="2:37" x14ac:dyDescent="0.2">
      <c r="B177" s="5"/>
      <c r="C177" s="5" t="s">
        <v>4</v>
      </c>
      <c r="D177" s="6">
        <v>80</v>
      </c>
      <c r="E177" s="7">
        <v>43462</v>
      </c>
      <c r="F177" s="8">
        <v>50766</v>
      </c>
      <c r="G177" s="5" t="s">
        <v>39</v>
      </c>
      <c r="H177" s="5" t="s">
        <v>25</v>
      </c>
      <c r="I177" t="str">
        <f t="shared" si="37"/>
        <v>WY</v>
      </c>
      <c r="K177" s="5"/>
      <c r="L177" s="5" t="s">
        <v>4</v>
      </c>
      <c r="M177" s="6">
        <v>80</v>
      </c>
      <c r="N177" s="7">
        <v>43405</v>
      </c>
      <c r="O177" s="8">
        <v>50709</v>
      </c>
      <c r="P177" s="5" t="s">
        <v>39</v>
      </c>
      <c r="Q177" s="5" t="s">
        <v>25</v>
      </c>
      <c r="T177" s="5"/>
      <c r="U177" s="5"/>
      <c r="V177" s="6"/>
      <c r="W177" s="7"/>
      <c r="X177" s="8"/>
      <c r="Y177" s="5"/>
      <c r="Z177" s="5"/>
      <c r="AB177" t="b">
        <f t="shared" si="38"/>
        <v>0</v>
      </c>
      <c r="AC177" t="b">
        <f t="shared" si="29"/>
        <v>0</v>
      </c>
      <c r="AD177" t="b">
        <f t="shared" si="39"/>
        <v>0</v>
      </c>
      <c r="AE177" t="b">
        <f t="shared" si="31"/>
        <v>0</v>
      </c>
      <c r="AF177" t="b">
        <f t="shared" si="40"/>
        <v>0</v>
      </c>
      <c r="AG177" t="b">
        <f t="shared" si="35"/>
        <v>0</v>
      </c>
      <c r="AH177" t="str">
        <f t="shared" si="36"/>
        <v>n/a</v>
      </c>
      <c r="AK177" t="b">
        <f t="shared" si="41"/>
        <v>1</v>
      </c>
    </row>
    <row r="178" spans="2:37" x14ac:dyDescent="0.2">
      <c r="B178" s="5"/>
      <c r="C178" s="5" t="s">
        <v>23</v>
      </c>
      <c r="D178" s="6">
        <v>30</v>
      </c>
      <c r="E178" s="7">
        <v>43466</v>
      </c>
      <c r="F178" s="8">
        <v>50770</v>
      </c>
      <c r="G178" s="5" t="s">
        <v>51</v>
      </c>
      <c r="H178" s="5" t="s">
        <v>25</v>
      </c>
      <c r="I178" t="str">
        <f t="shared" si="37"/>
        <v>WY</v>
      </c>
      <c r="K178" s="5"/>
      <c r="L178" s="5" t="s">
        <v>23</v>
      </c>
      <c r="M178" s="6">
        <v>30</v>
      </c>
      <c r="N178" s="7">
        <v>41640</v>
      </c>
      <c r="O178" s="8">
        <v>43465</v>
      </c>
      <c r="P178" s="5" t="s">
        <v>51</v>
      </c>
      <c r="Q178" s="5" t="s">
        <v>25</v>
      </c>
      <c r="T178" s="5"/>
      <c r="U178" s="5"/>
      <c r="V178" s="6"/>
      <c r="W178" s="7"/>
      <c r="X178" s="8"/>
      <c r="Y178" s="5"/>
      <c r="Z178" s="5"/>
      <c r="AB178" t="b">
        <f t="shared" si="38"/>
        <v>0</v>
      </c>
      <c r="AC178" t="b">
        <f t="shared" si="29"/>
        <v>0</v>
      </c>
      <c r="AD178" t="b">
        <f t="shared" si="39"/>
        <v>0</v>
      </c>
      <c r="AE178" t="b">
        <f t="shared" si="31"/>
        <v>0</v>
      </c>
      <c r="AF178" t="b">
        <f t="shared" si="40"/>
        <v>0</v>
      </c>
      <c r="AG178" t="b">
        <f t="shared" si="35"/>
        <v>1</v>
      </c>
      <c r="AH178" t="b">
        <f t="shared" si="36"/>
        <v>1</v>
      </c>
      <c r="AK178" t="b">
        <f t="shared" si="41"/>
        <v>0</v>
      </c>
    </row>
    <row r="179" spans="2:37" x14ac:dyDescent="0.2">
      <c r="B179" s="5"/>
      <c r="C179" s="5" t="s">
        <v>23</v>
      </c>
      <c r="D179" s="6">
        <v>25</v>
      </c>
      <c r="E179" s="7">
        <v>43831</v>
      </c>
      <c r="F179" s="8">
        <v>44926</v>
      </c>
      <c r="G179" s="5" t="s">
        <v>37</v>
      </c>
      <c r="H179" s="5" t="s">
        <v>13</v>
      </c>
      <c r="I179" t="str">
        <f t="shared" si="37"/>
        <v>UT</v>
      </c>
      <c r="K179" s="5"/>
      <c r="L179" s="5" t="s">
        <v>23</v>
      </c>
      <c r="M179" s="6">
        <v>25</v>
      </c>
      <c r="N179" s="7">
        <v>39814</v>
      </c>
      <c r="O179" s="8">
        <v>43100</v>
      </c>
      <c r="P179" s="5" t="s">
        <v>37</v>
      </c>
      <c r="Q179" s="5" t="s">
        <v>13</v>
      </c>
      <c r="T179" s="5"/>
      <c r="U179" s="5" t="s">
        <v>23</v>
      </c>
      <c r="V179" s="6">
        <v>25</v>
      </c>
      <c r="W179" s="7">
        <v>39814</v>
      </c>
      <c r="X179" s="8">
        <v>41274</v>
      </c>
      <c r="Y179" s="5"/>
      <c r="Z179" s="5" t="s">
        <v>13</v>
      </c>
      <c r="AB179" t="b">
        <f t="shared" si="38"/>
        <v>1</v>
      </c>
      <c r="AC179" t="b">
        <f t="shared" si="29"/>
        <v>1</v>
      </c>
      <c r="AD179" t="b">
        <f t="shared" si="39"/>
        <v>1</v>
      </c>
      <c r="AE179" t="b">
        <f t="shared" si="31"/>
        <v>1</v>
      </c>
      <c r="AF179" t="b">
        <f t="shared" si="40"/>
        <v>1</v>
      </c>
      <c r="AG179" t="b">
        <f t="shared" si="35"/>
        <v>1</v>
      </c>
      <c r="AH179" t="b">
        <f t="shared" si="36"/>
        <v>1</v>
      </c>
      <c r="AK179" t="b">
        <f t="shared" si="41"/>
        <v>0</v>
      </c>
    </row>
    <row r="180" spans="2:37" x14ac:dyDescent="0.2">
      <c r="B180" s="5"/>
      <c r="C180" s="5" t="s">
        <v>7</v>
      </c>
      <c r="D180" s="6">
        <v>0.57499999999999996</v>
      </c>
      <c r="E180" s="7">
        <v>33695</v>
      </c>
      <c r="F180" s="8">
        <v>49674</v>
      </c>
      <c r="G180" s="5" t="s">
        <v>38</v>
      </c>
      <c r="H180" s="5" t="s">
        <v>13</v>
      </c>
      <c r="I180" t="str">
        <f t="shared" si="37"/>
        <v>UT</v>
      </c>
      <c r="K180" s="5"/>
      <c r="L180" s="5" t="s">
        <v>8</v>
      </c>
      <c r="M180" s="6">
        <v>0.57499999999999996</v>
      </c>
      <c r="N180" s="7">
        <v>33695</v>
      </c>
      <c r="O180" s="8">
        <v>49674</v>
      </c>
      <c r="P180" s="5" t="s">
        <v>38</v>
      </c>
      <c r="Q180" s="5" t="s">
        <v>13</v>
      </c>
      <c r="T180" s="5"/>
      <c r="U180" s="5" t="s">
        <v>7</v>
      </c>
      <c r="V180" s="6">
        <v>0.48</v>
      </c>
      <c r="W180" s="7">
        <v>33695</v>
      </c>
      <c r="X180" s="8">
        <v>42369</v>
      </c>
      <c r="Y180" s="5"/>
      <c r="Z180" s="5" t="s">
        <v>13</v>
      </c>
      <c r="AB180" t="b">
        <f t="shared" si="38"/>
        <v>1</v>
      </c>
      <c r="AC180" t="b">
        <f t="shared" si="29"/>
        <v>1</v>
      </c>
      <c r="AD180" t="b">
        <f t="shared" si="39"/>
        <v>1</v>
      </c>
      <c r="AE180" t="b">
        <f t="shared" si="31"/>
        <v>1</v>
      </c>
      <c r="AF180" t="b">
        <f t="shared" si="40"/>
        <v>1</v>
      </c>
      <c r="AG180" t="b">
        <f t="shared" si="35"/>
        <v>1</v>
      </c>
      <c r="AH180" t="b">
        <f t="shared" si="36"/>
        <v>1</v>
      </c>
      <c r="AK180" t="b">
        <f t="shared" si="41"/>
        <v>0</v>
      </c>
    </row>
    <row r="181" spans="2:37" x14ac:dyDescent="0.2">
      <c r="B181" s="5"/>
      <c r="C181" s="5" t="s">
        <v>4</v>
      </c>
      <c r="D181" s="6">
        <v>80</v>
      </c>
      <c r="E181" s="7">
        <v>42713</v>
      </c>
      <c r="F181" s="8">
        <v>50023</v>
      </c>
      <c r="G181" s="5" t="s">
        <v>16</v>
      </c>
      <c r="H181" s="5" t="s">
        <v>13</v>
      </c>
      <c r="I181" t="str">
        <f t="shared" si="37"/>
        <v>UT</v>
      </c>
      <c r="K181" s="5"/>
      <c r="L181" s="5" t="s">
        <v>4</v>
      </c>
      <c r="M181" s="6">
        <v>80</v>
      </c>
      <c r="N181" s="7">
        <v>42713</v>
      </c>
      <c r="O181" s="8">
        <v>50023</v>
      </c>
      <c r="P181" s="5" t="s">
        <v>16</v>
      </c>
      <c r="Q181" s="5" t="s">
        <v>13</v>
      </c>
      <c r="T181" s="5"/>
      <c r="U181" s="5"/>
      <c r="V181" s="6"/>
      <c r="W181" s="7"/>
      <c r="X181" s="8"/>
      <c r="Y181" s="5"/>
      <c r="Z181" s="5"/>
      <c r="AB181" t="b">
        <f t="shared" si="38"/>
        <v>0</v>
      </c>
      <c r="AC181" t="b">
        <f t="shared" si="29"/>
        <v>0</v>
      </c>
      <c r="AD181" t="b">
        <f t="shared" si="39"/>
        <v>0</v>
      </c>
      <c r="AE181" t="b">
        <f t="shared" si="31"/>
        <v>0</v>
      </c>
      <c r="AF181" t="b">
        <f t="shared" si="40"/>
        <v>0</v>
      </c>
      <c r="AG181" t="b">
        <f t="shared" si="35"/>
        <v>0</v>
      </c>
      <c r="AH181" t="str">
        <f t="shared" si="36"/>
        <v>n/a</v>
      </c>
      <c r="AK181" t="b">
        <f t="shared" si="41"/>
        <v>0</v>
      </c>
    </row>
    <row r="182" spans="2:37" x14ac:dyDescent="0.2">
      <c r="B182" s="5"/>
      <c r="C182" s="5" t="s">
        <v>7</v>
      </c>
      <c r="D182" s="6">
        <v>0.7</v>
      </c>
      <c r="E182" s="7">
        <v>41873</v>
      </c>
      <c r="F182" s="8">
        <v>47238</v>
      </c>
      <c r="G182" s="5" t="s">
        <v>14</v>
      </c>
      <c r="H182" s="5" t="s">
        <v>6</v>
      </c>
      <c r="I182" t="str">
        <f t="shared" si="37"/>
        <v>OR</v>
      </c>
      <c r="K182" s="5"/>
      <c r="L182" s="5" t="s">
        <v>8</v>
      </c>
      <c r="M182" s="6">
        <v>0.7</v>
      </c>
      <c r="N182" s="7">
        <v>41873</v>
      </c>
      <c r="O182" s="8">
        <v>47238</v>
      </c>
      <c r="P182" s="5" t="s">
        <v>14</v>
      </c>
      <c r="Q182" s="5" t="s">
        <v>6</v>
      </c>
      <c r="T182" s="5"/>
      <c r="U182" s="5"/>
      <c r="V182" s="6"/>
      <c r="W182" s="7"/>
      <c r="X182" s="8"/>
      <c r="Y182" s="5"/>
      <c r="Z182" s="5"/>
      <c r="AB182" t="b">
        <f t="shared" si="38"/>
        <v>0</v>
      </c>
      <c r="AC182" t="b">
        <f t="shared" si="29"/>
        <v>0</v>
      </c>
      <c r="AD182" t="b">
        <f t="shared" si="39"/>
        <v>0</v>
      </c>
      <c r="AE182" t="b">
        <f t="shared" si="31"/>
        <v>0</v>
      </c>
      <c r="AF182" t="b">
        <f t="shared" si="40"/>
        <v>0</v>
      </c>
      <c r="AG182" t="b">
        <f t="shared" si="35"/>
        <v>0</v>
      </c>
      <c r="AH182" t="str">
        <f t="shared" si="36"/>
        <v>n/a</v>
      </c>
      <c r="AK182" t="b">
        <f t="shared" si="41"/>
        <v>0</v>
      </c>
    </row>
    <row r="183" spans="2:37" x14ac:dyDescent="0.2">
      <c r="B183" s="5"/>
      <c r="C183" s="5" t="s">
        <v>7</v>
      </c>
      <c r="D183" s="6">
        <v>0.3</v>
      </c>
      <c r="E183" s="7">
        <v>44804</v>
      </c>
      <c r="F183" s="8">
        <v>51820</v>
      </c>
      <c r="G183" s="5" t="s">
        <v>14</v>
      </c>
      <c r="H183" s="5" t="s">
        <v>6</v>
      </c>
      <c r="I183" t="str">
        <f t="shared" si="37"/>
        <v>OR</v>
      </c>
      <c r="K183" s="5"/>
      <c r="L183" s="5"/>
      <c r="M183" s="6"/>
      <c r="N183" s="7"/>
      <c r="O183" s="8"/>
      <c r="P183" s="5"/>
      <c r="Q183" s="5"/>
      <c r="T183" s="5"/>
      <c r="U183" s="5"/>
      <c r="V183" s="6"/>
      <c r="W183" s="7"/>
      <c r="X183" s="8"/>
      <c r="Y183" s="5"/>
      <c r="Z183" s="5"/>
      <c r="AB183" t="b">
        <f t="shared" si="38"/>
        <v>0</v>
      </c>
      <c r="AC183" t="b">
        <f t="shared" si="29"/>
        <v>0</v>
      </c>
      <c r="AD183" t="b">
        <f t="shared" si="39"/>
        <v>0</v>
      </c>
      <c r="AE183" t="b">
        <f t="shared" si="31"/>
        <v>0</v>
      </c>
      <c r="AF183" t="b">
        <f t="shared" si="40"/>
        <v>0</v>
      </c>
      <c r="AG183" t="b">
        <f t="shared" si="35"/>
        <v>0</v>
      </c>
      <c r="AH183" t="str">
        <f t="shared" si="36"/>
        <v>n/a</v>
      </c>
      <c r="AK183" t="b">
        <f t="shared" si="41"/>
        <v>1</v>
      </c>
    </row>
    <row r="184" spans="2:37" x14ac:dyDescent="0.2">
      <c r="B184" s="5"/>
      <c r="C184" s="5" t="s">
        <v>7</v>
      </c>
      <c r="D184" s="6">
        <v>0.2</v>
      </c>
      <c r="E184" s="7">
        <v>43409</v>
      </c>
      <c r="F184" s="8">
        <v>50662</v>
      </c>
      <c r="G184" s="5" t="s">
        <v>14</v>
      </c>
      <c r="H184" s="5" t="s">
        <v>6</v>
      </c>
      <c r="I184" t="str">
        <f t="shared" si="37"/>
        <v>OR</v>
      </c>
      <c r="K184" s="5"/>
      <c r="L184" s="5"/>
      <c r="M184" s="6"/>
      <c r="N184" s="7"/>
      <c r="O184" s="8"/>
      <c r="P184" s="5"/>
      <c r="Q184" s="5"/>
      <c r="T184" s="5"/>
      <c r="U184" s="5"/>
      <c r="V184" s="6"/>
      <c r="W184" s="7"/>
      <c r="X184" s="8"/>
      <c r="Y184" s="5"/>
      <c r="Z184" s="5"/>
      <c r="AB184" t="b">
        <f t="shared" si="38"/>
        <v>0</v>
      </c>
      <c r="AC184" t="b">
        <f t="shared" si="29"/>
        <v>0</v>
      </c>
      <c r="AD184" t="b">
        <f t="shared" si="39"/>
        <v>0</v>
      </c>
      <c r="AE184" t="b">
        <f t="shared" si="31"/>
        <v>0</v>
      </c>
      <c r="AF184" t="b">
        <f t="shared" si="40"/>
        <v>0</v>
      </c>
      <c r="AG184" t="b">
        <f t="shared" si="35"/>
        <v>0</v>
      </c>
      <c r="AH184" t="str">
        <f t="shared" si="36"/>
        <v>n/a</v>
      </c>
      <c r="AK184" t="b">
        <f t="shared" si="41"/>
        <v>0</v>
      </c>
    </row>
    <row r="185" spans="2:37" x14ac:dyDescent="0.2">
      <c r="B185" s="5"/>
      <c r="C185" s="5" t="s">
        <v>3</v>
      </c>
      <c r="D185" s="6">
        <v>9.9</v>
      </c>
      <c r="E185" s="7">
        <v>40057</v>
      </c>
      <c r="F185" s="8">
        <v>47361</v>
      </c>
      <c r="G185" s="5" t="s">
        <v>42</v>
      </c>
      <c r="H185" s="5" t="s">
        <v>6</v>
      </c>
      <c r="I185" t="str">
        <f t="shared" si="37"/>
        <v>OR</v>
      </c>
      <c r="K185" s="5"/>
      <c r="L185" s="5" t="s">
        <v>3</v>
      </c>
      <c r="M185" s="6">
        <v>9.9</v>
      </c>
      <c r="N185" s="7">
        <v>40057</v>
      </c>
      <c r="O185" s="8">
        <v>47361</v>
      </c>
      <c r="P185" s="5" t="s">
        <v>42</v>
      </c>
      <c r="Q185" s="5" t="s">
        <v>6</v>
      </c>
      <c r="T185" s="5"/>
      <c r="U185" s="5" t="s">
        <v>3</v>
      </c>
      <c r="V185" s="6">
        <v>9.9</v>
      </c>
      <c r="W185" s="7">
        <v>39983</v>
      </c>
      <c r="X185" s="8">
        <v>41182</v>
      </c>
      <c r="Y185" s="5"/>
      <c r="Z185" s="5" t="s">
        <v>6</v>
      </c>
      <c r="AB185" t="b">
        <f t="shared" si="38"/>
        <v>1</v>
      </c>
      <c r="AC185" t="b">
        <f t="shared" si="29"/>
        <v>1</v>
      </c>
      <c r="AD185" t="b">
        <f t="shared" si="39"/>
        <v>1</v>
      </c>
      <c r="AE185" t="b">
        <f t="shared" si="31"/>
        <v>1</v>
      </c>
      <c r="AF185" t="b">
        <f t="shared" si="40"/>
        <v>1</v>
      </c>
      <c r="AG185" t="b">
        <f t="shared" si="35"/>
        <v>1</v>
      </c>
      <c r="AH185" t="b">
        <f t="shared" si="36"/>
        <v>1</v>
      </c>
      <c r="AK185" t="b">
        <f t="shared" si="41"/>
        <v>0</v>
      </c>
    </row>
    <row r="186" spans="2:37" x14ac:dyDescent="0.2">
      <c r="B186" s="5"/>
      <c r="C186" s="5" t="s">
        <v>23</v>
      </c>
      <c r="D186" s="6">
        <v>4.8</v>
      </c>
      <c r="E186" s="7">
        <v>43665</v>
      </c>
      <c r="F186" s="8">
        <v>45046</v>
      </c>
      <c r="G186" s="5" t="s">
        <v>42</v>
      </c>
      <c r="H186" s="5" t="s">
        <v>6</v>
      </c>
      <c r="I186" t="str">
        <f t="shared" si="37"/>
        <v>OR</v>
      </c>
      <c r="K186" s="5"/>
      <c r="L186" s="5" t="s">
        <v>10</v>
      </c>
      <c r="M186" s="6">
        <v>4.8</v>
      </c>
      <c r="N186" s="7">
        <v>41274</v>
      </c>
      <c r="O186" s="8">
        <v>45046</v>
      </c>
      <c r="P186" s="5" t="s">
        <v>42</v>
      </c>
      <c r="Q186" s="5" t="s">
        <v>6</v>
      </c>
      <c r="T186" s="5"/>
      <c r="U186" s="5" t="s">
        <v>10</v>
      </c>
      <c r="V186" s="6">
        <v>4.8</v>
      </c>
      <c r="W186" s="7">
        <v>40960</v>
      </c>
      <c r="X186" s="8">
        <v>45046</v>
      </c>
      <c r="Y186" s="5"/>
      <c r="Z186" s="5" t="s">
        <v>6</v>
      </c>
      <c r="AB186" t="b">
        <f t="shared" si="38"/>
        <v>1</v>
      </c>
      <c r="AC186" t="b">
        <f t="shared" si="29"/>
        <v>0</v>
      </c>
      <c r="AD186" t="b">
        <f t="shared" si="39"/>
        <v>0</v>
      </c>
      <c r="AE186" t="b">
        <f t="shared" si="31"/>
        <v>0</v>
      </c>
      <c r="AF186" t="b">
        <f t="shared" si="40"/>
        <v>0</v>
      </c>
      <c r="AG186" t="b">
        <f t="shared" si="35"/>
        <v>0</v>
      </c>
      <c r="AH186" t="str">
        <f t="shared" si="36"/>
        <v>n/a</v>
      </c>
      <c r="AK186" t="b">
        <f t="shared" si="41"/>
        <v>0</v>
      </c>
    </row>
    <row r="187" spans="2:37" x14ac:dyDescent="0.2">
      <c r="B187" s="5"/>
      <c r="C187" s="5" t="s">
        <v>3</v>
      </c>
      <c r="D187" s="6">
        <v>1.5</v>
      </c>
      <c r="E187" s="7">
        <v>42681</v>
      </c>
      <c r="F187" s="8">
        <v>46332</v>
      </c>
      <c r="G187" s="5" t="s">
        <v>71</v>
      </c>
      <c r="H187" s="5" t="s">
        <v>13</v>
      </c>
      <c r="I187" t="str">
        <f t="shared" si="37"/>
        <v>UT</v>
      </c>
      <c r="K187" s="5"/>
      <c r="L187" s="5" t="s">
        <v>3</v>
      </c>
      <c r="M187" s="6">
        <v>1.5</v>
      </c>
      <c r="N187" s="7">
        <v>42681</v>
      </c>
      <c r="O187" s="8">
        <v>46151</v>
      </c>
      <c r="P187" s="5" t="s">
        <v>71</v>
      </c>
      <c r="Q187" s="5" t="s">
        <v>13</v>
      </c>
      <c r="T187" s="5"/>
      <c r="U187" s="5"/>
      <c r="V187" s="6"/>
      <c r="W187" s="7"/>
      <c r="X187" s="8"/>
      <c r="Y187" s="5"/>
      <c r="Z187" s="5"/>
      <c r="AB187" t="b">
        <f t="shared" si="38"/>
        <v>0</v>
      </c>
      <c r="AC187" t="b">
        <f t="shared" si="29"/>
        <v>0</v>
      </c>
      <c r="AD187" t="b">
        <f t="shared" si="39"/>
        <v>0</v>
      </c>
      <c r="AE187" t="b">
        <f t="shared" si="31"/>
        <v>0</v>
      </c>
      <c r="AF187" t="b">
        <f t="shared" si="40"/>
        <v>0</v>
      </c>
      <c r="AG187" t="b">
        <f t="shared" si="35"/>
        <v>0</v>
      </c>
      <c r="AH187" t="str">
        <f t="shared" si="36"/>
        <v>n/a</v>
      </c>
      <c r="AK187" t="b">
        <f t="shared" si="41"/>
        <v>0</v>
      </c>
    </row>
    <row r="188" spans="2:37" x14ac:dyDescent="0.2">
      <c r="B188" s="5"/>
      <c r="C188" s="5" t="s">
        <v>3</v>
      </c>
      <c r="D188" s="6">
        <v>1.7</v>
      </c>
      <c r="E188" s="7">
        <v>42681</v>
      </c>
      <c r="F188" s="8">
        <v>46332</v>
      </c>
      <c r="G188" s="5" t="s">
        <v>71</v>
      </c>
      <c r="H188" s="5" t="s">
        <v>13</v>
      </c>
      <c r="I188" t="str">
        <f t="shared" si="37"/>
        <v>UT</v>
      </c>
      <c r="K188" s="5"/>
      <c r="L188" s="5" t="s">
        <v>3</v>
      </c>
      <c r="M188" s="6">
        <v>1.7</v>
      </c>
      <c r="N188" s="7">
        <v>42681</v>
      </c>
      <c r="O188" s="8">
        <v>46151</v>
      </c>
      <c r="P188" s="5" t="s">
        <v>71</v>
      </c>
      <c r="Q188" s="5" t="s">
        <v>13</v>
      </c>
      <c r="T188" s="5"/>
      <c r="U188" s="5"/>
      <c r="V188" s="6"/>
      <c r="W188" s="7"/>
      <c r="X188" s="8"/>
      <c r="Y188" s="5"/>
      <c r="Z188" s="5"/>
      <c r="AB188" t="b">
        <f t="shared" si="38"/>
        <v>0</v>
      </c>
      <c r="AC188" t="b">
        <f t="shared" si="29"/>
        <v>0</v>
      </c>
      <c r="AD188" t="b">
        <f t="shared" si="39"/>
        <v>0</v>
      </c>
      <c r="AE188" t="b">
        <f t="shared" si="31"/>
        <v>0</v>
      </c>
      <c r="AF188" t="b">
        <f t="shared" si="40"/>
        <v>0</v>
      </c>
      <c r="AG188" t="b">
        <f t="shared" si="35"/>
        <v>0</v>
      </c>
      <c r="AH188" t="str">
        <f t="shared" si="36"/>
        <v>n/a</v>
      </c>
      <c r="AK188" t="b">
        <f t="shared" si="41"/>
        <v>0</v>
      </c>
    </row>
    <row r="189" spans="2:37" x14ac:dyDescent="0.2">
      <c r="B189" s="5"/>
      <c r="C189" s="5" t="s">
        <v>4</v>
      </c>
      <c r="D189" s="6">
        <v>9.9</v>
      </c>
      <c r="E189" s="7">
        <v>43097</v>
      </c>
      <c r="F189" s="8">
        <v>50024</v>
      </c>
      <c r="G189" s="5" t="s">
        <v>14</v>
      </c>
      <c r="H189" s="5" t="s">
        <v>6</v>
      </c>
      <c r="I189" t="str">
        <f t="shared" si="37"/>
        <v>OR</v>
      </c>
      <c r="K189" s="5"/>
      <c r="L189" s="5" t="s">
        <v>4</v>
      </c>
      <c r="M189" s="6">
        <v>9.9</v>
      </c>
      <c r="N189" s="7">
        <v>43045</v>
      </c>
      <c r="O189" s="8">
        <v>50024</v>
      </c>
      <c r="P189" s="5" t="s">
        <v>14</v>
      </c>
      <c r="Q189" s="5" t="s">
        <v>6</v>
      </c>
      <c r="T189" s="5"/>
      <c r="U189" s="5"/>
      <c r="V189" s="6"/>
      <c r="W189" s="7"/>
      <c r="X189" s="8"/>
      <c r="Y189" s="5"/>
      <c r="Z189" s="5"/>
      <c r="AB189" t="b">
        <f t="shared" si="38"/>
        <v>0</v>
      </c>
      <c r="AC189" t="b">
        <f t="shared" si="29"/>
        <v>0</v>
      </c>
      <c r="AD189" t="b">
        <f t="shared" si="39"/>
        <v>0</v>
      </c>
      <c r="AE189" t="b">
        <f t="shared" si="31"/>
        <v>0</v>
      </c>
      <c r="AF189" t="b">
        <f t="shared" si="40"/>
        <v>0</v>
      </c>
      <c r="AG189" t="b">
        <f t="shared" si="35"/>
        <v>0</v>
      </c>
      <c r="AH189" t="str">
        <f t="shared" si="36"/>
        <v>n/a</v>
      </c>
      <c r="AK189" t="b">
        <f t="shared" si="41"/>
        <v>1</v>
      </c>
    </row>
    <row r="190" spans="2:37" x14ac:dyDescent="0.2">
      <c r="B190" s="5"/>
      <c r="C190" s="5" t="s">
        <v>4</v>
      </c>
      <c r="D190" s="6">
        <v>80</v>
      </c>
      <c r="E190" s="7">
        <v>42354</v>
      </c>
      <c r="F190" s="8">
        <v>50039</v>
      </c>
      <c r="G190" s="5" t="s">
        <v>16</v>
      </c>
      <c r="H190" s="5" t="s">
        <v>13</v>
      </c>
      <c r="I190" t="str">
        <f t="shared" si="37"/>
        <v>UT</v>
      </c>
      <c r="K190" s="5"/>
      <c r="L190" s="5" t="s">
        <v>4</v>
      </c>
      <c r="M190" s="6">
        <v>80</v>
      </c>
      <c r="N190" s="7">
        <v>42354</v>
      </c>
      <c r="O190" s="8">
        <v>50039</v>
      </c>
      <c r="P190" s="5" t="s">
        <v>16</v>
      </c>
      <c r="Q190" s="5" t="s">
        <v>13</v>
      </c>
      <c r="T190" s="5"/>
      <c r="U190" s="5"/>
      <c r="V190" s="6"/>
      <c r="W190" s="7"/>
      <c r="X190" s="8"/>
      <c r="Y190" s="5"/>
      <c r="Z190" s="5"/>
      <c r="AB190" t="b">
        <f t="shared" si="38"/>
        <v>0</v>
      </c>
      <c r="AC190" t="b">
        <f t="shared" si="29"/>
        <v>0</v>
      </c>
      <c r="AD190" t="b">
        <f t="shared" si="39"/>
        <v>0</v>
      </c>
      <c r="AE190" t="b">
        <f t="shared" si="31"/>
        <v>0</v>
      </c>
      <c r="AF190" t="b">
        <f t="shared" si="40"/>
        <v>0</v>
      </c>
      <c r="AG190" t="b">
        <f t="shared" si="35"/>
        <v>0</v>
      </c>
      <c r="AH190" t="str">
        <f t="shared" si="36"/>
        <v>n/a</v>
      </c>
      <c r="AK190" t="b">
        <f t="shared" si="41"/>
        <v>0</v>
      </c>
    </row>
    <row r="191" spans="2:37" x14ac:dyDescent="0.2">
      <c r="B191" s="5"/>
      <c r="C191" s="5" t="s">
        <v>3</v>
      </c>
      <c r="D191" s="6">
        <v>3.3</v>
      </c>
      <c r="E191" s="7">
        <v>40057</v>
      </c>
      <c r="F191" s="8">
        <v>47147</v>
      </c>
      <c r="G191" s="5" t="s">
        <v>42</v>
      </c>
      <c r="H191" s="5" t="s">
        <v>6</v>
      </c>
      <c r="I191" t="str">
        <f t="shared" si="37"/>
        <v>OR</v>
      </c>
      <c r="K191" s="5"/>
      <c r="L191" s="5" t="s">
        <v>3</v>
      </c>
      <c r="M191" s="6">
        <v>3.3</v>
      </c>
      <c r="N191" s="7">
        <v>40057</v>
      </c>
      <c r="O191" s="8">
        <v>47147</v>
      </c>
      <c r="P191" s="5" t="s">
        <v>42</v>
      </c>
      <c r="Q191" s="5" t="s">
        <v>6</v>
      </c>
      <c r="T191" s="5"/>
      <c r="U191" s="5" t="s">
        <v>3</v>
      </c>
      <c r="V191" s="6">
        <v>3.3</v>
      </c>
      <c r="W191" s="7">
        <v>39801</v>
      </c>
      <c r="X191" s="8">
        <v>47147</v>
      </c>
      <c r="Y191" s="5"/>
      <c r="Z191" s="5" t="s">
        <v>6</v>
      </c>
      <c r="AB191" t="b">
        <f t="shared" si="38"/>
        <v>1</v>
      </c>
      <c r="AC191" t="b">
        <f t="shared" si="29"/>
        <v>0</v>
      </c>
      <c r="AD191" t="b">
        <f t="shared" si="39"/>
        <v>0</v>
      </c>
      <c r="AE191" t="b">
        <f t="shared" si="31"/>
        <v>0</v>
      </c>
      <c r="AF191" t="b">
        <f t="shared" si="40"/>
        <v>0</v>
      </c>
      <c r="AG191" t="b">
        <f t="shared" si="35"/>
        <v>0</v>
      </c>
      <c r="AH191" t="str">
        <f t="shared" si="36"/>
        <v>n/a</v>
      </c>
      <c r="AK191" t="b">
        <f t="shared" si="41"/>
        <v>0</v>
      </c>
    </row>
    <row r="192" spans="2:37" x14ac:dyDescent="0.2">
      <c r="B192" s="5"/>
      <c r="C192" s="5"/>
      <c r="D192" s="6"/>
      <c r="E192" s="7"/>
      <c r="F192" s="8"/>
      <c r="G192" s="5"/>
      <c r="H192" s="5"/>
      <c r="I192">
        <f t="shared" si="37"/>
        <v>0</v>
      </c>
      <c r="K192" s="5"/>
      <c r="L192" s="5"/>
      <c r="M192" s="6"/>
      <c r="N192" s="7"/>
      <c r="O192" s="8"/>
      <c r="P192" s="5"/>
      <c r="Q192" s="5"/>
      <c r="T192" s="5"/>
      <c r="U192" s="5" t="s">
        <v>7</v>
      </c>
      <c r="V192" s="6">
        <v>2</v>
      </c>
      <c r="W192" s="7">
        <v>30874</v>
      </c>
      <c r="X192" s="8">
        <v>41274</v>
      </c>
      <c r="Y192" s="5"/>
      <c r="Z192" s="5" t="s">
        <v>27</v>
      </c>
      <c r="AB192" t="b">
        <f t="shared" si="38"/>
        <v>0</v>
      </c>
      <c r="AC192" t="b">
        <f t="shared" si="29"/>
        <v>1</v>
      </c>
      <c r="AD192" t="b">
        <f t="shared" si="39"/>
        <v>0</v>
      </c>
      <c r="AE192" t="b">
        <f t="shared" si="31"/>
        <v>1</v>
      </c>
      <c r="AF192" t="b">
        <f t="shared" si="40"/>
        <v>0</v>
      </c>
      <c r="AG192" t="b">
        <f t="shared" si="35"/>
        <v>1</v>
      </c>
      <c r="AH192" t="b">
        <f t="shared" si="36"/>
        <v>0</v>
      </c>
      <c r="AI192" t="b">
        <v>1</v>
      </c>
      <c r="AK192" t="b">
        <f t="shared" si="41"/>
        <v>0</v>
      </c>
    </row>
    <row r="193" spans="2:37" x14ac:dyDescent="0.2">
      <c r="B193" s="5"/>
      <c r="C193" s="5" t="s">
        <v>3</v>
      </c>
      <c r="D193" s="6">
        <v>6.6</v>
      </c>
      <c r="E193" s="7">
        <v>40057</v>
      </c>
      <c r="F193" s="8">
        <v>47133</v>
      </c>
      <c r="G193" s="5" t="s">
        <v>29</v>
      </c>
      <c r="H193" s="5" t="s">
        <v>6</v>
      </c>
      <c r="I193" t="str">
        <f t="shared" si="37"/>
        <v>OR</v>
      </c>
      <c r="K193" s="5"/>
      <c r="L193" s="5" t="s">
        <v>3</v>
      </c>
      <c r="M193" s="6">
        <v>6.6</v>
      </c>
      <c r="N193" s="7">
        <v>40057</v>
      </c>
      <c r="O193" s="8">
        <v>47133</v>
      </c>
      <c r="P193" s="5" t="s">
        <v>29</v>
      </c>
      <c r="Q193" s="5" t="s">
        <v>6</v>
      </c>
      <c r="T193" s="5"/>
      <c r="U193" s="5" t="s">
        <v>3</v>
      </c>
      <c r="V193" s="6">
        <v>6.6</v>
      </c>
      <c r="W193" s="7">
        <v>39801</v>
      </c>
      <c r="X193" s="8">
        <v>47133</v>
      </c>
      <c r="Y193" s="5"/>
      <c r="Z193" s="5" t="s">
        <v>6</v>
      </c>
      <c r="AB193" t="b">
        <f t="shared" si="38"/>
        <v>1</v>
      </c>
      <c r="AC193" t="b">
        <f t="shared" si="29"/>
        <v>0</v>
      </c>
      <c r="AD193" t="b">
        <f t="shared" si="39"/>
        <v>0</v>
      </c>
      <c r="AE193" t="b">
        <f t="shared" si="31"/>
        <v>0</v>
      </c>
      <c r="AF193" t="b">
        <f t="shared" si="40"/>
        <v>0</v>
      </c>
      <c r="AG193" t="b">
        <f t="shared" si="35"/>
        <v>0</v>
      </c>
      <c r="AH193" t="str">
        <f t="shared" si="36"/>
        <v>n/a</v>
      </c>
      <c r="AK193" t="b">
        <f t="shared" si="41"/>
        <v>0</v>
      </c>
    </row>
    <row r="194" spans="2:37" x14ac:dyDescent="0.2">
      <c r="B194" s="5"/>
      <c r="C194" s="5"/>
      <c r="D194" s="6"/>
      <c r="E194" s="7"/>
      <c r="F194" s="8"/>
      <c r="G194" s="5"/>
      <c r="H194" s="5"/>
      <c r="I194">
        <f t="shared" si="37"/>
        <v>0</v>
      </c>
      <c r="K194" s="5"/>
      <c r="L194" s="5" t="s">
        <v>10</v>
      </c>
      <c r="M194" s="6">
        <v>0.95</v>
      </c>
      <c r="N194" s="7">
        <v>39655</v>
      </c>
      <c r="O194" s="8">
        <v>45286</v>
      </c>
      <c r="P194" s="5" t="s">
        <v>50</v>
      </c>
      <c r="Q194" s="5" t="s">
        <v>13</v>
      </c>
      <c r="T194" s="5"/>
      <c r="U194" s="5" t="s">
        <v>10</v>
      </c>
      <c r="V194" s="6">
        <v>0.95</v>
      </c>
      <c r="W194" s="7">
        <v>38337</v>
      </c>
      <c r="X194" s="8">
        <v>45286</v>
      </c>
      <c r="Y194" s="5" t="s">
        <v>50</v>
      </c>
      <c r="Z194" s="5" t="s">
        <v>13</v>
      </c>
      <c r="AB194" t="b">
        <f t="shared" si="38"/>
        <v>0</v>
      </c>
      <c r="AC194" t="b">
        <f t="shared" ref="AC194:AC197" si="42">AND(ISNUMBER(X194),X194&lt;DATE(2017,7,31))</f>
        <v>0</v>
      </c>
      <c r="AD194" t="b">
        <f t="shared" si="39"/>
        <v>0</v>
      </c>
      <c r="AE194" t="b">
        <f t="shared" ref="AE194:AE197" si="43">AND(ISNUMBER(X194),X194&lt;DATE(2022,7,31))</f>
        <v>0</v>
      </c>
      <c r="AF194" t="b">
        <f t="shared" si="40"/>
        <v>0</v>
      </c>
      <c r="AG194" t="b">
        <f t="shared" si="35"/>
        <v>0</v>
      </c>
      <c r="AH194" t="str">
        <f t="shared" si="36"/>
        <v>n/a</v>
      </c>
      <c r="AI194" t="b">
        <v>1</v>
      </c>
      <c r="AK194" t="b">
        <f t="shared" si="41"/>
        <v>0</v>
      </c>
    </row>
    <row r="195" spans="2:37" x14ac:dyDescent="0.2">
      <c r="B195" s="5"/>
      <c r="C195" s="5" t="s">
        <v>4</v>
      </c>
      <c r="D195" s="6">
        <v>8</v>
      </c>
      <c r="E195" s="7">
        <v>43097</v>
      </c>
      <c r="F195" s="8">
        <v>50373</v>
      </c>
      <c r="G195" s="5" t="s">
        <v>20</v>
      </c>
      <c r="H195" s="5" t="s">
        <v>6</v>
      </c>
      <c r="I195" t="str">
        <f t="shared" si="37"/>
        <v>OR</v>
      </c>
      <c r="K195" s="5"/>
      <c r="L195" s="5" t="s">
        <v>4</v>
      </c>
      <c r="M195" s="6">
        <v>8</v>
      </c>
      <c r="N195" s="7">
        <v>43100</v>
      </c>
      <c r="O195" s="8">
        <v>50373</v>
      </c>
      <c r="P195" s="5" t="s">
        <v>20</v>
      </c>
      <c r="Q195" s="5" t="s">
        <v>6</v>
      </c>
      <c r="T195" s="5"/>
      <c r="U195" s="5"/>
      <c r="V195" s="6"/>
      <c r="W195" s="7"/>
      <c r="X195" s="8"/>
      <c r="Y195" s="5"/>
      <c r="Z195" s="5"/>
      <c r="AB195" t="b">
        <f t="shared" si="38"/>
        <v>0</v>
      </c>
      <c r="AC195" t="b">
        <f t="shared" si="42"/>
        <v>0</v>
      </c>
      <c r="AD195" t="b">
        <f t="shared" si="39"/>
        <v>0</v>
      </c>
      <c r="AE195" t="b">
        <f t="shared" si="43"/>
        <v>0</v>
      </c>
      <c r="AF195" t="b">
        <f t="shared" si="40"/>
        <v>0</v>
      </c>
      <c r="AG195" t="b">
        <f t="shared" si="35"/>
        <v>0</v>
      </c>
      <c r="AH195" t="str">
        <f t="shared" si="36"/>
        <v>n/a</v>
      </c>
      <c r="AK195" t="b">
        <f t="shared" si="41"/>
        <v>1</v>
      </c>
    </row>
    <row r="196" spans="2:37" x14ac:dyDescent="0.2">
      <c r="B196" s="5"/>
      <c r="C196" s="5" t="s">
        <v>7</v>
      </c>
      <c r="D196" s="6">
        <v>1.47</v>
      </c>
      <c r="E196" s="7">
        <v>44197</v>
      </c>
      <c r="F196" s="8">
        <v>47848</v>
      </c>
      <c r="G196" s="5" t="s">
        <v>58</v>
      </c>
      <c r="H196" s="5" t="s">
        <v>27</v>
      </c>
      <c r="I196" t="str">
        <f t="shared" si="37"/>
        <v>WA</v>
      </c>
      <c r="K196" s="5"/>
      <c r="L196" s="5" t="s">
        <v>8</v>
      </c>
      <c r="M196" s="6">
        <v>1.47</v>
      </c>
      <c r="N196" s="7">
        <v>31503</v>
      </c>
      <c r="O196" s="8">
        <v>43465</v>
      </c>
      <c r="P196" s="5" t="s">
        <v>58</v>
      </c>
      <c r="Q196" s="5" t="s">
        <v>27</v>
      </c>
      <c r="T196" s="5"/>
      <c r="U196" s="5" t="s">
        <v>7</v>
      </c>
      <c r="V196" s="6">
        <v>1.47</v>
      </c>
      <c r="W196" s="7">
        <v>39814</v>
      </c>
      <c r="X196" s="8">
        <v>41274</v>
      </c>
      <c r="Y196" s="5"/>
      <c r="Z196" s="5" t="s">
        <v>27</v>
      </c>
      <c r="AB196" t="b">
        <f t="shared" si="38"/>
        <v>1</v>
      </c>
      <c r="AC196" t="b">
        <f t="shared" si="42"/>
        <v>1</v>
      </c>
      <c r="AD196" t="b">
        <f t="shared" si="39"/>
        <v>1</v>
      </c>
      <c r="AE196" t="b">
        <f t="shared" si="43"/>
        <v>1</v>
      </c>
      <c r="AF196" t="b">
        <f t="shared" si="40"/>
        <v>1</v>
      </c>
      <c r="AG196" t="b">
        <f t="shared" ref="AG196:AG197" si="44">OR(AND(X196&gt;0,X196&lt;DATE(2022,7,31)),AND(O196&gt;0,O196&lt;DATE(2022,7,31)),AND(F196&gt;0,F196&lt;DATE(2022,7,31)))</f>
        <v>1</v>
      </c>
      <c r="AH196" t="b">
        <f t="shared" ref="AH196:AH197" si="45">IF(AG196,MAX(F196,O196,X196)&gt;DATE(2022,7,31),"n/a")</f>
        <v>1</v>
      </c>
      <c r="AK196" t="b">
        <f t="shared" si="41"/>
        <v>0</v>
      </c>
    </row>
    <row r="197" spans="2:37" x14ac:dyDescent="0.2">
      <c r="B197" s="5"/>
      <c r="C197" s="5" t="s">
        <v>7</v>
      </c>
      <c r="D197" s="6">
        <v>1.4410000000000001</v>
      </c>
      <c r="E197" s="7">
        <v>44197</v>
      </c>
      <c r="F197" s="8">
        <v>47848</v>
      </c>
      <c r="G197" s="5" t="s">
        <v>58</v>
      </c>
      <c r="H197" s="5" t="s">
        <v>27</v>
      </c>
      <c r="I197" t="str">
        <f t="shared" si="37"/>
        <v>WA</v>
      </c>
      <c r="K197" s="5"/>
      <c r="L197" s="5" t="s">
        <v>8</v>
      </c>
      <c r="M197" s="6">
        <v>1.4</v>
      </c>
      <c r="N197" s="7">
        <v>31503</v>
      </c>
      <c r="O197" s="8">
        <v>44196</v>
      </c>
      <c r="P197" s="5" t="s">
        <v>58</v>
      </c>
      <c r="Q197" s="5" t="s">
        <v>27</v>
      </c>
      <c r="T197" s="5"/>
      <c r="U197" s="5" t="s">
        <v>7</v>
      </c>
      <c r="V197" s="6">
        <v>1.4</v>
      </c>
      <c r="W197" s="7">
        <v>39814</v>
      </c>
      <c r="X197" s="8">
        <v>41274</v>
      </c>
      <c r="Y197" s="5"/>
      <c r="Z197" s="5" t="s">
        <v>27</v>
      </c>
      <c r="AB197" t="b">
        <f t="shared" si="38"/>
        <v>1</v>
      </c>
      <c r="AC197" t="b">
        <f t="shared" si="42"/>
        <v>1</v>
      </c>
      <c r="AD197" t="b">
        <f t="shared" si="39"/>
        <v>1</v>
      </c>
      <c r="AE197" t="b">
        <f t="shared" si="43"/>
        <v>1</v>
      </c>
      <c r="AF197" t="b">
        <f t="shared" si="40"/>
        <v>1</v>
      </c>
      <c r="AG197" t="b">
        <f t="shared" si="44"/>
        <v>1</v>
      </c>
      <c r="AH197" t="b">
        <f t="shared" si="45"/>
        <v>1</v>
      </c>
      <c r="AK197" t="b">
        <f t="shared" si="41"/>
        <v>0</v>
      </c>
    </row>
    <row r="199" spans="2:37" x14ac:dyDescent="0.2">
      <c r="C199" s="14" t="s">
        <v>95</v>
      </c>
      <c r="D199" s="17">
        <f>SUM(D3:D197)</f>
        <v>2235.7260000000006</v>
      </c>
      <c r="E199" s="17"/>
      <c r="F199" s="17"/>
      <c r="G199" s="17"/>
      <c r="H199" s="17"/>
      <c r="I199" s="17"/>
      <c r="J199" s="17"/>
      <c r="K199" s="17"/>
      <c r="L199" s="17"/>
      <c r="M199" s="17">
        <f>SUM(M3:M197)</f>
        <v>2684.0199999999991</v>
      </c>
      <c r="N199" s="17"/>
      <c r="O199" s="17"/>
      <c r="P199" s="17"/>
      <c r="Q199" s="17"/>
      <c r="R199" s="17"/>
      <c r="S199" s="17"/>
      <c r="T199" s="17"/>
      <c r="U199" s="17"/>
      <c r="V199" s="17">
        <f>SUM(V3:V197)</f>
        <v>996.32150000000001</v>
      </c>
    </row>
    <row r="200" spans="2:37" x14ac:dyDescent="0.2">
      <c r="C200" s="41" t="s">
        <v>113</v>
      </c>
      <c r="D200" s="17">
        <f>D199-D201</f>
        <v>2172.7360000000008</v>
      </c>
      <c r="E200" s="17"/>
      <c r="F200" s="17"/>
      <c r="G200" s="17"/>
      <c r="H200" s="17"/>
      <c r="I200" s="17"/>
      <c r="J200" s="17"/>
      <c r="K200" s="17"/>
      <c r="L200" s="17"/>
      <c r="M200" s="17">
        <f>M199-M201</f>
        <v>1913.5199999999991</v>
      </c>
      <c r="N200" s="17"/>
      <c r="O200" s="17"/>
      <c r="P200" s="17"/>
      <c r="Q200" s="17"/>
      <c r="R200" s="17"/>
      <c r="S200" s="17"/>
      <c r="T200" s="17"/>
      <c r="U200" s="17"/>
      <c r="V200" s="17">
        <f>V199-V201</f>
        <v>757.43550000000005</v>
      </c>
    </row>
    <row r="201" spans="2:37" x14ac:dyDescent="0.2">
      <c r="C201" s="41" t="s">
        <v>114</v>
      </c>
      <c r="D201" s="17">
        <f>SUMIF(E$3:E$197,"&gt;"&amp;D$1,D$3:D$197)</f>
        <v>62.99</v>
      </c>
      <c r="E201" s="17"/>
      <c r="F201" s="17"/>
      <c r="G201" s="17"/>
      <c r="H201" s="17"/>
      <c r="I201" s="17"/>
      <c r="J201" s="17"/>
      <c r="K201" s="17"/>
      <c r="L201" s="17"/>
      <c r="M201" s="17">
        <f>SUMIF(N$3:N$197,"&gt;"&amp;M$1,M$3:M$197)</f>
        <v>770.49999999999989</v>
      </c>
      <c r="N201" s="17"/>
      <c r="O201" s="17"/>
      <c r="P201" s="17"/>
      <c r="Q201" s="17"/>
      <c r="R201" s="17"/>
      <c r="S201" s="17"/>
      <c r="T201" s="17"/>
      <c r="U201" s="17"/>
      <c r="V201" s="17">
        <f>SUMIF(W$3:W$197,"&gt;"&amp;V$1,V$3:V$197)</f>
        <v>238.886</v>
      </c>
      <c r="AI201" s="42"/>
      <c r="AJ201" s="42"/>
    </row>
    <row r="202" spans="2:37" x14ac:dyDescent="0.2">
      <c r="C202" s="14" t="s">
        <v>100</v>
      </c>
      <c r="D202" s="17">
        <f>SUMIF($AB$3:$AB$197,TRUE,D$3:D$197)</f>
        <v>789.55</v>
      </c>
      <c r="E202" s="17"/>
      <c r="F202" s="17"/>
      <c r="G202" s="17"/>
      <c r="H202" s="17"/>
      <c r="I202" s="17"/>
      <c r="J202" s="17"/>
      <c r="K202" s="17"/>
      <c r="L202" s="17"/>
      <c r="M202" s="17">
        <f>SUMIF($AB$3:$AB$197,TRUE,M$3:M$197)</f>
        <v>791.09899999999982</v>
      </c>
      <c r="N202" s="17"/>
      <c r="O202" s="17"/>
      <c r="P202" s="17"/>
      <c r="Q202" s="17"/>
      <c r="R202" s="17"/>
      <c r="S202" s="17"/>
      <c r="T202" s="17"/>
      <c r="U202" s="17"/>
      <c r="V202" s="17">
        <f>SUMIF($AB$3:$AB$197,TRUE,V$3:V$197)</f>
        <v>790.62899999999991</v>
      </c>
    </row>
    <row r="203" spans="2:37" x14ac:dyDescent="0.2">
      <c r="C203" s="15" t="s">
        <v>91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>
        <f>SUMIF($AC$3:$AC$197,TRUE,V$3:V$197)</f>
        <v>286.16849999999999</v>
      </c>
    </row>
    <row r="204" spans="2:37" x14ac:dyDescent="0.2">
      <c r="C204" s="15" t="s">
        <v>92</v>
      </c>
      <c r="D204" s="17">
        <f>SUMIF($AD$3:$AD$197,TRUE,D$3:D$197)</f>
        <v>214.30199999999999</v>
      </c>
      <c r="E204" s="17"/>
      <c r="F204" s="17"/>
      <c r="G204" s="17"/>
      <c r="H204" s="17"/>
      <c r="I204" s="17"/>
      <c r="J204" s="17"/>
      <c r="K204" s="17"/>
      <c r="L204" s="17"/>
      <c r="M204" s="17">
        <f>SUMIF($AD$3:$AD$197,TRUE,M$3:M$197)</f>
        <v>232.78599999999997</v>
      </c>
      <c r="N204" s="17"/>
      <c r="O204" s="17"/>
      <c r="P204" s="17"/>
      <c r="Q204" s="17"/>
      <c r="R204" s="17"/>
      <c r="S204" s="17"/>
      <c r="T204" s="17"/>
      <c r="U204" s="17"/>
      <c r="V204" s="17">
        <f>SUMIF($AD$3:$AD$197,TRUE,V$3:V$197)</f>
        <v>232.66599999999997</v>
      </c>
    </row>
    <row r="205" spans="2:37" x14ac:dyDescent="0.2">
      <c r="C205" s="15" t="s">
        <v>93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>
        <f>SUMIF($AE$3:$AE$197,TRUE,V$3:V$197)</f>
        <v>365.36850000000004</v>
      </c>
    </row>
    <row r="206" spans="2:37" x14ac:dyDescent="0.2">
      <c r="C206" s="15" t="s">
        <v>94</v>
      </c>
      <c r="D206" s="17">
        <f>SUMIF($AF$3:$AF$197,TRUE,D$3:D$197)</f>
        <v>286.91199999999992</v>
      </c>
      <c r="E206" s="17"/>
      <c r="F206" s="17"/>
      <c r="G206" s="17"/>
      <c r="H206" s="17"/>
      <c r="I206" s="17"/>
      <c r="J206" s="17"/>
      <c r="K206" s="17"/>
      <c r="L206" s="17"/>
      <c r="M206" s="17">
        <f>SUMIF($AF$3:$AF$197,TRUE,M$3:M$197)</f>
        <v>273.47099999999995</v>
      </c>
      <c r="N206" s="17"/>
      <c r="O206" s="17"/>
      <c r="P206" s="17"/>
      <c r="Q206" s="17"/>
      <c r="R206" s="17"/>
      <c r="S206" s="17"/>
      <c r="T206" s="17"/>
      <c r="U206" s="17"/>
      <c r="V206" s="17">
        <f>SUMIF($AF$3:$AF$197,TRUE,V$3:V$197)</f>
        <v>282.851</v>
      </c>
    </row>
    <row r="208" spans="2:37" x14ac:dyDescent="0.2">
      <c r="C208" s="15" t="s">
        <v>101</v>
      </c>
      <c r="D208">
        <f>SUMIF($AI$3:$AI$197,TRUE,D$3:D$197)</f>
        <v>0</v>
      </c>
      <c r="M208">
        <f>SUMIF($AI$3:$AI$197,TRUE,M$3:M$197)</f>
        <v>68.135000000000005</v>
      </c>
      <c r="V208">
        <f>SUMIF($AI$3:$AI$197,TRUE,V$3:V$197)</f>
        <v>47.69250000000001</v>
      </c>
      <c r="AI208" s="20"/>
      <c r="AJ20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</vt:lpstr>
      <vt:lpstr>QF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2016-05-26T16:50:41Z</dcterms:created>
  <dcterms:modified xsi:type="dcterms:W3CDTF">2022-10-12T23:18:34Z</dcterms:modified>
</cp:coreProperties>
</file>