
<file path=[Content_Types].xml><?xml version="1.0" encoding="utf-8"?>
<Types xmlns="http://schemas.openxmlformats.org/package/2006/content-types">
  <Override PartName="/xl/tables/table4.xml" ContentType="application/vnd.openxmlformats-officedocument.spreadsheetml.table+xml"/>
  <Override PartName="/xl/tables/table16.xml" ContentType="application/vnd.openxmlformats-officedocument.spreadsheetml.table+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tables/table11.xml" ContentType="application/vnd.openxmlformats-officedocument.spreadsheetml.table+xml"/>
  <Override PartName="/xl/tables/table1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19.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docProps/core.xml" ContentType="application/vnd.openxmlformats-package.core-properties+xml"/>
  <Default Extension="bin" ContentType="application/vnd.openxmlformats-officedocument.spreadsheetml.printerSettings"/>
  <Override PartName="/xl/tables/table3.xml" ContentType="application/vnd.openxmlformats-officedocument.spreadsheetml.table+xml"/>
  <Override PartName="/xl/tables/table1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90" windowWidth="14535" windowHeight="7935" tabRatio="742"/>
  </bookViews>
  <sheets>
    <sheet name="Overview" sheetId="6" r:id="rId1"/>
    <sheet name="Resources" sheetId="15" r:id="rId2"/>
    <sheet name="Risks" sheetId="9" r:id="rId3"/>
    <sheet name="Open Issues" sheetId="7" r:id="rId4"/>
    <sheet name="Overview Epics" sheetId="1" r:id="rId5"/>
    <sheet name="Overview Components" sheetId="5" r:id="rId6"/>
    <sheet name="Sprint Plan" sheetId="2" r:id="rId7"/>
    <sheet name="Sprint 1" sheetId="3" r:id="rId8"/>
    <sheet name="Sprint 2" sheetId="4" r:id="rId9"/>
    <sheet name="Sprint 3" sheetId="10" r:id="rId10"/>
    <sheet name="Sprint 4" sheetId="11" r:id="rId11"/>
    <sheet name="Sprint 5" sheetId="12" r:id="rId12"/>
    <sheet name="Sprint 6" sheetId="13" r:id="rId13"/>
    <sheet name="Sprint 7" sheetId="14" r:id="rId14"/>
  </sheets>
  <calcPr calcId="125725"/>
</workbook>
</file>

<file path=xl/calcChain.xml><?xml version="1.0" encoding="utf-8"?>
<calcChain xmlns="http://schemas.openxmlformats.org/spreadsheetml/2006/main">
  <c r="N31" i="15"/>
  <c r="M31"/>
  <c r="L31"/>
  <c r="K31"/>
  <c r="J31"/>
  <c r="I31"/>
  <c r="H31"/>
  <c r="G31"/>
  <c r="F31"/>
  <c r="E31"/>
  <c r="D31"/>
  <c r="C31"/>
  <c r="D7"/>
  <c r="O7" s="1"/>
  <c r="E7"/>
  <c r="F7"/>
  <c r="G7"/>
  <c r="H7"/>
  <c r="I7"/>
  <c r="J7"/>
  <c r="K7"/>
  <c r="L7"/>
  <c r="M7"/>
  <c r="N7"/>
  <c r="C7"/>
  <c r="E10" i="9" l="1"/>
  <c r="E7"/>
  <c r="E8"/>
  <c r="E9"/>
  <c r="R29" i="11"/>
  <c r="Q29"/>
  <c r="P29"/>
  <c r="O29"/>
  <c r="N29"/>
  <c r="M29"/>
  <c r="L29"/>
  <c r="K29"/>
  <c r="J29"/>
  <c r="I29"/>
  <c r="H29"/>
  <c r="G29"/>
  <c r="F2"/>
  <c r="R30" i="10"/>
  <c r="Q30"/>
  <c r="P30"/>
  <c r="O30"/>
  <c r="N30"/>
  <c r="M30"/>
  <c r="L30"/>
  <c r="K30"/>
  <c r="J30"/>
  <c r="I30"/>
  <c r="H30"/>
  <c r="G30"/>
  <c r="F2"/>
  <c r="D5" i="15"/>
  <c r="E5"/>
  <c r="F5"/>
  <c r="G5"/>
  <c r="H5"/>
  <c r="I5"/>
  <c r="J5"/>
  <c r="K5"/>
  <c r="L5"/>
  <c r="M5"/>
  <c r="N5"/>
  <c r="C5"/>
  <c r="D3"/>
  <c r="E3"/>
  <c r="F3"/>
  <c r="G3"/>
  <c r="H3"/>
  <c r="I3"/>
  <c r="J3"/>
  <c r="K3"/>
  <c r="L3"/>
  <c r="M3"/>
  <c r="N3"/>
  <c r="C3"/>
  <c r="D4"/>
  <c r="E4"/>
  <c r="F4"/>
  <c r="G4"/>
  <c r="H4"/>
  <c r="I4"/>
  <c r="J4"/>
  <c r="K4"/>
  <c r="L4"/>
  <c r="M4"/>
  <c r="N4"/>
  <c r="C4"/>
  <c r="D6"/>
  <c r="O6" s="1"/>
  <c r="E6"/>
  <c r="F6"/>
  <c r="G6"/>
  <c r="H6"/>
  <c r="I6"/>
  <c r="J6"/>
  <c r="K6"/>
  <c r="L6"/>
  <c r="M6"/>
  <c r="N6"/>
  <c r="C6"/>
  <c r="O31"/>
  <c r="D7" i="4"/>
  <c r="H39"/>
  <c r="I39"/>
  <c r="J39"/>
  <c r="K39"/>
  <c r="L39"/>
  <c r="M39"/>
  <c r="N39"/>
  <c r="O39"/>
  <c r="P39"/>
  <c r="Q39"/>
  <c r="R39"/>
  <c r="G39"/>
  <c r="E6" i="9"/>
  <c r="E5"/>
  <c r="E4"/>
  <c r="E3"/>
  <c r="E2"/>
  <c r="N8" i="15" l="1"/>
  <c r="J8"/>
  <c r="F8"/>
  <c r="C8"/>
  <c r="K8"/>
  <c r="G8"/>
  <c r="D8"/>
  <c r="O3"/>
  <c r="O4"/>
  <c r="L8"/>
  <c r="H8"/>
  <c r="O5"/>
  <c r="M8"/>
  <c r="I8"/>
  <c r="E8"/>
  <c r="D21" i="2"/>
  <c r="J21"/>
  <c r="E15" i="5"/>
  <c r="U3"/>
  <c r="U4"/>
  <c r="U5"/>
  <c r="U6"/>
  <c r="U7"/>
  <c r="U8"/>
  <c r="U9"/>
  <c r="U10"/>
  <c r="U11"/>
  <c r="U12"/>
  <c r="U13"/>
  <c r="U14"/>
  <c r="F2" i="4"/>
  <c r="F2" i="3"/>
  <c r="B3" i="2"/>
  <c r="C3" s="1"/>
  <c r="B4" s="1"/>
  <c r="C4" s="1"/>
  <c r="B5" s="1"/>
  <c r="C5" s="1"/>
  <c r="B6" s="1"/>
  <c r="C6" s="1"/>
  <c r="B7" s="1"/>
  <c r="C7" s="1"/>
  <c r="B8" s="1"/>
  <c r="C8" s="1"/>
  <c r="B9" s="1"/>
  <c r="C9" s="1"/>
  <c r="O8" i="15" l="1"/>
  <c r="U15" i="5"/>
  <c r="B10" i="2"/>
  <c r="C10" s="1"/>
  <c r="B11" s="1"/>
  <c r="C11" s="1"/>
  <c r="B12" s="1"/>
  <c r="C12" s="1"/>
  <c r="B13" s="1"/>
  <c r="C13" s="1"/>
  <c r="B14" s="1"/>
  <c r="C14" s="1"/>
  <c r="B15" s="1"/>
  <c r="C15" s="1"/>
  <c r="B16" s="1"/>
  <c r="C16" s="1"/>
  <c r="B17" s="1"/>
  <c r="C17" s="1"/>
  <c r="B18" s="1"/>
  <c r="C18" s="1"/>
  <c r="B19" s="1"/>
  <c r="C19" s="1"/>
  <c r="B20" s="1"/>
  <c r="C20" s="1"/>
</calcChain>
</file>

<file path=xl/comments1.xml><?xml version="1.0" encoding="utf-8"?>
<comments xmlns="http://schemas.openxmlformats.org/spreadsheetml/2006/main">
  <authors>
    <author>Christoph Kuhmuench</author>
    <author>Rajanikanth Tanikella</author>
  </authors>
  <commentList>
    <comment ref="A1" authorId="0">
      <text>
        <r>
          <rPr>
            <b/>
            <sz val="8"/>
            <color indexed="81"/>
            <rFont val="Tahoma"/>
            <family val="2"/>
          </rPr>
          <t>Christoph Kuhmuench:</t>
        </r>
        <r>
          <rPr>
            <sz val="8"/>
            <color indexed="81"/>
            <rFont val="Tahoma"/>
            <family val="2"/>
          </rPr>
          <t xml:space="preserve">
</t>
        </r>
      </text>
    </comment>
    <comment ref="C1" authorId="1">
      <text>
        <r>
          <rPr>
            <b/>
            <sz val="14"/>
            <color indexed="81"/>
            <rFont val="Tahoma"/>
            <family val="2"/>
          </rPr>
          <t>Rajanikanth Tanikella:</t>
        </r>
        <r>
          <rPr>
            <sz val="14"/>
            <color indexed="81"/>
            <rFont val="Tahoma"/>
            <family val="2"/>
          </rPr>
          <t xml:space="preserve">
Necessary
Useful but not necessary
Desirable</t>
        </r>
      </text>
    </comment>
    <comment ref="E1" authorId="1">
      <text>
        <r>
          <rPr>
            <b/>
            <sz val="14"/>
            <color indexed="81"/>
            <rFont val="Tahoma"/>
            <family val="2"/>
          </rPr>
          <t>Rajanikanth Tanikella:</t>
        </r>
        <r>
          <rPr>
            <sz val="14"/>
            <color indexed="81"/>
            <rFont val="Tahoma"/>
            <family val="2"/>
          </rPr>
          <t xml:space="preserve">
1 High: If we don't get it right or ignore it then it will be expensive to repair later
2 Medium: Fairly risky, we should look into it. If we ignore it  will be a risk
3 Low: We can compartmentalize and isolate the implementation to shield against expensive rework</t>
        </r>
      </text>
    </comment>
  </commentList>
</comments>
</file>

<file path=xl/comments2.xml><?xml version="1.0" encoding="utf-8"?>
<comments xmlns="http://schemas.openxmlformats.org/spreadsheetml/2006/main">
  <authors>
    <author>Christoph Kuhmuench</author>
  </authors>
  <commentList>
    <comment ref="E2" authorId="0">
      <text>
        <r>
          <rPr>
            <b/>
            <sz val="8"/>
            <color indexed="81"/>
            <rFont val="Tahoma"/>
            <family val="2"/>
          </rPr>
          <t>Christoph Kuhmuench:</t>
        </r>
        <r>
          <rPr>
            <sz val="8"/>
            <color indexed="81"/>
            <rFont val="Tahoma"/>
            <family val="2"/>
          </rPr>
          <t xml:space="preserve">
This means how complete is this component out of the box with respect to the required NGDS functionality.</t>
        </r>
      </text>
    </comment>
  </commentList>
</comments>
</file>

<file path=xl/comments3.xml><?xml version="1.0" encoding="utf-8"?>
<comments xmlns="http://schemas.openxmlformats.org/spreadsheetml/2006/main">
  <authors>
    <author>Christoph Kuhmuench</author>
  </authors>
  <commentList>
    <comment ref="J1" authorId="0">
      <text>
        <r>
          <rPr>
            <b/>
            <sz val="8"/>
            <color indexed="81"/>
            <rFont val="Tahoma"/>
            <family val="2"/>
          </rPr>
          <t>Christoph Kuhmuench:</t>
        </r>
        <r>
          <rPr>
            <sz val="8"/>
            <color indexed="81"/>
            <rFont val="Tahoma"/>
            <family val="2"/>
          </rPr>
          <t xml:space="preserve">
This should be a list of the server-side component hat are "touched" in this sprint. We will refer to the component identified in the high-level diagram.
</t>
        </r>
        <r>
          <rPr>
            <b/>
            <sz val="8"/>
            <color indexed="81"/>
            <rFont val="Tahoma"/>
            <family val="2"/>
          </rPr>
          <t xml:space="preserve">Note that this column is not yet up-to-date.
</t>
        </r>
        <r>
          <rPr>
            <sz val="8"/>
            <color indexed="81"/>
            <rFont val="Tahoma"/>
            <family val="2"/>
          </rPr>
          <t>We will update it eventually.</t>
        </r>
      </text>
    </comment>
  </commentList>
</comments>
</file>

<file path=xl/sharedStrings.xml><?xml version="1.0" encoding="utf-8"?>
<sst xmlns="http://schemas.openxmlformats.org/spreadsheetml/2006/main" count="865" uniqueCount="420">
  <si>
    <t>N</t>
  </si>
  <si>
    <t>D</t>
  </si>
  <si>
    <t>UD</t>
  </si>
  <si>
    <t>U</t>
  </si>
  <si>
    <t>Priority</t>
  </si>
  <si>
    <t>Architectural Impact</t>
  </si>
  <si>
    <t>H</t>
  </si>
  <si>
    <t>M..L</t>
  </si>
  <si>
    <t>H..M</t>
  </si>
  <si>
    <t>M</t>
  </si>
  <si>
    <t>% Covered by CKAN</t>
  </si>
  <si>
    <t>90?</t>
  </si>
  <si>
    <t>50?</t>
  </si>
  <si>
    <t>L</t>
  </si>
  <si>
    <t>M..L?</t>
  </si>
  <si>
    <t>Epic_006 User Epic – User and User Group Administration</t>
  </si>
  <si>
    <t>Description</t>
  </si>
  <si>
    <t>Epic Name</t>
  </si>
  <si>
    <t>As an organization that wishes to participate in NGDS, we want to assure that our information can be easily uploaded to our local repository and found through the central NGDS User Interface. Therefore, our local Node Administrator will set up the local computers to host our local repository and then our Node Administrator will register our node with the central NGDS. Then our Data Submitter will upload an example file according to the Content Model (i.e. a Tier 1 file) into our local repository and create a resource. During the process of uploading the submitter must complete the metadata form. Our Data Steward will then make the resource public so that the metadata of the resource can be harvested by the central NGDS.
After the metadata is properly harvested centrally, we want to verify that the location of the resource can be found using the central NGDS user interface. Therefore we want to validate that an end user can locate the resource by browsing the map, by using keyword filtering, and by seeing the bounding box of the resource displayed on the map. The end user should be able to download the resource data from our repository to their local machine.</t>
  </si>
  <si>
    <t xml:space="preserve">As a node or NGDS Administrator I want to set up users groups for accessing NGDS Functionality. I wish to:
• Manage local node users allowing for adding/ removing users and assigning user roles and group membership. This creates a new user account in the system, allowing the storage of important user information such as e-mail, name, login, password, address, and enabling features such as subscription and search saving, and auto complete.
• Assign roles to users. These roles control the users’ abilities to publish data in the system or to administer system functions.
• Allow users to self enroll. i.e. to create their account in the NGDS system for the purpose of supporting NGDS data import/export and exploration activities.
• Create a “portal account” as well as a local account (a portal account is distinct from node account).  The end user needs a login to the portal, allowing them to save and load search results, sign-up for notification of new data via email, and submit comments, rating, quality flags (for social networking).  Users with portal and node accounts should use same login for both (single sign on). 
• Allow users to manually logout of a session. Also specify a timeout to automatically logout an inactive session.
• Allow users (and Administrators) to send e-mail to administrators of the system to request e.g. granting of access rights, or to register new nodes in the NGDS network, or other issues.
</t>
  </si>
  <si>
    <t xml:space="preserve">As a Software Developer I wish to create new NGDS Application or extensions to NGDS. I wish to:
• Use web protocols, in particular: CSW, WFS and HTTP, to build applications that utilize the data and meta-data stored in NGDS. NGDS can also be used to locate referenced data (data that is not stored in NGDS components but is referenced by the NGDS catalog).
• Utilize NGDS Documentation.
• Request the inclusion of application links in the NGDS web site. They will do so via a public e-mail address or via a form that allow them to submit this information
</t>
  </si>
  <si>
    <t>Epic_002 Search for Data SOLR Search (as opposed to metadata search)</t>
  </si>
  <si>
    <t>Epic_001 Participate in NGDS</t>
  </si>
  <si>
    <t>Epic_005 Update Uploaded Data File</t>
  </si>
  <si>
    <t>Epic_007 Data Security (access controls to Resource Collections)</t>
  </si>
  <si>
    <t>Epic_008 Provide Data Ratings and Address Data Quality Issues</t>
  </si>
  <si>
    <t>Epic_009 Faceted Search</t>
  </si>
  <si>
    <r>
      <t>Epic_010 Create New NGDS Application (Documentation of interfaces</t>
    </r>
    <r>
      <rPr>
        <sz val="11"/>
        <color theme="1"/>
        <rFont val="Arial"/>
        <family val="2"/>
      </rPr>
      <t>)</t>
    </r>
  </si>
  <si>
    <t>Epic_011 System Administration</t>
  </si>
  <si>
    <t xml:space="preserve">As an End User I wish to participate in a social network centered around the NGDS. I wish to:
• Inspect the data reviews of other users to gauge the accuracy and validity of the data. Peer ratings can include textual description, star ratings or both, so the NGDS needs to provide a rating system.
• Save search parameters and context for later reuse or sharing with others.
• Shown a list of saved searches, for their account, groups that they belong to, or public searches. The user may load saved search results.
• Use saved search criteria for RSS-type subscription to receive notification by e-mail when new content matching search criteria is found.
• e-mail the metadata set URI to other users in order to collect opinions on the quality of the metadata and possibly the data also.
• Post links to Facebook, Twitter referencing NGDS resources.
</t>
  </si>
  <si>
    <t>Epic_012 Social Networking</t>
  </si>
  <si>
    <t>Epic_003 Bulk Uploading and Tier 2 Data Processing</t>
  </si>
  <si>
    <t>#</t>
  </si>
  <si>
    <t>Start</t>
  </si>
  <si>
    <t>End</t>
  </si>
  <si>
    <t>Sprint Theme</t>
  </si>
  <si>
    <t>HR Size [%]</t>
  </si>
  <si>
    <t>Infrastructure and Research</t>
  </si>
  <si>
    <t>Epic001</t>
  </si>
  <si>
    <t>Epic004</t>
  </si>
  <si>
    <t>Epic005</t>
  </si>
  <si>
    <t>Epic006</t>
  </si>
  <si>
    <t>Epic007</t>
  </si>
  <si>
    <t>Epic011</t>
  </si>
  <si>
    <t>Refactoring</t>
  </si>
  <si>
    <t>Epic009</t>
  </si>
  <si>
    <t>Epic008</t>
  </si>
  <si>
    <t>Epic002</t>
  </si>
  <si>
    <t>Epic003</t>
  </si>
  <si>
    <t>Epic012</t>
  </si>
  <si>
    <t>Epic010</t>
  </si>
  <si>
    <t>Final Cleanup</t>
  </si>
  <si>
    <t>Covered Epic 1</t>
  </si>
  <si>
    <t>Covered Epic 2</t>
  </si>
  <si>
    <t>Implement NGDS core functionality in the most basic way</t>
  </si>
  <si>
    <t>Epic_004 Tier 3 Data Processing and Bulk Uploading</t>
  </si>
  <si>
    <t>Implement map-based searching and implement structured data upload incl. support for OGC protocols and implement bulk upload</t>
  </si>
  <si>
    <t>Complete implementation of structured data upload incl. support for OGC protocols and implement bulk upload</t>
  </si>
  <si>
    <t>Social Networking and writing a guide for developers of new applications</t>
  </si>
  <si>
    <t>Add functionality for data ratings, and user annotations and addressing data quality issues phase 1</t>
  </si>
  <si>
    <t>Add functionality for data ratings, and user annotations and addressing data quality issues phase 2</t>
  </si>
  <si>
    <t>Support for Tier 2 data phase 1</t>
  </si>
  <si>
    <t>Thesaurus, Internationalization</t>
  </si>
  <si>
    <t>UI Features</t>
  </si>
  <si>
    <t>Components</t>
  </si>
  <si>
    <t>Core static UI page, NGDS harvesting management page, View resources, Publish resources, Map Viewer, keyword search, display metadata, retrieve resource data</t>
  </si>
  <si>
    <t>see above</t>
  </si>
  <si>
    <t>CKAN core, Postgres, federation extension, ckan-spatial, CKAN map extension</t>
  </si>
  <si>
    <t>Theme</t>
  </si>
  <si>
    <t>Length</t>
  </si>
  <si>
    <t>Abstract</t>
  </si>
  <si>
    <t>Core Architecture and UI Design and Development</t>
  </si>
  <si>
    <t>This task is dedicated to the implementation of Epic #1 in its most basic version (no specific error handling, all features reduced to the bare minimum, no Ajax stuff, etc.).</t>
  </si>
  <si>
    <t>Group</t>
  </si>
  <si>
    <t>Infrastructure &amp; Testing</t>
  </si>
  <si>
    <t>Component Name</t>
  </si>
  <si>
    <t>License</t>
  </si>
  <si>
    <t>Provider</t>
  </si>
  <si>
    <t>Completeness</t>
  </si>
  <si>
    <t>Worked on in Sprint</t>
  </si>
  <si>
    <t>CKAN Core</t>
  </si>
  <si>
    <t>ckan.org</t>
  </si>
  <si>
    <t>Total</t>
  </si>
  <si>
    <t>Geoserver</t>
  </si>
  <si>
    <t>Postgres</t>
  </si>
  <si>
    <t>ckan-spatial</t>
  </si>
  <si>
    <t>CKAN-UI</t>
  </si>
  <si>
    <t>geoserver extension</t>
  </si>
  <si>
    <t>NGDS</t>
  </si>
  <si>
    <t>federation extension</t>
  </si>
  <si>
    <t>ckan-datastore</t>
  </si>
  <si>
    <t>postgres</t>
  </si>
  <si>
    <t>ogc</t>
  </si>
  <si>
    <t>Data ranking extension</t>
  </si>
  <si>
    <t>publish-subscriber extension</t>
  </si>
  <si>
    <t>CKAN UI map extension</t>
  </si>
  <si>
    <t>SOLR</t>
  </si>
  <si>
    <t>Apache</t>
  </si>
  <si>
    <t>apache</t>
  </si>
  <si>
    <t>1</t>
  </si>
  <si>
    <t>2</t>
  </si>
  <si>
    <t>3</t>
  </si>
  <si>
    <t>4</t>
  </si>
  <si>
    <t>5</t>
  </si>
  <si>
    <t>6</t>
  </si>
  <si>
    <t>7</t>
  </si>
  <si>
    <t>8</t>
  </si>
  <si>
    <t>9</t>
  </si>
  <si>
    <t>10</t>
  </si>
  <si>
    <t>11</t>
  </si>
  <si>
    <t>12</t>
  </si>
  <si>
    <t>13</t>
  </si>
  <si>
    <t>14</t>
  </si>
  <si>
    <t>Milestone</t>
  </si>
  <si>
    <t>M1</t>
  </si>
  <si>
    <t>M2</t>
  </si>
  <si>
    <t>M3</t>
  </si>
  <si>
    <t>M4</t>
  </si>
  <si>
    <t>Testing</t>
  </si>
  <si>
    <t>Incorporate End User Test Results</t>
  </si>
  <si>
    <t>Epic001 complete: We have a first running system with minimalistic features and a UI that is reasonably close to the expected one.</t>
  </si>
  <si>
    <t>Open question: When do we support harvesting?</t>
  </si>
  <si>
    <t>Full support for tier 3 data realized: Upload of structured data, (minimal) validation of uploaded data, exposed via OGC services. We also now support map-based search.</t>
  </si>
  <si>
    <t>M5</t>
  </si>
  <si>
    <t>Project completed: tier 2 data support, social networking, thesaurus and internationalization completed.</t>
  </si>
  <si>
    <t>This is the project execution plan for NGDS.</t>
  </si>
  <si>
    <t xml:space="preserve">The ultimate goal of the National Geothermal Data System (NGDS) is to support the discovery of geothermal sources of energy. The NGDS will provide online access to important geothermal-related data from a network of data providers in order to:
I. Increase the efficiency of exploration, development and usage of geothermal energy by providing a basis for financial risk analysis of potential sites
II. Assist state and federal agencies in making land and resource management assessments 
III. Foster the discovery of new geothermal resources by supporting ongoing and future geothermal-related research
IV. Increase public awareness of geothermal energy
</t>
  </si>
  <si>
    <t>Background</t>
  </si>
  <si>
    <t>National Geothermal Data System
NGDS</t>
  </si>
  <si>
    <t>NGDS is funded by the DoE.</t>
  </si>
  <si>
    <r>
      <rPr>
        <b/>
        <sz val="11"/>
        <color indexed="8"/>
        <rFont val="Lucida Sans"/>
        <family val="2"/>
      </rPr>
      <t>Agile:</t>
    </r>
    <r>
      <rPr>
        <sz val="11"/>
        <color indexed="8"/>
        <rFont val="Lucida Sans"/>
        <family val="2"/>
      </rPr>
      <t xml:space="preserve">
This project is run in an agile style based on SCRUM: The project time frame is devided into sprints which typically last 3 weeks (exceptions due to holidays may occur). The core of our project plan therefore outlines the activities planned for each sprint. Due to limited information later sprints are planned in a less detailed way at the beginning of the sprint. The missing details are added as the project goes on and the information becomes clearer.
</t>
    </r>
    <r>
      <rPr>
        <b/>
        <sz val="11"/>
        <color indexed="8"/>
        <rFont val="Lucida Sans"/>
        <family val="2"/>
      </rPr>
      <t>Four Aspects of Development:</t>
    </r>
    <r>
      <rPr>
        <sz val="11"/>
        <color indexed="8"/>
        <rFont val="Lucida Sans"/>
        <family val="2"/>
      </rPr>
      <t xml:space="preserve">
This plan also tracks the status of completeness for the 4 typical aspects of development for Web-based Enterprise-level applications: (0) Infrastructure &amp; Testing, (1) User Interface Development, (2) Server-side Development, and (3) Architecture, Design, and Documentation.
</t>
    </r>
    <r>
      <rPr>
        <b/>
        <sz val="11"/>
        <color indexed="8"/>
        <rFont val="Lucida Sans"/>
        <family val="2"/>
      </rPr>
      <t xml:space="preserve">Tracking Requirements:
</t>
    </r>
    <r>
      <rPr>
        <sz val="11"/>
        <color indexed="8"/>
        <rFont val="Lucida Sans"/>
        <family val="2"/>
      </rPr>
      <t xml:space="preserve">Prior to the definition of this plan a certain amount of research went into the development of a software requirements document (SRS). As a result we have a fair set of use cases that define the requirements of the projects. We packaged those use cases in so-called "epic stories" which cover a number of those use cases. This simplifies packaging the use cases into sprints as every sprint shall lead to a demonstrator that shows the completion of some aspect of the system.
</t>
    </r>
    <r>
      <rPr>
        <b/>
        <sz val="11"/>
        <color indexed="8"/>
        <rFont val="Lucida Sans"/>
        <family val="2"/>
      </rPr>
      <t xml:space="preserve">Tracking Architectural Components:
</t>
    </r>
    <r>
      <rPr>
        <sz val="11"/>
        <color indexed="8"/>
        <rFont val="Lucida Sans"/>
        <family val="2"/>
      </rPr>
      <t>Prior of the definition of this plan a certain amount of research went into the development of a highlevel architecture. As a result the development can be guided a highlevel component diagram. We therefore track the status of completeness of each component in this highlevel component diagram.</t>
    </r>
  </si>
  <si>
    <t>Concept of this project plan</t>
  </si>
  <si>
    <t>Title</t>
  </si>
  <si>
    <t>Created</t>
  </si>
  <si>
    <t>Responsibility</t>
  </si>
  <si>
    <t>Resolved</t>
  </si>
  <si>
    <t>Development Team: Hours per Month</t>
  </si>
  <si>
    <t>Lastname</t>
  </si>
  <si>
    <t>Firstname</t>
  </si>
  <si>
    <t>Oct-12</t>
  </si>
  <si>
    <t>Nov-12</t>
  </si>
  <si>
    <t>Dec-12</t>
  </si>
  <si>
    <t>Jan-13</t>
  </si>
  <si>
    <t>Feb-13</t>
  </si>
  <si>
    <t>Mar-13</t>
  </si>
  <si>
    <t>Apr-13</t>
  </si>
  <si>
    <t>May-13</t>
  </si>
  <si>
    <t>Jun-13</t>
  </si>
  <si>
    <t>Jul-13</t>
  </si>
  <si>
    <t>Aug-13</t>
  </si>
  <si>
    <t>Sep-13</t>
  </si>
  <si>
    <t>Keneman</t>
  </si>
  <si>
    <t>Scott</t>
  </si>
  <si>
    <t>Pearson</t>
  </si>
  <si>
    <t>John</t>
  </si>
  <si>
    <t>Demeo</t>
  </si>
  <si>
    <t>Susan</t>
  </si>
  <si>
    <t>Zhang</t>
  </si>
  <si>
    <t>Lifeng</t>
  </si>
  <si>
    <t>Gao</t>
  </si>
  <si>
    <t>Xiang</t>
  </si>
  <si>
    <t>Sivakumar</t>
  </si>
  <si>
    <t>Prahadeesh</t>
  </si>
  <si>
    <t>Dodda</t>
  </si>
  <si>
    <t>Satish</t>
  </si>
  <si>
    <t>Zheng</t>
  </si>
  <si>
    <t>Sam</t>
  </si>
  <si>
    <t>?</t>
  </si>
  <si>
    <t>Golm</t>
  </si>
  <si>
    <t>Michael</t>
  </si>
  <si>
    <t>Kuhmuench</t>
  </si>
  <si>
    <t>Christoph</t>
  </si>
  <si>
    <t>Silva Filho</t>
  </si>
  <si>
    <t>Roberto</t>
  </si>
  <si>
    <t>Bruschi</t>
  </si>
  <si>
    <t>Paul</t>
  </si>
  <si>
    <t>Sunder</t>
  </si>
  <si>
    <t>Vivek</t>
  </si>
  <si>
    <t>Palanisamy</t>
  </si>
  <si>
    <t>Mohanraj</t>
  </si>
  <si>
    <t>Tanikella</t>
  </si>
  <si>
    <t>Rajanikanth</t>
  </si>
  <si>
    <t>Richards</t>
  </si>
  <si>
    <t>Steve</t>
  </si>
  <si>
    <t>Clark</t>
  </si>
  <si>
    <t>Ryan</t>
  </si>
  <si>
    <t>Genhan</t>
  </si>
  <si>
    <t>Probability [%]</t>
  </si>
  <si>
    <t>Impact 
[0-10]</t>
  </si>
  <si>
    <t>Total 
[0-10]</t>
  </si>
  <si>
    <t>Retirement Date</t>
  </si>
  <si>
    <t>Strategy</t>
  </si>
  <si>
    <r>
      <rPr>
        <b/>
        <sz val="11"/>
        <rFont val="Lucida Sans"/>
        <family val="2"/>
      </rPr>
      <t>Mitigation:</t>
    </r>
    <r>
      <rPr>
        <sz val="11"/>
        <rFont val="Lucida Sans"/>
        <family val="2"/>
      </rPr>
      <t xml:space="preserve"> provide literature/ hire trainer if required</t>
    </r>
  </si>
  <si>
    <r>
      <rPr>
        <b/>
        <sz val="11"/>
        <rFont val="Lucida Sans"/>
        <family val="2"/>
      </rPr>
      <t>Mitigation:</t>
    </r>
    <r>
      <rPr>
        <sz val="11"/>
        <rFont val="Lucida Sans"/>
        <family val="2"/>
      </rPr>
      <t xml:space="preserve"> further improve contact with the CKAN team and potentially hire a trainer from the CKAN team for a time period if required.</t>
    </r>
  </si>
  <si>
    <t xml:space="preserve">Mitigation: </t>
  </si>
  <si>
    <t>S</t>
  </si>
  <si>
    <t>Nr.</t>
  </si>
  <si>
    <t>Risk</t>
  </si>
  <si>
    <t>Developers do not have Python experience</t>
  </si>
  <si>
    <t>Developers do not have experience with CKAN</t>
  </si>
  <si>
    <t>Distributed development team</t>
  </si>
  <si>
    <t>Task #</t>
  </si>
  <si>
    <t>Task Title</t>
  </si>
  <si>
    <t>Developers</t>
  </si>
  <si>
    <t>Effort [h]</t>
  </si>
  <si>
    <t>Details</t>
  </si>
  <si>
    <t>G0.1</t>
  </si>
  <si>
    <t>Complete, document and roll-out Vagrant Scripts</t>
  </si>
  <si>
    <t>completion date</t>
  </si>
  <si>
    <t>Add scripts adding required off-the-shelf extensions to CKAN [8h]
- DataStore
- FileStore
- DataStorer
- CKANext-spatial
Scripts need to be adjusted to pull from GIT versions of CKAN [2h]
PostGIS recipe [2h]
Complete Installation Guide targeting developers [2h]</t>
  </si>
  <si>
    <t>G0.2</t>
  </si>
  <si>
    <t>Incorporate Jenkins into development process</t>
  </si>
  <si>
    <t xml:space="preserve">Debug failure to install GIT from GIT [8h]
- Execute the CKAN standard test set
Configure Jenkins [8h]
- Users
- Permissions
- Emails for notifications
- UNIX configurations
Document guidelines targeting developers for writing nose unit test [16h]
- Document via demo in the code base
</t>
  </si>
  <si>
    <t>G0.3</t>
  </si>
  <si>
    <t xml:space="preserve">Design a UI and system test concept [40h] </t>
  </si>
  <si>
    <t>Roberto, Sam, Vivek</t>
  </si>
  <si>
    <t>G0.4</t>
  </si>
  <si>
    <t>Design a test harness for harvesting: Central node plus at least one node to be harvested [40h]</t>
  </si>
  <si>
    <t>Roberto, Christoph, Paul</t>
  </si>
  <si>
    <t>UI Tasks</t>
  </si>
  <si>
    <t>G1.1</t>
  </si>
  <si>
    <t>Design the upload feature (UI Design of the upload page based on how CKN is doing it right now)</t>
  </si>
  <si>
    <t>Design harvesting feature (UI Design of the configuration page)</t>
  </si>
  <si>
    <t>G1.2</t>
  </si>
  <si>
    <t>Ryan, Sam, Vivek, Gabrielle</t>
  </si>
  <si>
    <t xml:space="preserve">Discussion 
&gt;&gt; Ryan [2h]
&gt;&gt; Sam [2h]
&gt;&gt; Vivek [2h]
Document Design [5d] &gt;&gt; Sam, Gabrielle
- Wireframe
- Textual description of interaction
</t>
  </si>
  <si>
    <t>Implement initial  UI</t>
  </si>
  <si>
    <t>G1.3</t>
  </si>
  <si>
    <t>Hook Basic CKAN server functions into the Web Site (developed in above task [G1.3])</t>
  </si>
  <si>
    <t>G1.4</t>
  </si>
  <si>
    <t>Understand how exceptions can be reported in natural language to the end user &gt;&gt;Prahadeesh [2d]
Deliverables
•       Design doc describing how this should be done consistently throughout UI
•       Code snippets
•       Hook CKAN search feature into library search &gt;&gt; Vivek [2d]
UI invokes default CKAN library search
Show page with rendered results</t>
  </si>
  <si>
    <t xml:space="preserve">Implement the harvesting configuration page (as designed in [G1.2]) </t>
  </si>
  <si>
    <t>G1.5</t>
  </si>
  <si>
    <t>Shows a list of nodes to be harvested
•       Has a widget to add, edit, and remove nodes
•       Stub out a log for each node indicating what has been recently harvested
•       Ability to schedule a node's harvesting time and frequency</t>
  </si>
  <si>
    <t>Implement the CKAN Upload Page so that it includes additional Metadata fields required for NGDS</t>
  </si>
  <si>
    <t>G1.6</t>
  </si>
  <si>
    <t xml:space="preserve">Simple validation for missing required metadata
&gt;&gt; Ryan[4d]
</t>
  </si>
  <si>
    <t>G1.7</t>
  </si>
  <si>
    <t>Ryan [Sprint 3]</t>
  </si>
  <si>
    <t>Server-side Tasks</t>
  </si>
  <si>
    <t>G2.1</t>
  </si>
  <si>
    <t xml:space="preserve">Design and Implement a simple extension for managing Harvesting feature (called federation extension in the component diagram) </t>
  </si>
  <si>
    <t xml:space="preserve">Implement the map feature </t>
  </si>
  <si>
    <t>G2.2</t>
  </si>
  <si>
    <t>•       Managing the harvesting jobs without actually performing the harvesting
•       List and status of harvested nodes
•       Adding and removing nodes
•       Manipulating harvesting schedule
&gt;&gt;Genhan[2d]
&gt;&gt;Ryan[1d]
&gt;&gt;Lifeng[3d]</t>
  </si>
  <si>
    <t>Design and Implement  the server-side code for tracking NGDS metadata (hook into the CKAN upload feature)</t>
  </si>
  <si>
    <t>Design and Implement the geoserver-extension (may take more than one sprint)[SPRINT 3]</t>
  </si>
  <si>
    <t>G2.3</t>
  </si>
  <si>
    <t>Architecture Design and Documentation Tasks</t>
  </si>
  <si>
    <t>G3.1</t>
  </si>
  <si>
    <t>G3.2</t>
  </si>
  <si>
    <t>G3.3</t>
  </si>
  <si>
    <t>G3.4</t>
  </si>
  <si>
    <t>G3.5</t>
  </si>
  <si>
    <t>G3.6</t>
  </si>
  <si>
    <t>G3.7</t>
  </si>
  <si>
    <t>G3.8</t>
  </si>
  <si>
    <t>G3.9</t>
  </si>
  <si>
    <t>Research into CKAN logging features and design concept for reviewing user activity logs &gt;&gt;[8h]</t>
  </si>
  <si>
    <t xml:space="preserve">Design and prototype how to test the system interactions between machines (node-in-a-box and central repo) 
Initial list of test cases (just a list)
Document a list of challenges
&gt;&gt; Roberto [40 h]
&gt;&gt; Christoph [8h] 
&gt;&gt; Paul [8h]
</t>
  </si>
  <si>
    <t>Write a document describing how we'll do system tests
&gt;&gt; Roberto [40h]
&gt;&gt; Sam [4h]
&gt;&gt; Vivek [8h]</t>
  </si>
  <si>
    <t xml:space="preserve">Discussion: Designer needs to know what metadata needs to be entered by user during this interaction 
&gt;&gt; Ryan [2h]
&gt;&gt; Sam [2h]
&gt;&gt; Vivek [2h]
Document Design [4d]  &gt;&gt; Sam, Gabrielle
- Wireframe
- Textual description of interaction
</t>
  </si>
  <si>
    <t>Vivek, Prahadeesh, Ryan</t>
  </si>
  <si>
    <t>Vivek, Prahadeesh</t>
  </si>
  <si>
    <t xml:space="preserve">check for re-use of existing maps from AASG or GTDA. Note: this task is moved to Sprint 3.
&gt;&gt; Ryan [8h] </t>
  </si>
  <si>
    <t>Genhan, Ryan, Lifeng</t>
  </si>
  <si>
    <t>•       Persistence and some simple validation checking for required fields.
&gt;&gt;Ryan[4d]
&gt;&gt;Genhan[4d]
&gt;&gt;Lifeng[6d]</t>
  </si>
  <si>
    <t>Ryan, Genhan, Christoph</t>
  </si>
  <si>
    <t>Note This task has been moved to Sprint 3. If any time would be dedicated in Sprint to it will be tracked.
&gt;&gt;Ryan[remaining hours]
&gt;&gt;Genhan[remaining hours]
&gt;&gt;Christoph[as available]</t>
  </si>
  <si>
    <t>Paul, Steve</t>
  </si>
  <si>
    <t>Future Epic Stories need further description. This is needed for planning.
&gt;&gt; Paul [3d]
&gt;&gt; Steve [2d]
&gt;&gt; Christoph [3d]
&gt;&gt; Raj [2d]</t>
  </si>
  <si>
    <t>Detail the Epic Stories</t>
  </si>
  <si>
    <t>Review our SRS and check for clarification needs</t>
  </si>
  <si>
    <t>Vivek, Prahadeesh, Paul</t>
  </si>
  <si>
    <t>Ryan, Christoph, Genhan, Paul</t>
  </si>
  <si>
    <t>Christoph, Paul, Raj, Steve, Sam</t>
  </si>
  <si>
    <t>Christoph, Steve, Ryan, Paul</t>
  </si>
  <si>
    <t>Describe Project Plan estimates through project completion (based on User Epics)
&gt;&gt; Christoph [2d]
&gt;&gt; Raj [1d]
&gt;&gt; Steve [1d]
&gt;&gt; Paul [1d]
&gt;&gt; Sam [1d]</t>
  </si>
  <si>
    <t xml:space="preserve">Complete the Project Plan </t>
  </si>
  <si>
    <t>Complete the Stanford Paper</t>
  </si>
  <si>
    <t>Christoph, Paul</t>
  </si>
  <si>
    <t>Research and write document about various deployment scenarios
&gt;&gt; Christoph [1d]
&gt;&gt; Paul [1d]</t>
  </si>
  <si>
    <t xml:space="preserve">Research deployment scenarios </t>
  </si>
  <si>
    <t>Ryan, Christoph, Vivek</t>
  </si>
  <si>
    <t>Collect info about what CKAN offers for logging, document the concept on wiki
&gt;&gt; Ryan [1d]
&gt;&gt; Christoph [4h]
&gt;&gt; Vivek [1d]</t>
  </si>
  <si>
    <t xml:space="preserve">•       Uploading only by users with the data submitter role
•       NGDS has a separation between roles of data submitter(who can't publish) and a data steward (who can publish)
•       Publishing and reviewing by user with the data steward role
Note. This task has been moved to Sprint 3
&gt;&gt; Ryan [8h]
</t>
  </si>
  <si>
    <t>Research into implementation of upload business process</t>
  </si>
  <si>
    <t>Gabrielle</t>
  </si>
  <si>
    <t>Raj</t>
  </si>
  <si>
    <t xml:space="preserve">As a data submitter I want to update a previously uploaded data file and modify the metadata associated with that file. I wish to:
• Update a previously uploaded file. This process includes the update of the metadata record of the file.
• Rebuild any necessary indexes. 
• Re-harvest the metadata.
• Data will be available for search on the central NGDS UI.
</t>
  </si>
  <si>
    <t xml:space="preserve">As a Data Submitter or Data Steward I want to apply data access permissions on Resource Collections to a set of users. I wish to:
• View &amp; manage resources (or datasets) under an authenticated user's stewardship (data steward) or that they have submitted (Data submitter), based on metadata describing the resources. Define a collection of resources; collection has name, scoping description, access controls for who can view collection list of resources, add, delete resources. 
• Allow users (with appropriate authentication and access controls) to add a resource to a collection or delete a resource from a collection.
</t>
  </si>
  <si>
    <t>As a Node Administrator or NGDS Administrator I wish to perform typical system administration tasks. I wish to:
• Have the ability to search, sort and view activity and system logs. The system shall log when one of the 'Logged event' use cases is executed, create log entry recording User ID, Date/Time, event, and URIs for effected resources. Further, I would like to select events to be logged, max size of event log, log purge/overwrite policies, permissions on logs.  Allow authenticated users to request that their user ID not be recorded in logs.
• Allow users to obtain a report of their logged activities over some time interval if user has not opted out of User-activity logging.
• Have the ability to export selected metadata records.
• Utilize a monitoring service that sends test requests to all services periodically and monitor response times. Web page and service exposes information to clients to use and for system admin to identify problems. Further, the monitoring process notifies service distribution contact if there is a request failure in the service monitoring system.
• Backup and restore data and metadata
• Provide the ability to export selected metadata records to a file that can be saved locally. Includes uses cases for different export formats (DC xml (csw:record), ISO19139 XML, FGDC XML, FGDC FAQ, FGDC indented text....), export to a single file, or export with one metadata record per file).
• Perform a System upgrade. Further, provide the ability to upgrade software for node-in-the-box components. This can potentially include the data repository, the catalog service, and the WebApp application
• Provide the ability for every web page to link to a privacy policy document explaining what information is store about authenticated users and to whom it is available; perhaps how authenticated user can obtain log of their activities</t>
  </si>
  <si>
    <t xml:space="preserve">As an end user I wish to perform a faceted search of the metadata record. I wish to:
• Specify multiple facets for filtering and restricting search results. These include a keyword search of the data, specified region on a map, and specifying a record type.
• Values in particular keywords can be used to further refine the search result, for example, excluding resources for which the metadata record does not have certain attribute content values.
• Record type may be used as a facet on search results; result listing includes listing of facets and hit count per facet. User selects on the type of facet values, result listing is restricted to those categorized to that type. 
• Areas on a map may be used to filter search results. For example, once a search is made and search results is displayed as points on a map, the user can narrow down its search by selecting a sub-area in the map, thus filtering out all  data points that are outside that geographical region. 
• Restrict to views with area &lt; 100 km2 (random suggested value, have to experiment…); get listing of resources in tree view. Each catalog record is a node in tree; if resource is a data services, data items from that service appear as leafs to that node. Related resources linked from metadata or data records appear as leafs. User can select any node or leaf and zoom to, or view detailed content. Show bounding box extents for resources to start, user can select services to display more granular data items from that service on map.
• Predict lithology profile at a location. Clicking on a map gets a best guess for the lithology profile would be at a location. 
• Provide layers in the UI that can be rearranged and be made transparent.
• Compare the data returned by the NGDS with external data layers, provided by external WFS sources such as demographics, topological, weather, and so on, thus helping them to make inference on the quality of the information. These use cases can also be performed by third party applications that consume the data published in NGDS. 
• Provide a geology overlay on the map.
• Provide a land ownership overlay on the map.
• Provide grid overlay. Overlay a bouguer gravity anomaly map  (USGS has national gravity coverage, more detailed coverages available in many areas from other sources; set these up as NetCDF/OpenDAP, WMS and WCS on THREDDS.
</t>
  </si>
  <si>
    <t xml:space="preserve">As an end user I wish to mark that some issue exists with the quality of a data or metadata record. I wish to:
• Login to the system (because only authorized users may mark data quality issues) and mark the issue. The process creates an annotation record documenting the resource, URI for the resource in question, identity of the user raising the flag, timestamp. The annotation record should also include notes on resolution process, who, when, what.
As data steward I wish to be informed about data quality issues, browse to find out more about these issue, update data where necessary and mark the issues as being resolved. I wish to:
• View and manage resources under an authenticated user's stewardship (data steward) or that they have submitted (Data submitter), based on metadata describing the resources. Find resources that have quality issue flags attached and manually address issues present in a data or metadata record. Note that this process may require resubmission of data files.
• Find duplicate records in a metadata collection.
• View quality assurance reports for resources under stewardship of data steward.
• Allows data submitters and data stewards to receive a notification whenever other users detect problems in the data or metadata. 
• Also an automated “Catalog Cleanup” process will be periodically run to verify the liveliness of the data sources referenced in its metadata catalog. That information will be used to mark the “unreachable”, or “non-public” data items in the metadata catalog. The data steward can use that information to delete metadata records that are invalid, or to fix those records with valid URIs.
• Provide the ability to clear quality flags on a data or metadata record. This will occur when the data steward believes that the flagged issue is actually valid in the context of that record. The process will require the data steward to make a note that is recorded with the flag, along with the identity of the data steward and a time stamp.
• View logs about the data resource history. The logs indicate metadata record creation, file uploads to file repository, and processing of NGDS files that conform to valid content model templates.
</t>
  </si>
  <si>
    <t>As a data submitter I want to upload structured data into the NGDS and allow end users to find resources (datasets) that might be of interest. I wish to:
• For Tier 2 data delivery, create entity attribute metadata. Parse uploaded data table, make list of fields in table. Provide user form to define each field, data type for field, domain of values.
• Data will be available for search on the central NGDS UI.</t>
  </si>
  <si>
    <t>Epic_013</t>
  </si>
  <si>
    <t>Epic_013 UI Improvements</t>
  </si>
  <si>
    <t xml:space="preserve">As an End User I wish to have a improved user experience with NGDS. I wish to:
• Have an easier searching capability through whereby vocabulary terms are recognized and synonyms are recognized for improved and easier searching (a thesaurus). Vocabulary service provides multiple authority lists (location, various theme vocabs); user picks the list that will be used to populate a metadata field or a query parameter value.
• Specify location keyword for landmark (state, city, county, district, known geothermal sites) to constrain catalog search.  This search method can be used together with other search methods, to narrow down the data in a search.  Landmarks come from controlled vocabulary gazetteer? Autocomplete search term from vocabulary.
• Allow administrators to maintain the thesaurus.
• Allow for the deployment of NGDS in different countries other than the US (internationalization).
• Utilize the NGDS user interface that meets ADA requirements
• Handle Large Dataset downloads that can be done off line. For example, system can ask for the user's e-mail address and notify them when file is on FTP site.
• Provide Feedback to user on Operations. notify user if something is going to be slow, provide suggestion on alternate course of action
• Present a data filtering form for specific content model. If user displays data for a service, build interface to allow fielded search to select subsets of that dataset for download.  Spin up dynamically from content model or XML schema?
• Convert PLSS Location to Lat/Long, Location Uncertainty. This widget can insert PLSS location in form fields, returns lat, long, locationUncertaintyRadius, and locationUncertaintyStatement that can be put in standard interchange format fields
• Transfer file to Remote Repository. This allows a user to pick a repository from list of options and sends file is sent to other repository. HTTP Post?, requires some kind of authentication
• Document relationship between resources in a metadata record. Allow the user to establish a link between two resources that is recorded in a metadata record; link includes URI for target, ideally a URI for relationship type, and a label for the link that can be used in UI to offer the link to users. Link has to include sufficient information to be machine actionable (e.g. function, protocol, target MIME type..., see http://lab.usgin.org/groups/metadata-interest-group/actionablelinks)
</t>
  </si>
  <si>
    <t>Server Side Development</t>
  </si>
  <si>
    <t>UI Development</t>
  </si>
  <si>
    <t>Architecture Design and Documentation</t>
  </si>
  <si>
    <t>Management</t>
  </si>
  <si>
    <t>Chen</t>
  </si>
  <si>
    <t>Describe the Design of the Implementation of the Server. High level concepts.
&gt;&gt; Ryan [3d]
&gt;&gt; Christoph [3d]
&gt;&gt;Genhan [3d]
&gt;&gt; Paul [3d]</t>
  </si>
  <si>
    <t>This task is dedicated to the completion of Epic #1 and to produce the first demo. 
Note: Tasks that were scheduled to be completed by the end of the previous sprint are not included.</t>
  </si>
  <si>
    <t>Tier 3 Data Processing and Bulk Uploading (Part 1)</t>
  </si>
  <si>
    <t xml:space="preserve">This task is dedicated to the implementation of Epic #4 </t>
  </si>
  <si>
    <t xml:space="preserve">Write a document describing how we'll do system tests
</t>
  </si>
  <si>
    <t xml:space="preserve">(no back-end functionality hooked in) UI page for uploading new content model schema
</t>
  </si>
  <si>
    <t>Design and implement Bulk Upload UI</t>
  </si>
  <si>
    <t>Design and Implement a simple extension for managing Content Models</t>
  </si>
  <si>
    <r>
      <rPr>
        <b/>
        <sz val="11"/>
        <rFont val="Lucida Sans"/>
        <family val="2"/>
      </rPr>
      <t>Mitigation:</t>
    </r>
    <r>
      <rPr>
        <sz val="11"/>
        <rFont val="Lucida Sans"/>
        <family val="2"/>
      </rPr>
      <t xml:space="preserve"> Create plan and review the plan with designers and developers</t>
    </r>
  </si>
  <si>
    <t>CKAN Harvesting May not meet our needs</t>
  </si>
  <si>
    <t>Non-functional requirements are not clear. For example, performance and scalability for the NGDS might be untested and ignored.</t>
  </si>
  <si>
    <r>
      <rPr>
        <b/>
        <sz val="11"/>
        <rFont val="Lucida Sans"/>
        <family val="2"/>
      </rPr>
      <t xml:space="preserve">Mitigation: </t>
    </r>
    <r>
      <rPr>
        <sz val="11"/>
        <rFont val="Lucida Sans"/>
        <family val="2"/>
      </rPr>
      <t>We will investigate CKAN Harvesting in early sprints. A strategy will need to be made if CKAN does not adequately provide this functionality.</t>
    </r>
  </si>
  <si>
    <r>
      <rPr>
        <b/>
        <sz val="11"/>
        <rFont val="Lucida Sans"/>
        <family val="2"/>
      </rPr>
      <t xml:space="preserve">Mitigation: </t>
    </r>
    <r>
      <rPr>
        <sz val="11"/>
        <rFont val="Lucida Sans"/>
        <family val="2"/>
      </rPr>
      <t>We will investigate CKAN UI in early sprints. A strategy will need to be made if CKAN does not adequately provide this functionality.</t>
    </r>
  </si>
  <si>
    <t>We may be addressing some Architecturally Significant Requirements too late (e.g. Internationalization, ADA Requirements on the UI)</t>
  </si>
  <si>
    <r>
      <rPr>
        <b/>
        <sz val="11"/>
        <rFont val="Lucida Sans"/>
        <family val="2"/>
      </rPr>
      <t xml:space="preserve">Mitigation: </t>
    </r>
    <r>
      <rPr>
        <sz val="11"/>
        <rFont val="Lucida Sans"/>
        <family val="2"/>
      </rPr>
      <t>We rely upon CKAN to provide a platform for creating  applications that are scalable, extensible, and perform well. A testing environment to measure performance and other non-functional aspects of the system could be developed.</t>
    </r>
  </si>
  <si>
    <t>CKAN UI Infrastructure may not be able to create the Anthrotech UI Design</t>
  </si>
  <si>
    <t>Some Functionality may be too complex or unneeded and therefore unusable for the user community.</t>
  </si>
  <si>
    <t>We need further discussion some aspects of the UI design. We have also prioritzed the epics to put these later in our sprint planning.</t>
  </si>
  <si>
    <t>Siemens Processes (for example procurement, open source process, networking, etc.) is slow and interferes with our plans.</t>
  </si>
  <si>
    <t>Start Processes as early as possible. Oursource them to project partners.</t>
  </si>
  <si>
    <t>User Interface Development</t>
  </si>
  <si>
    <t>Refer to Sprint 2 tab</t>
  </si>
  <si>
    <t>Refer to Sprint 3 tab</t>
  </si>
  <si>
    <t>Refer to Sprint 4 tab</t>
  </si>
  <si>
    <t>Redesign and update UI pages and UI code to improve usability, robustness, maintainability, etc. Fix bugs. Prepare for End User Testing.</t>
  </si>
  <si>
    <t xml:space="preserve">Redesign and update Server Components developed. Improve performance, scalability Robustness, maintainability, etc. Fix bugs. </t>
  </si>
  <si>
    <t>Improve Design for upcoming functionality. This includes:
Design User Management Service,
Design User Group Management Service,
Design update resource file service
Update documentation and plan</t>
  </si>
  <si>
    <t>Implement UI Pages for User Administration (Managing users and user groups). Handle restricting functional access within UI to users that as authorized to access the functionality.
Implement  UI page for file update and upload of resources
Implement Login and Logoff UI pages</t>
  </si>
  <si>
    <t>Update Server Side components to handle data accessing
Implement Administration components.</t>
  </si>
  <si>
    <t>Implement UI Improvements</t>
  </si>
  <si>
    <t>Map Search UI page that integrates the map viewer from Epic001
Content Model Upload page</t>
  </si>
  <si>
    <t>Infrastructure and Testing</t>
  </si>
  <si>
    <t>Architecture, Design, and Documentation</t>
  </si>
  <si>
    <t>CKAN Spatial, Content Model Component</t>
  </si>
  <si>
    <t>Redesign and update UI pages developed and UI code to improve usability, robustness, maintainability, etc. Fix bugs. 
Improve UI Design for upcoming functionality: Design UI Pages for User Administration (Managing users and user groups). Handle restricting functional access within UI to users that as authorized to access the functionality.
Design UI page for file update and upload of resources
Design Login and Logoff UI pages
Prepare for End User Testing.</t>
  </si>
  <si>
    <t xml:space="preserve">implement User Management Service Side Component
implement User Group Management Serer Side Component
Implement Update upload Server Side Component. Enable searching for existing files, version control of uploaded data, 
Implement an update to harvesting component to handle updating of metadata information.
</t>
  </si>
  <si>
    <t>Create Tests for new functionality. 
Perform tests on new functionality.</t>
  </si>
  <si>
    <t xml:space="preserve">Design Data Accessibility Solution.
Design System Administration Solution
Review User Testing results
Document Design
</t>
  </si>
  <si>
    <t>Refine tests. Improve test coverage, Run Tests and report results</t>
  </si>
  <si>
    <t>Implement pages for specifying access rights to resource files (datasets).
Implement UI to assure that data is not accessible to those users who do not have access rights to the data.
Add further system administration screens (refer to Epic _011 description)</t>
  </si>
  <si>
    <t>Implement Server Side Components effected by UI Improvements</t>
  </si>
  <si>
    <t>Design Faceted Search Pages</t>
  </si>
  <si>
    <t>Design Faceted Search functionality.
Document Design</t>
  </si>
  <si>
    <t>Faceted Search Phase 1</t>
  </si>
  <si>
    <t>Implement and update UI Search pages to handle faceted Search</t>
  </si>
  <si>
    <t>Faceted Search Phase 2</t>
  </si>
  <si>
    <t>Support full text indexing and harvest the SOLR index</t>
  </si>
  <si>
    <t>User Management completed, security completed, faceted search available</t>
  </si>
  <si>
    <t>User ratings available, full text indexing</t>
  </si>
  <si>
    <t>Design for internationalization, thesaurus, and other improvements
Document Design</t>
  </si>
  <si>
    <t>No expected changes</t>
  </si>
  <si>
    <t>Implement Server Component for data quality Analysis.
Implement Reporting Component</t>
  </si>
  <si>
    <t>Implement data ratings pages, 
Implement UI for finding issues
Implement Report Viewer</t>
  </si>
  <si>
    <t>Implement data ratings pages, 
Implement UI for finding issues</t>
  </si>
  <si>
    <t>Design data Quality Analysis component
Design Reporting Component.
Document Design</t>
  </si>
  <si>
    <t xml:space="preserve">Design pages for specifying access rights to resource files (datasets).
Design UI to assure that data is not accessible to those users who do not have access rights to the data.
Design system administration screens (refer to Epic _011 description)
Perform End User Testing and compile results. </t>
  </si>
  <si>
    <t>Start implementing UI Improvements</t>
  </si>
  <si>
    <t>implement UI Improvements</t>
  </si>
  <si>
    <t>Improve CKAN SOLR Indexing, CKAN Harvester</t>
  </si>
  <si>
    <t xml:space="preserve">Write final Documentation. </t>
  </si>
  <si>
    <t>Integrate social networking into CKAN</t>
  </si>
  <si>
    <t>Design for Social Networking
Document Design</t>
  </si>
  <si>
    <t>G.02</t>
  </si>
  <si>
    <t>Perform Tests</t>
  </si>
  <si>
    <t>Design a UI and system tests for Epic #4.</t>
  </si>
  <si>
    <t>Perform automated and manual Tests and report on results</t>
  </si>
  <si>
    <t>Design implement Content Model Upload UI</t>
  </si>
  <si>
    <t>Steve, Christoph</t>
  </si>
  <si>
    <r>
      <t>Investigate: how to represent</t>
    </r>
    <r>
      <rPr>
        <sz val="11"/>
        <color rgb="FF000000"/>
        <rFont val="Calibri"/>
        <family val="2"/>
      </rPr>
      <t xml:space="preserve"> Content Model Schemas</t>
    </r>
    <r>
      <rPr>
        <sz val="10"/>
        <color rgb="FF000000"/>
        <rFont val="Arial"/>
        <family val="2"/>
      </rPr>
      <t xml:space="preserve"> with NGDS (CKAN). Use the work done by AzGS </t>
    </r>
  </si>
  <si>
    <t>Investigate the current AzGS Content Models and see how these models can be represented within CKAN</t>
  </si>
  <si>
    <r>
      <rPr>
        <sz val="7"/>
        <color rgb="FF000000"/>
        <rFont val="Times New Roman"/>
        <family val="1"/>
      </rPr>
      <t xml:space="preserve"> </t>
    </r>
    <r>
      <rPr>
        <sz val="10"/>
        <color rgb="FF000000"/>
        <rFont val="Arial"/>
        <family val="2"/>
      </rPr>
      <t xml:space="preserve">Define: a “standard” content model schema used throughout NGDS. </t>
    </r>
  </si>
  <si>
    <t>Steve, Christoph, Ryan</t>
  </si>
  <si>
    <t>Determine an initial Content Model that will be used throughout NGDS. Document design decision</t>
  </si>
  <si>
    <t xml:space="preserve">Investigate: how to publish and manage content models. Content models are created on a node are available only to the local node-in-the-box. However, the content model can be “published” so that it is known to other nodes. This might be useful to other nodes if they want to parse the downloaded files themselves. </t>
  </si>
  <si>
    <t>Implement standard content model within CKAN</t>
  </si>
  <si>
    <t>A CKAN Extension for Create Update, Delete Content Models</t>
  </si>
  <si>
    <t>Implement Shape File Service</t>
  </si>
  <si>
    <t>G.2.4</t>
  </si>
  <si>
    <t xml:space="preserve"> Server side support for bulk uploading</t>
  </si>
  <si>
    <t>Document design of the UI</t>
  </si>
  <si>
    <t>Document the design of the server side</t>
  </si>
  <si>
    <t>Design and implement the UI for bulk uploading resources</t>
  </si>
  <si>
    <t>Continent model should be able to accept Shape files</t>
  </si>
  <si>
    <t>Implement Bulk Upload Services</t>
  </si>
  <si>
    <t>Investigate how to share content models developed within the community. Also. Content models might be downloadable to other sites and used for parsing data files for other applications developed by the user community.</t>
  </si>
  <si>
    <t>UI implementation design for Bulk Upload and Content model management</t>
  </si>
  <si>
    <t>Server implementation design for Bulk Upload and Content model management</t>
  </si>
  <si>
    <t>Implement the standard content model within CKAN. Content model should utilize validation routines.</t>
  </si>
  <si>
    <t xml:space="preserve">As an end user I wish to exploit as several search capabilities of the NGDS to find resources (datasets) that might be of interest. I wish to:
• Inspect File for Automatic Metadata Creation. Upload data files that are parsed and indexed by SOLR. 
• text documents indexed for full text search by receiving repository. node uses resource URL in metadata to get document and add full text index to SOLR index on that node.
• Free text search of the resource content. The Free text, “Google style” search should seamlessly find metadata that is harvested from a form or harvested based on the automatic parsing of the file.
• Execute query and display results for user. This visualization is supported by metadata lists and maps-- need to dissect into view results as a list (perhaps tree view), and view results on map as extents. Selecting metadata item in list produces context menu for accessing described resource.
</t>
  </si>
  <si>
    <t>As a data submitter I want to add a new content model schema and upload parse and process as appropriate a file identified as conforming to the content model template. I wish to:
• Upload a group of files as one resource.
• Perform a bulk upload of Tier 3 data formatted according to an existing content model template. Processing will include validation against the content model data schema, loading data into a data store on the local node.
• Import a CSV file containing metadata into the NGDS catalog. New records will be marked ‘submitted’. The Data Steward will then have option to review metadata through forms interface; records will become visible to public when marked ‘published’. Metadata will be validated for content completeness, URLs checked for http 200 responses, and new metadata record will be run through a duplicate-detection process to identify existing metadata that may already describe the resource.
• Verify that the Tier 3 input file (CSV, Excel, MS access, shape file, dbf?...) conforms to content model. This might include creating feature classes from the uploaded data fields and to deploy data services on the feature classes in the local node.
• Add content model schema that enables validation/upload of new content model. Register new schema or validation rules in list of known models on node. Content model package needs to be defined, but needs to include documentation and xml schema at least. These need to be put in appropriate repository, with metadata for the documentation.
• Upload a shape file and assign to known content model. Allow mapping of fields (shape file truncates field names…) to different field names for xml schema then validate (UC_902). For Tier 2 data can map field names, then go to create metadata--define fields (UC_900)
• Extract entity attribute information for schema metadata creation, extract pdf metadata, other file types may also contain harvestable metadata.
• Data will be available for search on the central NGDS UI.
• Metadata records may be selected based on a content-based filter query based on fields as contact information or linkage URIs. Once selected, those records can be replaced using regular expressions. User selects metadata content item to update, value to replace, and new value to use
• Publish Model Configuration by allowing a node to 'harvest' a content model/template configuration from another node. Metadata for content model in catalog (low priority?)
Question: Is it possible to update an existing content model? Updating a content model that already has existing files that have been uploaded is questionable because this could make the existing data invalid versus the updated content model (i.e. it would not parse anymore). How do we handle this?</t>
  </si>
  <si>
    <t>Design for UI Improvements such as thesaurus, internationalization, etc.</t>
  </si>
  <si>
    <t>Design SOLR indexing into metadata
Document Design</t>
  </si>
  <si>
    <t>UI Improvements will effect multiple Server Side Components</t>
  </si>
  <si>
    <t>Implement UI for Social Networking</t>
  </si>
  <si>
    <t>Write Documentation for external software developers to utilize NGDS for applications.</t>
  </si>
  <si>
    <t>Implement handing of Tier 2 data files</t>
  </si>
  <si>
    <t>(no back-end functionality hooked in) based on Jinja and a selected JavaScript framework (e.g. extJS, since we know it already)
Investigate other JS/UI frameworks (Backbone/JQuery)
&gt;&gt; Vivek [3d]
&gt;&gt; Prahadeesh [3d]
&gt;&gt; Ryan [1d]
Implement NGDS home page as spec'd by UX 
&gt;&gt; Vivek [5d]
&gt;&gt; Prahadeesh [5d]
Implement layout without style
Stub out pages to indicate what should be there ("map page")
Emphasis on
•       Tier 1 data upload (as indicated in G1.2)
•       harvesting config (as indicated in G1.1)
•       Library search page (groundwork for sprint 3)
&gt;&gt;Vivek[2d]
&gt;&gt;Prahadeesh[2d]
Implement interaction where possible (stub out back-end responses)
"Not yet implemented" alerts where applicable</t>
  </si>
  <si>
    <t>Paul, Steve, Christoph, Raj</t>
  </si>
  <si>
    <t>As epics are described, further details are likely to be needed and described. 
&gt;&gt; Paul [5d]
&gt;&gt; Steve [4d]</t>
  </si>
  <si>
    <t>Describe the Design of the Implementation of the UI. High level concepts.
&gt;&gt; Vivek [3d]
&gt;&gt; Prahadeesh [3d]
&gt;&gt; Paul [2d]</t>
  </si>
  <si>
    <t>Complete Conference Paper (conference Attendance and creation of conference presentation not included)
&gt;&gt; Christoph [5d]
Steve [5d],
Ryan [5d] 
Paul [2d]</t>
  </si>
  <si>
    <t>Category</t>
  </si>
  <si>
    <t>Cleanup, Improvements, Bug Fixes</t>
  </si>
  <si>
    <t>Final Cleanup, Bug Fixes</t>
  </si>
  <si>
    <t>Update an uploaded file and user administration.
Perform End User Testing</t>
  </si>
  <si>
    <t>Data Security: Manage access rights to datasets and
system administration.
Report on End User Testing for further Design improvements.</t>
  </si>
  <si>
    <t>Update design to handle User Interface Improvements based and test results
Document Design</t>
  </si>
  <si>
    <t>Report on End User Testing. 
Design improvements to the UI based on the Results</t>
  </si>
  <si>
    <t>Implement Server Side Components to handle faceted search</t>
  </si>
  <si>
    <t>Design Data Rating Functionary and Reporting UI</t>
  </si>
  <si>
    <t>Design for Social Networking UI</t>
  </si>
  <si>
    <t>Open</t>
  </si>
  <si>
    <t xml:space="preserve">update Server Components developed. Improve performance, scalability Robustness, maintainability, etc. Fix bugs. 
Redesign and update Server Components developed. Improve performance, scalability Robustness, maintainability, etc. Fix bugs. </t>
  </si>
  <si>
    <t>Redesign and update UI pages and UI code to improve usability, robustness, maintainability, etc. Fix bugs.</t>
  </si>
  <si>
    <t>empty</t>
  </si>
  <si>
    <t>high-level architecture</t>
  </si>
  <si>
    <t>Node-in-a-box components</t>
  </si>
</sst>
</file>

<file path=xl/styles.xml><?xml version="1.0" encoding="utf-8"?>
<styleSheet xmlns="http://schemas.openxmlformats.org/spreadsheetml/2006/main">
  <fonts count="45">
    <font>
      <sz val="10"/>
      <color theme="1"/>
      <name val="Arial"/>
      <family val="2"/>
    </font>
    <font>
      <sz val="11"/>
      <color theme="1"/>
      <name val="Arial"/>
      <family val="2"/>
    </font>
    <font>
      <sz val="14"/>
      <color indexed="81"/>
      <name val="Tahoma"/>
      <family val="2"/>
    </font>
    <font>
      <b/>
      <sz val="14"/>
      <color indexed="81"/>
      <name val="Tahoma"/>
      <family val="2"/>
    </font>
    <font>
      <b/>
      <sz val="14"/>
      <color theme="1"/>
      <name val="Arial"/>
      <family val="2"/>
    </font>
    <font>
      <sz val="10"/>
      <color theme="1"/>
      <name val="Arial"/>
      <family val="2"/>
    </font>
    <font>
      <sz val="8"/>
      <color indexed="81"/>
      <name val="Tahoma"/>
      <family val="2"/>
    </font>
    <font>
      <b/>
      <sz val="8"/>
      <color indexed="81"/>
      <name val="Tahoma"/>
      <family val="2"/>
    </font>
    <font>
      <b/>
      <sz val="10"/>
      <color theme="0"/>
      <name val="Arial"/>
      <family val="2"/>
    </font>
    <font>
      <b/>
      <sz val="10"/>
      <color theme="1"/>
      <name val="Arial"/>
      <family val="2"/>
    </font>
    <font>
      <sz val="12"/>
      <color theme="1"/>
      <name val="Calibri"/>
      <family val="2"/>
      <scheme val="minor"/>
    </font>
    <font>
      <sz val="16"/>
      <name val="Cambria"/>
      <family val="1"/>
      <scheme val="major"/>
    </font>
    <font>
      <sz val="11"/>
      <name val="Lucida Sans"/>
      <family val="2"/>
    </font>
    <font>
      <b/>
      <i/>
      <sz val="11"/>
      <name val="Lucida Sans"/>
      <family val="2"/>
    </font>
    <font>
      <sz val="11"/>
      <color indexed="8"/>
      <name val="Lucida Sans"/>
      <family val="2"/>
    </font>
    <font>
      <b/>
      <sz val="11"/>
      <name val="Lucida Sans"/>
      <family val="2"/>
    </font>
    <font>
      <b/>
      <sz val="28"/>
      <color indexed="12"/>
      <name val="Cambria"/>
      <family val="1"/>
      <scheme val="major"/>
    </font>
    <font>
      <b/>
      <sz val="22"/>
      <name val="Cambria"/>
      <family val="1"/>
      <scheme val="major"/>
    </font>
    <font>
      <b/>
      <i/>
      <sz val="11"/>
      <name val="Calibri"/>
      <family val="2"/>
      <scheme val="minor"/>
    </font>
    <font>
      <sz val="11"/>
      <name val="Calibri"/>
      <family val="2"/>
      <scheme val="minor"/>
    </font>
    <font>
      <b/>
      <sz val="11"/>
      <color indexed="8"/>
      <name val="Lucida Sans"/>
      <family val="2"/>
    </font>
    <font>
      <b/>
      <i/>
      <sz val="11"/>
      <color indexed="8"/>
      <name val="Calibri"/>
      <family val="2"/>
      <scheme val="minor"/>
    </font>
    <font>
      <sz val="12"/>
      <color theme="1"/>
      <name val="Cambria"/>
      <family val="1"/>
      <scheme val="major"/>
    </font>
    <font>
      <sz val="11"/>
      <color theme="1"/>
      <name val="Calibri"/>
      <family val="2"/>
      <scheme val="minor"/>
    </font>
    <font>
      <b/>
      <i/>
      <sz val="11"/>
      <color indexed="22"/>
      <name val="Lucida Sans"/>
      <family val="2"/>
    </font>
    <font>
      <sz val="11"/>
      <name val="Lucida Sans Typewriter"/>
      <family val="3"/>
    </font>
    <font>
      <b/>
      <i/>
      <sz val="11"/>
      <name val="Lucida Sans Typewriter"/>
      <family val="3"/>
    </font>
    <font>
      <i/>
      <sz val="11"/>
      <color indexed="8"/>
      <name val="Calibri"/>
      <family val="2"/>
      <scheme val="minor"/>
    </font>
    <font>
      <i/>
      <sz val="11"/>
      <name val="Lucida Sans Typewriter"/>
      <family val="3"/>
    </font>
    <font>
      <sz val="10"/>
      <color theme="1"/>
      <name val="Calibri"/>
      <family val="2"/>
      <scheme val="minor"/>
    </font>
    <font>
      <sz val="10"/>
      <color theme="1"/>
      <name val="Cambria"/>
      <family val="1"/>
      <scheme val="major"/>
    </font>
    <font>
      <b/>
      <sz val="12"/>
      <color theme="0"/>
      <name val="Cambria"/>
      <family val="1"/>
      <scheme val="major"/>
    </font>
    <font>
      <sz val="12"/>
      <color theme="0"/>
      <name val="Calibri"/>
      <family val="2"/>
      <scheme val="minor"/>
    </font>
    <font>
      <u/>
      <sz val="12"/>
      <color theme="0"/>
      <name val="Calibri"/>
      <family val="2"/>
      <scheme val="minor"/>
    </font>
    <font>
      <b/>
      <sz val="16"/>
      <color theme="0"/>
      <name val="Cambria"/>
      <family val="1"/>
      <scheme val="major"/>
    </font>
    <font>
      <sz val="10"/>
      <color theme="1"/>
      <name val="Calibri"/>
      <family val="2"/>
      <scheme val="minor"/>
    </font>
    <font>
      <sz val="10"/>
      <color theme="1"/>
      <name val="Cambria"/>
      <family val="1"/>
      <scheme val="major"/>
    </font>
    <font>
      <sz val="11"/>
      <color theme="1"/>
      <name val="Arial"/>
      <family val="2"/>
    </font>
    <font>
      <sz val="12"/>
      <color theme="1"/>
      <name val="Calibri"/>
      <family val="2"/>
      <scheme val="minor"/>
    </font>
    <font>
      <sz val="10"/>
      <color theme="1"/>
      <name val="Calibri"/>
      <family val="2"/>
      <scheme val="minor"/>
    </font>
    <font>
      <sz val="10"/>
      <color theme="1"/>
      <name val="Arial"/>
      <family val="2"/>
    </font>
    <font>
      <sz val="10"/>
      <color rgb="FF000000"/>
      <name val="Arial"/>
      <family val="2"/>
    </font>
    <font>
      <sz val="11"/>
      <color rgb="FF000000"/>
      <name val="Calibri"/>
      <family val="2"/>
    </font>
    <font>
      <sz val="10"/>
      <color rgb="FF000000"/>
      <name val="Symbol"/>
      <family val="1"/>
      <charset val="2"/>
    </font>
    <font>
      <sz val="7"/>
      <color rgb="FF000000"/>
      <name val="Times New Roman"/>
      <family val="1"/>
    </font>
  </fonts>
  <fills count="8">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indexed="22"/>
        <bgColor indexed="22"/>
      </patternFill>
    </fill>
    <fill>
      <patternFill patternType="solid">
        <fgColor indexed="22"/>
        <bgColor indexed="64"/>
      </patternFill>
    </fill>
    <fill>
      <patternFill patternType="solid">
        <fgColor theme="5" tint="-0.24994659260841701"/>
        <bgColor indexed="64"/>
      </patternFill>
    </fill>
  </fills>
  <borders count="41">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diagonal/>
    </border>
    <border>
      <left/>
      <right/>
      <top style="thick">
        <color indexed="12"/>
      </top>
      <bottom style="thick">
        <color indexed="12"/>
      </bottom>
      <diagonal/>
    </border>
    <border>
      <left style="thin">
        <color indexed="64"/>
      </left>
      <right/>
      <top style="thin">
        <color indexed="64"/>
      </top>
      <bottom style="thin">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dashDot">
        <color indexed="23"/>
      </left>
      <right style="dashDot">
        <color indexed="23"/>
      </right>
      <top/>
      <bottom/>
      <diagonal/>
    </border>
    <border>
      <left style="dashDot">
        <color indexed="23"/>
      </left>
      <right style="dashDotDot">
        <color indexed="23"/>
      </right>
      <top/>
      <bottom/>
      <diagonal/>
    </border>
    <border>
      <left/>
      <right style="dashDot">
        <color indexed="23"/>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thin">
        <color theme="0"/>
      </left>
      <right style="medium">
        <color theme="0"/>
      </right>
      <top style="medium">
        <color theme="0"/>
      </top>
      <bottom style="medium">
        <color theme="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2">
    <xf numFmtId="0" fontId="0" fillId="0" borderId="0"/>
    <xf numFmtId="9" fontId="5" fillId="0" borderId="0" applyFont="0" applyFill="0" applyBorder="0" applyAlignment="0" applyProtection="0"/>
  </cellStyleXfs>
  <cellXfs count="173">
    <xf numFmtId="0" fontId="0" fillId="0" borderId="0" xfId="0"/>
    <xf numFmtId="0" fontId="1" fillId="0" borderId="0" xfId="0" applyFont="1" applyAlignment="1">
      <alignment horizontal="justify" vertical="top" wrapText="1"/>
    </xf>
    <xf numFmtId="0" fontId="0" fillId="0" borderId="0" xfId="0" applyAlignment="1">
      <alignment vertical="top"/>
    </xf>
    <xf numFmtId="0" fontId="0" fillId="0" borderId="0" xfId="0" applyAlignment="1">
      <alignment horizontal="left" vertical="top"/>
    </xf>
    <xf numFmtId="0" fontId="1" fillId="0" borderId="0" xfId="0" applyFont="1" applyAlignment="1">
      <alignment horizontal="left" vertical="top" wrapText="1"/>
    </xf>
    <xf numFmtId="0" fontId="4" fillId="0" borderId="0" xfId="0" applyFont="1" applyAlignment="1">
      <alignment horizontal="center" vertical="center"/>
    </xf>
    <xf numFmtId="14" fontId="0" fillId="0" borderId="0" xfId="0" applyNumberFormat="1"/>
    <xf numFmtId="0" fontId="0" fillId="0" borderId="0" xfId="0" applyAlignment="1">
      <alignment wrapText="1"/>
    </xf>
    <xf numFmtId="9" fontId="0" fillId="0" borderId="0" xfId="1" applyFont="1"/>
    <xf numFmtId="9" fontId="0" fillId="0" borderId="0" xfId="0" applyNumberFormat="1"/>
    <xf numFmtId="0" fontId="0" fillId="0" borderId="0" xfId="0" applyNumberFormat="1"/>
    <xf numFmtId="0" fontId="8" fillId="2" borderId="10" xfId="0" applyFont="1" applyFill="1" applyBorder="1"/>
    <xf numFmtId="0" fontId="11" fillId="3" borderId="7" xfId="0" applyFont="1" applyFill="1" applyBorder="1"/>
    <xf numFmtId="0" fontId="10" fillId="3" borderId="2" xfId="0" applyFont="1" applyFill="1" applyBorder="1"/>
    <xf numFmtId="14" fontId="10" fillId="3" borderId="0" xfId="0" applyNumberFormat="1" applyFont="1" applyFill="1" applyBorder="1"/>
    <xf numFmtId="0" fontId="10" fillId="3" borderId="0" xfId="0" applyFont="1" applyFill="1" applyBorder="1"/>
    <xf numFmtId="0" fontId="10" fillId="3" borderId="3" xfId="0" applyFont="1" applyFill="1" applyBorder="1"/>
    <xf numFmtId="0" fontId="10" fillId="3" borderId="4" xfId="0" applyFont="1" applyFill="1" applyBorder="1" applyAlignment="1">
      <alignment horizontal="center" vertical="center"/>
    </xf>
    <xf numFmtId="9" fontId="9" fillId="0" borderId="0" xfId="1" applyFont="1"/>
    <xf numFmtId="0" fontId="9" fillId="0" borderId="0" xfId="0" applyFont="1" applyAlignment="1">
      <alignment wrapText="1"/>
    </xf>
    <xf numFmtId="0" fontId="9" fillId="0" borderId="0" xfId="0" applyFont="1"/>
    <xf numFmtId="0" fontId="8" fillId="4" borderId="13" xfId="0" applyFont="1" applyFill="1" applyBorder="1"/>
    <xf numFmtId="0" fontId="9" fillId="3" borderId="14" xfId="0" applyFont="1" applyFill="1" applyBorder="1"/>
    <xf numFmtId="0" fontId="9" fillId="3" borderId="15" xfId="0" applyFont="1" applyFill="1" applyBorder="1"/>
    <xf numFmtId="0" fontId="12" fillId="0" borderId="0" xfId="0" applyFont="1"/>
    <xf numFmtId="0" fontId="14" fillId="0" borderId="0" xfId="0" applyFont="1" applyBorder="1" applyAlignment="1">
      <alignment horizontal="left" wrapText="1"/>
    </xf>
    <xf numFmtId="0" fontId="16" fillId="5" borderId="17" xfId="0" applyFont="1" applyFill="1" applyBorder="1" applyAlignment="1">
      <alignment horizontal="center" wrapText="1"/>
    </xf>
    <xf numFmtId="0" fontId="17" fillId="6" borderId="0" xfId="0" applyFont="1" applyFill="1" applyAlignment="1"/>
    <xf numFmtId="0" fontId="18" fillId="0" borderId="11" xfId="0" applyFont="1" applyBorder="1" applyAlignment="1"/>
    <xf numFmtId="0" fontId="19" fillId="0" borderId="18" xfId="0" applyFont="1" applyBorder="1" applyAlignment="1">
      <alignment horizontal="left" vertical="top" wrapText="1"/>
    </xf>
    <xf numFmtId="0" fontId="21" fillId="0" borderId="11" xfId="0" applyFont="1" applyBorder="1" applyAlignment="1">
      <alignment horizontal="left" wrapText="1"/>
    </xf>
    <xf numFmtId="0" fontId="14" fillId="0" borderId="11" xfId="0" applyFont="1" applyBorder="1" applyAlignment="1">
      <alignment horizontal="left" vertical="center" wrapText="1"/>
    </xf>
    <xf numFmtId="0" fontId="22" fillId="0" borderId="0" xfId="0" applyFont="1"/>
    <xf numFmtId="0" fontId="23" fillId="0" borderId="0" xfId="0" applyFont="1"/>
    <xf numFmtId="0" fontId="23" fillId="0" borderId="19" xfId="0" applyFont="1" applyBorder="1"/>
    <xf numFmtId="0" fontId="23" fillId="0" borderId="20" xfId="0" applyFont="1" applyBorder="1"/>
    <xf numFmtId="0" fontId="23" fillId="0" borderId="21" xfId="0" applyFont="1" applyBorder="1"/>
    <xf numFmtId="0" fontId="10" fillId="0" borderId="0" xfId="0" applyFont="1"/>
    <xf numFmtId="0" fontId="24" fillId="0" borderId="22" xfId="0" applyFont="1" applyFill="1" applyBorder="1" applyAlignment="1">
      <alignment horizontal="center" vertical="top" wrapText="1"/>
    </xf>
    <xf numFmtId="0" fontId="24" fillId="0" borderId="23" xfId="0" applyFont="1" applyFill="1" applyBorder="1" applyAlignment="1">
      <alignment horizontal="center" vertical="top" wrapText="1"/>
    </xf>
    <xf numFmtId="0" fontId="24" fillId="0" borderId="0" xfId="0" applyFont="1" applyFill="1" applyBorder="1" applyAlignment="1">
      <alignment horizontal="center" vertical="top" wrapText="1"/>
    </xf>
    <xf numFmtId="9" fontId="25" fillId="0" borderId="22" xfId="1" applyFont="1" applyFill="1" applyBorder="1" applyAlignment="1">
      <alignment horizontal="right" indent="1"/>
    </xf>
    <xf numFmtId="0" fontId="25" fillId="0" borderId="22" xfId="0" applyFont="1" applyFill="1" applyBorder="1" applyAlignment="1">
      <alignment horizontal="right" indent="1"/>
    </xf>
    <xf numFmtId="0" fontId="25" fillId="0" borderId="23" xfId="0" applyNumberFormat="1" applyFont="1" applyFill="1" applyBorder="1" applyAlignment="1">
      <alignment horizontal="right" indent="1"/>
    </xf>
    <xf numFmtId="14" fontId="25" fillId="0" borderId="0" xfId="0" applyNumberFormat="1" applyFont="1" applyFill="1" applyBorder="1" applyAlignment="1">
      <alignment horizontal="right" indent="1"/>
    </xf>
    <xf numFmtId="0" fontId="12" fillId="0" borderId="0" xfId="0" applyFont="1" applyFill="1" applyBorder="1" applyAlignment="1">
      <alignment wrapText="1"/>
    </xf>
    <xf numFmtId="9" fontId="26" fillId="0" borderId="22" xfId="1" applyFont="1" applyFill="1" applyBorder="1" applyAlignment="1">
      <alignment horizontal="right" indent="1"/>
    </xf>
    <xf numFmtId="0" fontId="26" fillId="0" borderId="22" xfId="0" applyFont="1" applyFill="1" applyBorder="1" applyAlignment="1">
      <alignment horizontal="right" indent="1"/>
    </xf>
    <xf numFmtId="0" fontId="26" fillId="0" borderId="23" xfId="0" applyNumberFormat="1" applyFont="1" applyFill="1" applyBorder="1" applyAlignment="1">
      <alignment horizontal="right" indent="1"/>
    </xf>
    <xf numFmtId="14" fontId="26" fillId="0" borderId="0" xfId="0" applyNumberFormat="1" applyFont="1" applyFill="1" applyBorder="1" applyAlignment="1">
      <alignment horizontal="right" indent="1"/>
    </xf>
    <xf numFmtId="0" fontId="13" fillId="0" borderId="0" xfId="0" applyFont="1" applyFill="1" applyBorder="1" applyAlignment="1">
      <alignment wrapText="1"/>
    </xf>
    <xf numFmtId="0" fontId="25" fillId="0" borderId="0" xfId="0" applyNumberFormat="1" applyFont="1" applyFill="1" applyBorder="1" applyAlignment="1">
      <alignment horizontal="right" indent="1"/>
    </xf>
    <xf numFmtId="0" fontId="27" fillId="0" borderId="11" xfId="0" applyFont="1" applyBorder="1" applyAlignment="1">
      <alignment horizontal="left" wrapText="1"/>
    </xf>
    <xf numFmtId="0" fontId="24" fillId="0" borderId="24" xfId="0" applyFont="1" applyFill="1" applyBorder="1" applyAlignment="1">
      <alignment horizontal="center" vertical="top" wrapText="1"/>
    </xf>
    <xf numFmtId="0" fontId="28" fillId="0" borderId="24" xfId="0" applyFont="1" applyFill="1" applyBorder="1"/>
    <xf numFmtId="0" fontId="12" fillId="0" borderId="22" xfId="0" applyFont="1" applyFill="1" applyBorder="1"/>
    <xf numFmtId="0" fontId="26" fillId="0" borderId="24" xfId="0" applyFont="1" applyFill="1" applyBorder="1"/>
    <xf numFmtId="0" fontId="29" fillId="0" borderId="28" xfId="0" applyFont="1" applyBorder="1" applyAlignment="1">
      <alignment vertical="top" wrapText="1"/>
    </xf>
    <xf numFmtId="0" fontId="29" fillId="0" borderId="29" xfId="0" applyFont="1" applyBorder="1" applyAlignment="1">
      <alignment vertical="top" wrapText="1"/>
    </xf>
    <xf numFmtId="0" fontId="29" fillId="0" borderId="29" xfId="0" applyFont="1" applyBorder="1" applyAlignment="1">
      <alignment vertical="top"/>
    </xf>
    <xf numFmtId="0" fontId="29" fillId="0" borderId="31" xfId="0" applyFont="1" applyBorder="1" applyAlignment="1">
      <alignment vertical="top" wrapText="1"/>
    </xf>
    <xf numFmtId="0" fontId="29" fillId="0" borderId="32" xfId="0" applyFont="1" applyBorder="1" applyAlignment="1">
      <alignment vertical="top" wrapText="1"/>
    </xf>
    <xf numFmtId="0" fontId="29" fillId="0" borderId="32" xfId="0" applyFont="1" applyBorder="1" applyAlignment="1">
      <alignment vertical="top"/>
    </xf>
    <xf numFmtId="0" fontId="29" fillId="0" borderId="0" xfId="0" applyFont="1"/>
    <xf numFmtId="0" fontId="29" fillId="0" borderId="28" xfId="0" applyFont="1" applyBorder="1" applyAlignment="1">
      <alignment vertical="top"/>
    </xf>
    <xf numFmtId="0" fontId="10" fillId="0" borderId="29" xfId="0" applyFont="1" applyBorder="1" applyAlignment="1">
      <alignment vertical="top" wrapText="1"/>
    </xf>
    <xf numFmtId="0" fontId="29" fillId="0" borderId="31" xfId="0" applyFont="1" applyBorder="1" applyAlignment="1">
      <alignment vertical="top"/>
    </xf>
    <xf numFmtId="0" fontId="29" fillId="0" borderId="29" xfId="0" applyFont="1" applyBorder="1" applyAlignment="1">
      <alignment wrapText="1"/>
    </xf>
    <xf numFmtId="0" fontId="29" fillId="0" borderId="32" xfId="0" applyFont="1" applyBorder="1" applyAlignment="1">
      <alignment wrapText="1"/>
    </xf>
    <xf numFmtId="0" fontId="29" fillId="0" borderId="33" xfId="0" applyFont="1" applyBorder="1"/>
    <xf numFmtId="0" fontId="30" fillId="0" borderId="25" xfId="0" applyFont="1" applyBorder="1" applyAlignment="1">
      <alignment wrapText="1"/>
    </xf>
    <xf numFmtId="0" fontId="30" fillId="0" borderId="26" xfId="0" applyFont="1" applyBorder="1" applyAlignment="1">
      <alignment wrapText="1"/>
    </xf>
    <xf numFmtId="0" fontId="30" fillId="0" borderId="27" xfId="0" applyFont="1" applyBorder="1" applyAlignment="1">
      <alignment wrapText="1"/>
    </xf>
    <xf numFmtId="0" fontId="30" fillId="0" borderId="25" xfId="0" applyFont="1" applyBorder="1" applyAlignment="1">
      <alignment vertical="top" wrapText="1"/>
    </xf>
    <xf numFmtId="0" fontId="30" fillId="0" borderId="26" xfId="0" applyFont="1" applyBorder="1" applyAlignment="1">
      <alignment vertical="top" wrapText="1"/>
    </xf>
    <xf numFmtId="0" fontId="30" fillId="0" borderId="27" xfId="0" applyFont="1" applyBorder="1" applyAlignment="1">
      <alignment vertical="top" wrapText="1"/>
    </xf>
    <xf numFmtId="0" fontId="30" fillId="0" borderId="25" xfId="0" applyFont="1" applyBorder="1"/>
    <xf numFmtId="0" fontId="30" fillId="0" borderId="26" xfId="0" applyFont="1" applyBorder="1"/>
    <xf numFmtId="0" fontId="30" fillId="0" borderId="27" xfId="0" applyFont="1" applyBorder="1"/>
    <xf numFmtId="0" fontId="31" fillId="7" borderId="34" xfId="0" applyFont="1" applyFill="1" applyBorder="1"/>
    <xf numFmtId="0" fontId="31" fillId="7" borderId="35" xfId="0" applyFont="1" applyFill="1" applyBorder="1"/>
    <xf numFmtId="0" fontId="31" fillId="7" borderId="35" xfId="0" applyFont="1" applyFill="1" applyBorder="1" applyAlignment="1">
      <alignment horizontal="left"/>
    </xf>
    <xf numFmtId="0" fontId="31" fillId="7" borderId="36" xfId="0" applyFont="1" applyFill="1" applyBorder="1" applyAlignment="1">
      <alignment horizontal="left"/>
    </xf>
    <xf numFmtId="0" fontId="10" fillId="0" borderId="0" xfId="0" applyFont="1" applyBorder="1" applyAlignment="1">
      <alignment horizontal="center" vertical="center"/>
    </xf>
    <xf numFmtId="0" fontId="10" fillId="0" borderId="0" xfId="0" applyFont="1" applyBorder="1" applyAlignment="1">
      <alignment horizontal="left" wrapText="1"/>
    </xf>
    <xf numFmtId="14" fontId="32" fillId="7" borderId="38" xfId="0" applyNumberFormat="1" applyFont="1" applyFill="1" applyBorder="1"/>
    <xf numFmtId="0" fontId="32" fillId="7" borderId="38" xfId="0" applyFont="1" applyFill="1" applyBorder="1"/>
    <xf numFmtId="0" fontId="32" fillId="7" borderId="39" xfId="0" applyFont="1" applyFill="1" applyBorder="1"/>
    <xf numFmtId="0" fontId="33" fillId="7" borderId="37" xfId="0" applyFont="1" applyFill="1" applyBorder="1"/>
    <xf numFmtId="0" fontId="34" fillId="7" borderId="7" xfId="0" applyFont="1" applyFill="1" applyBorder="1"/>
    <xf numFmtId="0" fontId="34" fillId="7" borderId="8" xfId="0" applyFont="1" applyFill="1" applyBorder="1" applyAlignment="1">
      <alignment horizontal="center"/>
    </xf>
    <xf numFmtId="0" fontId="34" fillId="7" borderId="9" xfId="0" applyFont="1" applyFill="1" applyBorder="1" applyAlignment="1">
      <alignment horizontal="center"/>
    </xf>
    <xf numFmtId="0" fontId="32" fillId="7" borderId="40" xfId="0" applyFont="1" applyFill="1" applyBorder="1" applyAlignment="1">
      <alignment horizontal="left" vertical="top" wrapText="1"/>
    </xf>
    <xf numFmtId="0" fontId="32" fillId="7" borderId="8" xfId="0" applyFont="1" applyFill="1" applyBorder="1" applyAlignment="1">
      <alignment horizontal="left" vertical="top" wrapText="1"/>
    </xf>
    <xf numFmtId="0" fontId="32" fillId="7" borderId="9" xfId="0" applyFont="1" applyFill="1" applyBorder="1" applyAlignment="1">
      <alignment horizontal="left" vertical="top" wrapText="1"/>
    </xf>
    <xf numFmtId="0" fontId="32" fillId="7" borderId="37" xfId="0" applyFont="1" applyFill="1" applyBorder="1" applyAlignment="1">
      <alignment horizontal="center" vertical="top"/>
    </xf>
    <xf numFmtId="0" fontId="34" fillId="7" borderId="8" xfId="0" applyFont="1" applyFill="1" applyBorder="1" applyAlignment="1">
      <alignment horizontal="center" wrapText="1"/>
    </xf>
    <xf numFmtId="0" fontId="33" fillId="7" borderId="38" xfId="0" applyFont="1" applyFill="1" applyBorder="1" applyAlignment="1">
      <alignment wrapText="1"/>
    </xf>
    <xf numFmtId="0" fontId="31" fillId="7" borderId="35" xfId="0" applyFont="1" applyFill="1" applyBorder="1" applyAlignment="1">
      <alignment horizontal="left" wrapText="1"/>
    </xf>
    <xf numFmtId="0" fontId="29" fillId="0" borderId="0" xfId="0" applyFont="1" applyAlignment="1">
      <alignment wrapText="1"/>
    </xf>
    <xf numFmtId="0" fontId="36" fillId="0" borderId="26" xfId="0" applyFont="1" applyBorder="1" applyAlignment="1">
      <alignment wrapText="1"/>
    </xf>
    <xf numFmtId="0" fontId="35" fillId="0" borderId="0" xfId="0" applyFont="1"/>
    <xf numFmtId="0" fontId="35" fillId="0" borderId="29" xfId="0" applyFont="1" applyBorder="1" applyAlignment="1">
      <alignment vertical="top" wrapText="1"/>
    </xf>
    <xf numFmtId="0" fontId="35" fillId="0" borderId="26" xfId="0" applyFont="1" applyBorder="1" applyAlignment="1">
      <alignment vertical="top" wrapText="1"/>
    </xf>
    <xf numFmtId="0" fontId="35" fillId="0" borderId="32" xfId="0" applyFont="1" applyBorder="1" applyAlignment="1">
      <alignment vertical="top" wrapText="1"/>
    </xf>
    <xf numFmtId="0" fontId="36" fillId="0" borderId="26" xfId="0" applyFont="1" applyBorder="1" applyAlignment="1">
      <alignment vertical="top" wrapText="1"/>
    </xf>
    <xf numFmtId="0" fontId="35" fillId="0" borderId="29" xfId="0" applyFont="1" applyBorder="1" applyAlignment="1">
      <alignment vertical="top"/>
    </xf>
    <xf numFmtId="0" fontId="35" fillId="0" borderId="26" xfId="0" applyFont="1" applyBorder="1" applyAlignment="1">
      <alignment vertical="top"/>
    </xf>
    <xf numFmtId="0" fontId="35" fillId="0" borderId="32" xfId="0" applyFont="1" applyBorder="1" applyAlignment="1">
      <alignment vertical="top"/>
    </xf>
    <xf numFmtId="0" fontId="37" fillId="0" borderId="0" xfId="0" applyFont="1" applyBorder="1" applyAlignment="1">
      <alignment horizontal="left" vertical="top" wrapText="1"/>
    </xf>
    <xf numFmtId="0" fontId="0" fillId="0" borderId="0" xfId="0" applyBorder="1" applyAlignment="1">
      <alignment horizontal="left" vertical="top"/>
    </xf>
    <xf numFmtId="0" fontId="1" fillId="0" borderId="0" xfId="0" applyFont="1" applyBorder="1" applyAlignment="1">
      <alignment horizontal="left" vertical="top" wrapText="1"/>
    </xf>
    <xf numFmtId="0" fontId="10" fillId="0" borderId="0" xfId="0" applyNumberFormat="1" applyFont="1"/>
    <xf numFmtId="0" fontId="38" fillId="0" borderId="0" xfId="0" applyFont="1"/>
    <xf numFmtId="0" fontId="34" fillId="7" borderId="8" xfId="0" applyFont="1" applyFill="1" applyBorder="1" applyAlignment="1">
      <alignment horizontal="left" vertical="top"/>
    </xf>
    <xf numFmtId="0" fontId="34" fillId="7" borderId="8" xfId="0" applyFont="1" applyFill="1" applyBorder="1" applyAlignment="1">
      <alignment horizontal="left"/>
    </xf>
    <xf numFmtId="14" fontId="29" fillId="0" borderId="30" xfId="0" applyNumberFormat="1" applyFont="1" applyBorder="1" applyAlignment="1">
      <alignment vertical="top"/>
    </xf>
    <xf numFmtId="14" fontId="29" fillId="0" borderId="30" xfId="0" applyNumberFormat="1" applyFont="1" applyBorder="1" applyAlignment="1">
      <alignment horizontal="right" vertical="top"/>
    </xf>
    <xf numFmtId="14" fontId="29" fillId="0" borderId="33" xfId="0" applyNumberFormat="1" applyFont="1" applyBorder="1" applyAlignment="1">
      <alignment vertical="top"/>
    </xf>
    <xf numFmtId="14" fontId="29" fillId="0" borderId="30" xfId="0" applyNumberFormat="1" applyFont="1" applyBorder="1" applyAlignment="1">
      <alignment horizontal="right" vertical="top" wrapText="1"/>
    </xf>
    <xf numFmtId="0" fontId="39" fillId="0" borderId="31" xfId="0" applyFont="1" applyBorder="1"/>
    <xf numFmtId="0" fontId="39" fillId="0" borderId="32" xfId="0" applyFont="1" applyBorder="1" applyAlignment="1">
      <alignment vertical="top" wrapText="1"/>
    </xf>
    <xf numFmtId="0" fontId="39" fillId="0" borderId="32" xfId="0" applyFont="1" applyBorder="1" applyAlignment="1">
      <alignment wrapText="1"/>
    </xf>
    <xf numFmtId="0" fontId="39" fillId="0" borderId="32" xfId="0" applyFont="1" applyBorder="1"/>
    <xf numFmtId="0" fontId="39" fillId="0" borderId="33" xfId="0" applyFont="1" applyBorder="1"/>
    <xf numFmtId="0" fontId="39" fillId="0" borderId="32" xfId="0" applyFont="1" applyBorder="1" applyAlignment="1">
      <alignment vertical="top"/>
    </xf>
    <xf numFmtId="0" fontId="12" fillId="0" borderId="22" xfId="0" applyFont="1" applyFill="1" applyBorder="1" applyAlignment="1">
      <alignment vertical="top" wrapText="1"/>
    </xf>
    <xf numFmtId="0" fontId="12" fillId="0" borderId="0" xfId="0" applyFont="1" applyFill="1" applyBorder="1" applyAlignment="1">
      <alignment vertical="top" wrapText="1"/>
    </xf>
    <xf numFmtId="0" fontId="28" fillId="0" borderId="24" xfId="0" applyFont="1" applyFill="1" applyBorder="1" applyAlignment="1">
      <alignment vertical="top"/>
    </xf>
    <xf numFmtId="0" fontId="25" fillId="0" borderId="23" xfId="0" applyNumberFormat="1" applyFont="1" applyFill="1" applyBorder="1" applyAlignment="1">
      <alignment horizontal="right" vertical="top" indent="1"/>
    </xf>
    <xf numFmtId="9" fontId="25" fillId="0" borderId="22" xfId="1" applyFont="1" applyFill="1" applyBorder="1" applyAlignment="1">
      <alignment horizontal="right"/>
    </xf>
    <xf numFmtId="0" fontId="25" fillId="0" borderId="22" xfId="0" applyFont="1" applyFill="1" applyBorder="1" applyAlignment="1">
      <alignment horizontal="right"/>
    </xf>
    <xf numFmtId="0" fontId="25" fillId="0" borderId="23" xfId="0" applyNumberFormat="1" applyFont="1" applyFill="1" applyBorder="1" applyAlignment="1">
      <alignment horizontal="right"/>
    </xf>
    <xf numFmtId="0" fontId="25" fillId="0" borderId="0" xfId="0" applyNumberFormat="1" applyFont="1" applyFill="1" applyBorder="1" applyAlignment="1">
      <alignment horizontal="right"/>
    </xf>
    <xf numFmtId="0" fontId="40" fillId="0" borderId="0" xfId="0" applyNumberFormat="1" applyFont="1"/>
    <xf numFmtId="0" fontId="39" fillId="0" borderId="28" xfId="0" applyFont="1" applyBorder="1"/>
    <xf numFmtId="0" fontId="39" fillId="0" borderId="29" xfId="0" applyFont="1" applyBorder="1"/>
    <xf numFmtId="0" fontId="39" fillId="0" borderId="29" xfId="0" applyFont="1" applyBorder="1" applyAlignment="1">
      <alignment vertical="top" wrapText="1"/>
    </xf>
    <xf numFmtId="0" fontId="39" fillId="0" borderId="26" xfId="0" applyFont="1" applyBorder="1" applyAlignment="1">
      <alignment vertical="top"/>
    </xf>
    <xf numFmtId="0" fontId="29" fillId="0" borderId="29" xfId="0" applyFont="1" applyBorder="1"/>
    <xf numFmtId="0" fontId="29" fillId="0" borderId="31" xfId="0" applyFont="1" applyBorder="1"/>
    <xf numFmtId="0" fontId="29" fillId="0" borderId="32" xfId="0" applyFont="1" applyBorder="1"/>
    <xf numFmtId="0" fontId="29" fillId="0" borderId="28" xfId="0" applyFont="1" applyBorder="1"/>
    <xf numFmtId="0" fontId="29" fillId="0" borderId="26" xfId="0" applyFont="1" applyBorder="1" applyAlignment="1">
      <alignment vertical="top"/>
    </xf>
    <xf numFmtId="0" fontId="43" fillId="0" borderId="0" xfId="0" applyFont="1" applyAlignment="1">
      <alignment horizontal="justify"/>
    </xf>
    <xf numFmtId="0" fontId="41" fillId="0" borderId="0" xfId="0" applyFont="1" applyAlignment="1">
      <alignment horizontal="justify"/>
    </xf>
    <xf numFmtId="14" fontId="29" fillId="0" borderId="33" xfId="0" applyNumberFormat="1" applyFont="1" applyBorder="1" applyAlignment="1">
      <alignment horizontal="right" vertical="top" wrapText="1"/>
    </xf>
    <xf numFmtId="14" fontId="0" fillId="0" borderId="0" xfId="0" applyNumberFormat="1" applyAlignment="1">
      <alignment vertical="top"/>
    </xf>
    <xf numFmtId="9" fontId="0" fillId="0" borderId="0" xfId="1" applyFont="1" applyAlignment="1">
      <alignment vertical="top"/>
    </xf>
    <xf numFmtId="9" fontId="9" fillId="0" borderId="0" xfId="1" applyFont="1" applyAlignment="1">
      <alignment vertical="top"/>
    </xf>
    <xf numFmtId="0" fontId="9" fillId="0" borderId="0" xfId="0" applyFont="1" applyAlignment="1">
      <alignment vertical="top" wrapText="1"/>
    </xf>
    <xf numFmtId="0" fontId="9" fillId="0" borderId="0" xfId="0" applyFont="1" applyAlignment="1">
      <alignment vertical="top"/>
    </xf>
    <xf numFmtId="0" fontId="0" fillId="0" borderId="0" xfId="0" applyAlignment="1">
      <alignment vertical="top" wrapText="1"/>
    </xf>
    <xf numFmtId="14" fontId="0" fillId="0" borderId="0" xfId="0" applyNumberFormat="1" applyAlignment="1">
      <alignment horizontal="left" vertical="top"/>
    </xf>
    <xf numFmtId="9" fontId="0" fillId="0" borderId="0" xfId="1" applyFont="1" applyAlignment="1">
      <alignment horizontal="left" vertical="top"/>
    </xf>
    <xf numFmtId="9" fontId="9" fillId="0" borderId="0" xfId="1" applyFont="1" applyAlignment="1">
      <alignment horizontal="left" vertical="top"/>
    </xf>
    <xf numFmtId="0" fontId="9" fillId="0" borderId="0" xfId="0" applyFont="1" applyAlignment="1">
      <alignment horizontal="left" vertical="top" wrapText="1"/>
    </xf>
    <xf numFmtId="0" fontId="9" fillId="0" borderId="0" xfId="0" applyFont="1" applyAlignment="1">
      <alignment horizontal="left" vertical="top"/>
    </xf>
    <xf numFmtId="0" fontId="0" fillId="0" borderId="0" xfId="0" applyAlignment="1">
      <alignment horizontal="left" vertical="top" wrapText="1"/>
    </xf>
    <xf numFmtId="0" fontId="0" fillId="0" borderId="0" xfId="0" applyBorder="1" applyAlignment="1">
      <alignment horizontal="left" vertical="top" wrapText="1"/>
    </xf>
    <xf numFmtId="0" fontId="8" fillId="2" borderId="10" xfId="0" applyFont="1" applyFill="1" applyBorder="1" applyAlignment="1">
      <alignment horizontal="center"/>
    </xf>
    <xf numFmtId="0" fontId="8" fillId="4" borderId="1" xfId="0" applyFont="1" applyFill="1" applyBorder="1" applyAlignment="1">
      <alignment horizontal="left"/>
    </xf>
    <xf numFmtId="0" fontId="8" fillId="4" borderId="12" xfId="0" applyFont="1" applyFill="1" applyBorder="1" applyAlignment="1">
      <alignment horizontal="left"/>
    </xf>
    <xf numFmtId="0" fontId="0" fillId="3" borderId="0" xfId="0" applyFill="1" applyBorder="1" applyAlignment="1">
      <alignment horizontal="left"/>
    </xf>
    <xf numFmtId="0" fontId="0" fillId="3" borderId="3" xfId="0" applyFill="1" applyBorder="1" applyAlignment="1">
      <alignment horizontal="left"/>
    </xf>
    <xf numFmtId="0" fontId="0" fillId="3" borderId="5" xfId="0" applyFill="1" applyBorder="1" applyAlignment="1">
      <alignment horizontal="left"/>
    </xf>
    <xf numFmtId="0" fontId="0" fillId="3" borderId="6" xfId="0" applyFill="1" applyBorder="1" applyAlignment="1">
      <alignment horizontal="left"/>
    </xf>
    <xf numFmtId="0" fontId="0" fillId="3" borderId="16" xfId="0" applyFill="1" applyBorder="1" applyAlignment="1">
      <alignment horizontal="left"/>
    </xf>
    <xf numFmtId="0" fontId="11" fillId="3" borderId="8" xfId="0" applyFont="1" applyFill="1" applyBorder="1" applyAlignment="1">
      <alignment horizontal="center"/>
    </xf>
    <xf numFmtId="0" fontId="11" fillId="3" borderId="9" xfId="0" applyFont="1" applyFill="1" applyBorder="1" applyAlignment="1">
      <alignment horizontal="center"/>
    </xf>
    <xf numFmtId="0" fontId="10" fillId="3" borderId="5" xfId="0" applyFont="1" applyFill="1" applyBorder="1" applyAlignment="1">
      <alignment horizontal="left" wrapText="1"/>
    </xf>
    <xf numFmtId="0" fontId="10" fillId="3" borderId="6" xfId="0" applyFont="1" applyFill="1" applyBorder="1" applyAlignment="1">
      <alignment horizontal="left" wrapText="1"/>
    </xf>
    <xf numFmtId="0" fontId="0" fillId="0" borderId="1" xfId="0" applyBorder="1" applyAlignment="1">
      <alignment horizontal="left"/>
    </xf>
  </cellXfs>
  <cellStyles count="2">
    <cellStyle name="Normal" xfId="0" builtinId="0"/>
    <cellStyle name="Percent" xfId="1" builtinId="5"/>
  </cellStyles>
  <dxfs count="438">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border diagonalUp="0" diagonalDown="0" outline="0">
        <left style="thin">
          <color theme="0"/>
        </left>
        <right/>
        <top style="thin">
          <color theme="0"/>
        </top>
        <bottom/>
      </border>
    </dxf>
    <dxf>
      <font>
        <strike val="0"/>
        <outline val="0"/>
        <shadow val="0"/>
        <u val="none"/>
        <vertAlign val="baseline"/>
        <color theme="1"/>
        <name val="Calibri"/>
        <scheme val="minor"/>
      </font>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Calibri"/>
        <scheme val="minor"/>
      </font>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bottom" textRotation="0" wrapText="1" indent="0" relativeIndent="0" justifyLastLine="0" shrinkToFit="0" mergeCell="0" readingOrder="0"/>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alignment textRotation="0" wrapText="1"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1" indent="0" relativeIndent="0" justifyLastLine="0" shrinkToFit="0" mergeCell="0" readingOrder="0"/>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border diagonalUp="0" diagonalDown="0" outline="0">
        <left/>
        <right style="thin">
          <color theme="0"/>
        </right>
        <top style="thin">
          <color theme="0"/>
        </top>
        <bottom/>
      </border>
    </dxf>
    <dxf>
      <font>
        <strike val="0"/>
        <outline val="0"/>
        <shadow val="0"/>
        <u val="none"/>
        <vertAlign val="baseline"/>
        <color theme="1"/>
        <name val="Calibri"/>
        <scheme val="minor"/>
      </font>
      <border diagonalUp="0" diagonalDown="0" outline="0">
        <left/>
        <right style="thin">
          <color theme="0"/>
        </right>
        <top style="thin">
          <color theme="0"/>
        </top>
        <bottom style="thin">
          <color theme="0"/>
        </bottom>
      </border>
    </dxf>
    <dxf>
      <border>
        <top style="thin">
          <color theme="0"/>
        </top>
        <vertical/>
        <horizontal/>
      </border>
    </dxf>
    <dxf>
      <border diagonalUp="0" diagonalDown="0">
        <left/>
        <right/>
        <top/>
        <bottom/>
      </border>
    </dxf>
    <dxf>
      <font>
        <strike val="0"/>
        <outline val="0"/>
        <shadow val="0"/>
        <u val="none"/>
        <vertAlign val="baseline"/>
        <color theme="1"/>
        <name val="Calibri"/>
        <scheme val="minor"/>
      </font>
    </dxf>
    <dxf>
      <border>
        <bottom style="thin">
          <color theme="0"/>
        </bottom>
        <vertical/>
        <horizontal/>
      </border>
    </dxf>
    <dxf>
      <font>
        <strike val="0"/>
        <outline val="0"/>
        <shadow val="0"/>
        <u val="none"/>
        <vertAlign val="baseline"/>
        <sz val="10"/>
        <color theme="1"/>
        <name val="Cambria"/>
        <scheme val="major"/>
      </font>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border diagonalUp="0" diagonalDown="0" outline="0">
        <left style="thin">
          <color theme="0"/>
        </left>
        <right/>
        <top style="thin">
          <color theme="0"/>
        </top>
        <bottom style="thin">
          <color theme="0"/>
        </bottom>
      </border>
    </dxf>
    <dxf>
      <font>
        <strike val="0"/>
        <outline val="0"/>
        <shadow val="0"/>
        <u val="none"/>
        <vertAlign val="baseline"/>
        <color theme="1"/>
        <name val="Calibri"/>
        <scheme val="minor"/>
      </font>
      <alignment horizontal="general" vertical="bottom" textRotation="0" wrapText="1" indent="0" relativeIndent="0" justifyLastLine="0" shrinkToFit="0" mergeCell="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textRotation="0" wrapText="1"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bottom" textRotation="0" wrapText="1" indent="0" relativeIndent="255" justifyLastLine="0" shrinkToFit="0" mergeCell="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border diagonalUp="0" diagonalDown="0" outline="0">
        <left/>
        <right style="thin">
          <color theme="0"/>
        </right>
        <top style="thin">
          <color theme="0"/>
        </top>
        <bottom style="thin">
          <color theme="0"/>
        </bottom>
      </border>
    </dxf>
    <dxf>
      <border>
        <top style="thin">
          <color theme="0"/>
        </top>
        <vertical/>
        <horizontal/>
      </border>
    </dxf>
    <dxf>
      <border diagonalUp="0" diagonalDown="0">
        <left/>
        <right/>
        <top/>
        <bottom/>
      </border>
    </dxf>
    <dxf>
      <font>
        <strike val="0"/>
        <outline val="0"/>
        <shadow val="0"/>
        <u val="none"/>
        <vertAlign val="baseline"/>
        <color theme="1"/>
        <name val="Calibri"/>
        <scheme val="minor"/>
      </font>
    </dxf>
    <dxf>
      <border>
        <bottom style="thin">
          <color theme="0"/>
        </bottom>
        <vertical/>
        <horizontal/>
      </border>
    </dxf>
    <dxf>
      <font>
        <strike val="0"/>
        <outline val="0"/>
        <shadow val="0"/>
        <u val="none"/>
        <vertAlign val="baseline"/>
        <sz val="10"/>
        <color theme="1"/>
        <name val="Cambria"/>
        <scheme val="major"/>
      </font>
      <border diagonalUp="0" diagonalDown="0" outline="0">
        <left style="thin">
          <color theme="0"/>
        </left>
        <right style="thin">
          <color theme="0"/>
        </right>
        <top/>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indent="0" relativeIndent="255" justifyLastLine="0" shrinkToFit="0" mergeCell="0" readingOrder="0"/>
      <border diagonalUp="0" diagonalDown="0" outline="0">
        <left style="thin">
          <color theme="0"/>
        </left>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indent="0" relativeIndent="255" justifyLastLine="0" shrinkToFit="0" mergeCell="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indent="0" relativeIndent="255" justifyLastLine="0" shrinkToFit="0" mergeCell="0" readingOrder="0"/>
      <border diagonalUp="0" diagonalDown="0" outline="0">
        <left/>
        <right style="thin">
          <color theme="0"/>
        </right>
        <top style="thin">
          <color theme="0"/>
        </top>
        <bottom style="thin">
          <color theme="0"/>
        </bottom>
      </border>
    </dxf>
    <dxf>
      <border>
        <top style="thin">
          <color theme="0"/>
        </top>
        <vertical/>
        <horizontal/>
      </border>
    </dxf>
    <dxf>
      <border diagonalUp="0" diagonalDown="0">
        <left/>
        <right/>
        <top style="medium">
          <color indexed="64"/>
        </top>
        <bottom/>
      </border>
    </dxf>
    <dxf>
      <font>
        <strike val="0"/>
        <outline val="0"/>
        <shadow val="0"/>
        <u val="none"/>
        <vertAlign val="baseline"/>
        <color theme="1"/>
        <name val="Calibri"/>
        <scheme val="minor"/>
      </font>
      <alignment horizontal="general" vertical="top" textRotation="0" indent="0" relativeIndent="255" justifyLastLine="0" shrinkToFit="0" mergeCell="0" readingOrder="0"/>
      <border diagonalUp="0" diagonalDown="0" outline="0"/>
    </dxf>
    <dxf>
      <border>
        <bottom style="thin">
          <color theme="0"/>
        </bottom>
        <vertical/>
        <horizontal/>
      </border>
    </dxf>
    <dxf>
      <font>
        <strike val="0"/>
        <outline val="0"/>
        <shadow val="0"/>
        <u val="none"/>
        <vertAlign val="baseline"/>
        <sz val="10"/>
        <color theme="1"/>
        <name val="Cambria"/>
        <scheme val="major"/>
      </font>
      <alignment horizontal="general" vertical="top" textRotation="0" wrapText="1" indent="0" relativeIndent="255" justifyLastLine="0" shrinkToFit="0" mergeCell="0" readingOrder="0"/>
      <border diagonalUp="0" diagonalDown="0" outline="0">
        <left style="thin">
          <color theme="0"/>
        </left>
        <right style="thin">
          <color theme="0"/>
        </right>
        <top/>
        <bottom/>
      </border>
    </dxf>
    <dxf>
      <font>
        <strike val="0"/>
        <outline val="0"/>
        <shadow val="0"/>
        <u val="none"/>
        <vertAlign val="baseline"/>
        <color theme="1"/>
        <name val="Calibri"/>
        <scheme val="minor"/>
      </font>
    </dxf>
    <dxf>
      <font>
        <strike val="0"/>
        <outline val="0"/>
        <shadow val="0"/>
        <u val="none"/>
        <vertAlign val="baseline"/>
        <color theme="1"/>
        <name val="Calibri"/>
        <scheme val="minor"/>
      </font>
    </dxf>
    <dxf>
      <font>
        <strike val="0"/>
        <outline val="0"/>
        <shadow val="0"/>
        <u val="none"/>
        <vertAlign val="baseline"/>
        <color theme="1"/>
        <name val="Calibri"/>
        <scheme val="minor"/>
      </font>
    </dxf>
    <dxf>
      <font>
        <strike val="0"/>
        <outline val="0"/>
        <shadow val="0"/>
        <u val="none"/>
        <vertAlign val="baseline"/>
        <color theme="1"/>
        <name val="Calibri"/>
        <scheme val="minor"/>
      </font>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border diagonalUp="0" diagonalDown="0" outline="0">
        <left style="thin">
          <color theme="0"/>
        </left>
        <right/>
        <top style="thin">
          <color theme="0"/>
        </top>
        <bottom style="thin">
          <color theme="0"/>
        </bottom>
      </border>
    </dxf>
    <dxf>
      <font>
        <strike val="0"/>
        <outline val="0"/>
        <shadow val="0"/>
        <u val="none"/>
        <vertAlign val="baseline"/>
        <color theme="1"/>
        <name val="Calibri"/>
        <scheme val="minor"/>
      </font>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textRotation="0" wrapText="1"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outline="0">
        <left/>
        <right style="thin">
          <color theme="0"/>
        </right>
        <top style="thin">
          <color theme="0"/>
        </top>
        <bottom style="thin">
          <color theme="0"/>
        </bottom>
      </border>
    </dxf>
    <dxf>
      <border>
        <top style="thin">
          <color theme="0"/>
        </top>
        <vertical/>
        <horizontal/>
      </border>
    </dxf>
    <dxf>
      <border diagonalUp="0" diagonalDown="0">
        <left/>
        <right/>
        <top style="medium">
          <color indexed="64"/>
        </top>
        <bottom/>
      </border>
    </dxf>
    <dxf>
      <font>
        <strike val="0"/>
        <outline val="0"/>
        <shadow val="0"/>
        <u val="none"/>
        <vertAlign val="baseline"/>
        <color theme="1"/>
        <name val="Calibri"/>
        <scheme val="minor"/>
      </font>
    </dxf>
    <dxf>
      <border>
        <bottom style="thin">
          <color theme="0"/>
        </bottom>
        <vertical/>
        <horizontal/>
      </border>
    </dxf>
    <dxf>
      <font>
        <strike val="0"/>
        <outline val="0"/>
        <shadow val="0"/>
        <u val="none"/>
        <vertAlign val="baseline"/>
        <sz val="10"/>
        <color theme="1"/>
        <name val="Cambria"/>
        <scheme val="major"/>
      </font>
      <alignment horizontal="general" vertical="bottom" textRotation="0" wrapText="1" indent="0" relativeIndent="255" justifyLastLine="0" shrinkToFit="0" mergeCell="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border diagonalUp="0" diagonalDown="0" outline="0">
        <left style="thin">
          <color theme="0"/>
        </left>
        <right/>
        <top style="thin">
          <color theme="0"/>
        </top>
        <bottom/>
      </border>
    </dxf>
    <dxf>
      <font>
        <strike val="0"/>
        <outline val="0"/>
        <shadow val="0"/>
        <u val="none"/>
        <vertAlign val="baseline"/>
        <color theme="1"/>
        <name val="Calibri"/>
        <scheme val="minor"/>
      </font>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Calibri"/>
        <scheme val="minor"/>
      </font>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bottom" textRotation="0" wrapText="1" indent="0" relativeIndent="0" justifyLastLine="0" shrinkToFit="0" mergeCell="0" readingOrder="0"/>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alignment textRotation="0" wrapText="1"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1" indent="0" relativeIndent="0" justifyLastLine="0" shrinkToFit="0" mergeCell="0" readingOrder="0"/>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border diagonalUp="0" diagonalDown="0" outline="0">
        <left/>
        <right style="thin">
          <color theme="0"/>
        </right>
        <top style="thin">
          <color theme="0"/>
        </top>
        <bottom/>
      </border>
    </dxf>
    <dxf>
      <font>
        <strike val="0"/>
        <outline val="0"/>
        <shadow val="0"/>
        <u val="none"/>
        <vertAlign val="baseline"/>
        <color theme="1"/>
        <name val="Calibri"/>
        <scheme val="minor"/>
      </font>
      <border diagonalUp="0" diagonalDown="0" outline="0">
        <left/>
        <right style="thin">
          <color theme="0"/>
        </right>
        <top style="thin">
          <color theme="0"/>
        </top>
        <bottom style="thin">
          <color theme="0"/>
        </bottom>
      </border>
    </dxf>
    <dxf>
      <border>
        <top style="thin">
          <color theme="0"/>
        </top>
        <vertical/>
        <horizontal/>
      </border>
    </dxf>
    <dxf>
      <border diagonalUp="0" diagonalDown="0">
        <left/>
        <right/>
        <top/>
        <bottom/>
      </border>
    </dxf>
    <dxf>
      <font>
        <strike val="0"/>
        <outline val="0"/>
        <shadow val="0"/>
        <u val="none"/>
        <vertAlign val="baseline"/>
        <color theme="1"/>
        <name val="Calibri"/>
        <scheme val="minor"/>
      </font>
    </dxf>
    <dxf>
      <border>
        <bottom style="thin">
          <color theme="0"/>
        </bottom>
        <vertical/>
        <horizontal/>
      </border>
    </dxf>
    <dxf>
      <font>
        <strike val="0"/>
        <outline val="0"/>
        <shadow val="0"/>
        <u val="none"/>
        <vertAlign val="baseline"/>
        <sz val="10"/>
        <color theme="1"/>
        <name val="Cambria"/>
        <scheme val="major"/>
      </font>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border diagonalUp="0" diagonalDown="0" outline="0">
        <left style="thin">
          <color theme="0"/>
        </left>
        <right/>
        <top style="thin">
          <color theme="0"/>
        </top>
        <bottom style="thin">
          <color theme="0"/>
        </bottom>
      </border>
    </dxf>
    <dxf>
      <font>
        <strike val="0"/>
        <outline val="0"/>
        <shadow val="0"/>
        <u val="none"/>
        <vertAlign val="baseline"/>
        <color theme="1"/>
        <name val="Calibri"/>
        <scheme val="minor"/>
      </font>
      <alignment horizontal="general" vertical="bottom" textRotation="0" wrapText="1" indent="0" relativeIndent="0" justifyLastLine="0" shrinkToFit="0" mergeCell="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textRotation="0" wrapText="1"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bottom" textRotation="0" wrapText="1" indent="0" relativeIndent="255" justifyLastLine="0" shrinkToFit="0" mergeCell="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border diagonalUp="0" diagonalDown="0" outline="0">
        <left/>
        <right style="thin">
          <color theme="0"/>
        </right>
        <top style="thin">
          <color theme="0"/>
        </top>
        <bottom style="thin">
          <color theme="0"/>
        </bottom>
      </border>
    </dxf>
    <dxf>
      <border>
        <top style="thin">
          <color theme="0"/>
        </top>
        <vertical/>
        <horizontal/>
      </border>
    </dxf>
    <dxf>
      <border diagonalUp="0" diagonalDown="0">
        <left/>
        <right/>
        <top/>
        <bottom/>
      </border>
    </dxf>
    <dxf>
      <font>
        <strike val="0"/>
        <outline val="0"/>
        <shadow val="0"/>
        <u val="none"/>
        <vertAlign val="baseline"/>
        <color theme="1"/>
        <name val="Calibri"/>
        <scheme val="minor"/>
      </font>
    </dxf>
    <dxf>
      <border>
        <bottom style="thin">
          <color theme="0"/>
        </bottom>
        <vertical/>
        <horizontal/>
      </border>
    </dxf>
    <dxf>
      <font>
        <strike val="0"/>
        <outline val="0"/>
        <shadow val="0"/>
        <u val="none"/>
        <vertAlign val="baseline"/>
        <sz val="10"/>
        <color theme="1"/>
        <name val="Cambria"/>
        <scheme val="major"/>
      </font>
      <border diagonalUp="0" diagonalDown="0" outline="0">
        <left style="thin">
          <color theme="0"/>
        </left>
        <right style="thin">
          <color theme="0"/>
        </right>
        <top/>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indent="0" relativeIndent="255" justifyLastLine="0" shrinkToFit="0" mergeCell="0" readingOrder="0"/>
      <border diagonalUp="0" diagonalDown="0" outline="0">
        <left style="thin">
          <color theme="0"/>
        </left>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indent="0" relativeIndent="255" justifyLastLine="0" shrinkToFit="0" mergeCell="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indent="0" relativeIndent="255" justifyLastLine="0" shrinkToFit="0" mergeCell="0" readingOrder="0"/>
      <border diagonalUp="0" diagonalDown="0" outline="0">
        <left/>
        <right style="thin">
          <color theme="0"/>
        </right>
        <top style="thin">
          <color theme="0"/>
        </top>
        <bottom style="thin">
          <color theme="0"/>
        </bottom>
      </border>
    </dxf>
    <dxf>
      <border>
        <top style="thin">
          <color theme="0"/>
        </top>
        <vertical/>
        <horizontal/>
      </border>
    </dxf>
    <dxf>
      <border diagonalUp="0" diagonalDown="0">
        <left/>
        <right/>
        <top style="medium">
          <color indexed="64"/>
        </top>
        <bottom/>
      </border>
    </dxf>
    <dxf>
      <font>
        <strike val="0"/>
        <outline val="0"/>
        <shadow val="0"/>
        <u val="none"/>
        <vertAlign val="baseline"/>
        <color theme="1"/>
        <name val="Calibri"/>
        <scheme val="minor"/>
      </font>
      <alignment horizontal="general" vertical="top" textRotation="0" indent="0" relativeIndent="255" justifyLastLine="0" shrinkToFit="0" mergeCell="0" readingOrder="0"/>
      <border diagonalUp="0" diagonalDown="0" outline="0"/>
    </dxf>
    <dxf>
      <border>
        <bottom style="thin">
          <color theme="0"/>
        </bottom>
        <vertical/>
        <horizontal/>
      </border>
    </dxf>
    <dxf>
      <font>
        <strike val="0"/>
        <outline val="0"/>
        <shadow val="0"/>
        <u val="none"/>
        <vertAlign val="baseline"/>
        <sz val="10"/>
        <color theme="1"/>
        <name val="Cambria"/>
        <scheme val="major"/>
      </font>
      <alignment horizontal="general" vertical="top" textRotation="0" wrapText="1" indent="0" relativeIndent="255" justifyLastLine="0" shrinkToFit="0" mergeCell="0" readingOrder="0"/>
      <border diagonalUp="0" diagonalDown="0" outline="0">
        <left style="thin">
          <color theme="0"/>
        </left>
        <right style="thin">
          <color theme="0"/>
        </right>
        <top/>
        <bottom/>
      </border>
    </dxf>
    <dxf>
      <font>
        <strike val="0"/>
        <outline val="0"/>
        <shadow val="0"/>
        <u val="none"/>
        <vertAlign val="baseline"/>
        <color theme="1"/>
        <name val="Calibri"/>
        <scheme val="minor"/>
      </font>
    </dxf>
    <dxf>
      <font>
        <strike val="0"/>
        <outline val="0"/>
        <shadow val="0"/>
        <u val="none"/>
        <vertAlign val="baseline"/>
        <color theme="1"/>
        <name val="Calibri"/>
        <scheme val="minor"/>
      </font>
    </dxf>
    <dxf>
      <font>
        <strike val="0"/>
        <outline val="0"/>
        <shadow val="0"/>
        <u val="none"/>
        <vertAlign val="baseline"/>
        <color theme="1"/>
        <name val="Calibri"/>
        <scheme val="minor"/>
      </font>
    </dxf>
    <dxf>
      <font>
        <strike val="0"/>
        <outline val="0"/>
        <shadow val="0"/>
        <u val="none"/>
        <vertAlign val="baseline"/>
        <color theme="1"/>
        <name val="Calibri"/>
        <scheme val="minor"/>
      </font>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border diagonalUp="0" diagonalDown="0" outline="0">
        <left style="thin">
          <color theme="0"/>
        </left>
        <right/>
        <top style="thin">
          <color theme="0"/>
        </top>
        <bottom style="thin">
          <color theme="0"/>
        </bottom>
      </border>
    </dxf>
    <dxf>
      <font>
        <strike val="0"/>
        <outline val="0"/>
        <shadow val="0"/>
        <u val="none"/>
        <vertAlign val="baseline"/>
        <color theme="1"/>
        <name val="Calibri"/>
        <scheme val="minor"/>
      </font>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textRotation="0" wrapText="1"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outline="0">
        <left/>
        <right style="thin">
          <color theme="0"/>
        </right>
        <top style="thin">
          <color theme="0"/>
        </top>
        <bottom style="thin">
          <color theme="0"/>
        </bottom>
      </border>
    </dxf>
    <dxf>
      <border>
        <top style="thin">
          <color theme="0"/>
        </top>
        <vertical/>
        <horizontal/>
      </border>
    </dxf>
    <dxf>
      <border diagonalUp="0" diagonalDown="0">
        <left/>
        <right/>
        <top style="medium">
          <color indexed="64"/>
        </top>
        <bottom/>
      </border>
    </dxf>
    <dxf>
      <font>
        <strike val="0"/>
        <outline val="0"/>
        <shadow val="0"/>
        <u val="none"/>
        <vertAlign val="baseline"/>
        <color theme="1"/>
        <name val="Calibri"/>
        <scheme val="minor"/>
      </font>
    </dxf>
    <dxf>
      <border>
        <bottom style="thin">
          <color theme="0"/>
        </bottom>
        <vertical/>
        <horizontal/>
      </border>
    </dxf>
    <dxf>
      <font>
        <strike val="0"/>
        <outline val="0"/>
        <shadow val="0"/>
        <u val="none"/>
        <vertAlign val="baseline"/>
        <sz val="10"/>
        <color theme="1"/>
        <name val="Cambria"/>
        <scheme val="major"/>
      </font>
      <alignment horizontal="general" vertical="bottom" textRotation="0" wrapText="1" indent="0" relativeIndent="255" justifyLastLine="0" shrinkToFit="0" mergeCell="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border diagonalUp="0" diagonalDown="0" outline="0">
        <left style="thin">
          <color theme="0"/>
        </left>
        <right/>
        <top style="thin">
          <color theme="0"/>
        </top>
        <bottom/>
      </border>
    </dxf>
    <dxf>
      <font>
        <strike val="0"/>
        <outline val="0"/>
        <shadow val="0"/>
        <u val="none"/>
        <vertAlign val="baseline"/>
        <color theme="1"/>
        <name val="Calibri"/>
        <scheme val="minor"/>
      </font>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Calibri"/>
        <scheme val="minor"/>
      </font>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bottom" textRotation="0" wrapText="1" indent="0" relativeIndent="0" justifyLastLine="0" shrinkToFit="0" mergeCell="0" readingOrder="0"/>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alignment textRotation="0" wrapText="1"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1" indent="0" relativeIndent="0" justifyLastLine="0" shrinkToFit="0" mergeCell="0" readingOrder="0"/>
      <border diagonalUp="0" diagonalDown="0" outline="0">
        <left style="thin">
          <color theme="0"/>
        </left>
        <right style="thin">
          <color theme="0"/>
        </right>
        <top style="thin">
          <color theme="0"/>
        </top>
        <bottom/>
      </border>
    </dxf>
    <dxf>
      <font>
        <strike val="0"/>
        <outline val="0"/>
        <shadow val="0"/>
        <u val="none"/>
        <vertAlign val="baseline"/>
        <color theme="1"/>
        <name val="Calibri"/>
        <scheme val="minor"/>
      </font>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border diagonalUp="0" diagonalDown="0" outline="0">
        <left/>
        <right style="thin">
          <color theme="0"/>
        </right>
        <top style="thin">
          <color theme="0"/>
        </top>
        <bottom/>
      </border>
    </dxf>
    <dxf>
      <font>
        <strike val="0"/>
        <outline val="0"/>
        <shadow val="0"/>
        <u val="none"/>
        <vertAlign val="baseline"/>
        <color theme="1"/>
        <name val="Calibri"/>
        <scheme val="minor"/>
      </font>
      <border diagonalUp="0" diagonalDown="0" outline="0">
        <left/>
        <right style="thin">
          <color theme="0"/>
        </right>
        <top style="thin">
          <color theme="0"/>
        </top>
        <bottom style="thin">
          <color theme="0"/>
        </bottom>
      </border>
    </dxf>
    <dxf>
      <border>
        <top style="thin">
          <color theme="0"/>
        </top>
        <vertical/>
        <horizontal/>
      </border>
    </dxf>
    <dxf>
      <border diagonalUp="0" diagonalDown="0">
        <left/>
        <right/>
        <top/>
        <bottom/>
      </border>
    </dxf>
    <dxf>
      <font>
        <strike val="0"/>
        <outline val="0"/>
        <shadow val="0"/>
        <u val="none"/>
        <vertAlign val="baseline"/>
        <color theme="1"/>
        <name val="Calibri"/>
        <scheme val="minor"/>
      </font>
    </dxf>
    <dxf>
      <border>
        <bottom style="thin">
          <color theme="0"/>
        </bottom>
        <vertical/>
        <horizontal/>
      </border>
    </dxf>
    <dxf>
      <font>
        <strike val="0"/>
        <outline val="0"/>
        <shadow val="0"/>
        <u val="none"/>
        <vertAlign val="baseline"/>
        <sz val="10"/>
        <color theme="1"/>
        <name val="Cambria"/>
        <scheme val="major"/>
      </font>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border diagonalUp="0" diagonalDown="0" outline="0">
        <left style="thin">
          <color theme="0"/>
        </left>
        <right/>
        <top style="thin">
          <color theme="0"/>
        </top>
        <bottom style="thin">
          <color theme="0"/>
        </bottom>
      </border>
    </dxf>
    <dxf>
      <font>
        <strike val="0"/>
        <outline val="0"/>
        <shadow val="0"/>
        <u val="none"/>
        <vertAlign val="baseline"/>
        <color theme="1"/>
        <name val="Calibri"/>
        <scheme val="minor"/>
      </font>
      <alignment horizontal="general" vertical="bottom" textRotation="0" wrapText="1" indent="0" relativeIndent="0" justifyLastLine="0" shrinkToFit="0" mergeCell="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textRotation="0" wrapText="1"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bottom" textRotation="0" wrapText="1" indent="0" relativeIndent="255" justifyLastLine="0" shrinkToFit="0" mergeCell="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border diagonalUp="0" diagonalDown="0" outline="0">
        <left/>
        <right style="thin">
          <color theme="0"/>
        </right>
        <top style="thin">
          <color theme="0"/>
        </top>
        <bottom style="thin">
          <color theme="0"/>
        </bottom>
      </border>
    </dxf>
    <dxf>
      <border>
        <top style="thin">
          <color theme="0"/>
        </top>
        <vertical/>
        <horizontal/>
      </border>
    </dxf>
    <dxf>
      <border diagonalUp="0" diagonalDown="0">
        <left/>
        <right/>
        <top/>
        <bottom/>
      </border>
    </dxf>
    <dxf>
      <font>
        <strike val="0"/>
        <outline val="0"/>
        <shadow val="0"/>
        <u val="none"/>
        <vertAlign val="baseline"/>
        <color theme="1"/>
        <name val="Calibri"/>
        <scheme val="minor"/>
      </font>
    </dxf>
    <dxf>
      <border>
        <bottom style="thin">
          <color theme="0"/>
        </bottom>
        <vertical/>
        <horizontal/>
      </border>
    </dxf>
    <dxf>
      <font>
        <strike val="0"/>
        <outline val="0"/>
        <shadow val="0"/>
        <u val="none"/>
        <vertAlign val="baseline"/>
        <sz val="10"/>
        <color theme="1"/>
        <name val="Cambria"/>
        <scheme val="major"/>
      </font>
      <border diagonalUp="0" diagonalDown="0" outline="0">
        <left style="thin">
          <color theme="0"/>
        </left>
        <right style="thin">
          <color theme="0"/>
        </right>
        <top/>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indent="0" relativeIndent="255" justifyLastLine="0" shrinkToFit="0" mergeCell="0" readingOrder="0"/>
      <border diagonalUp="0" diagonalDown="0" outline="0">
        <left style="thin">
          <color theme="0"/>
        </left>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indent="0" relativeIndent="255" justifyLastLine="0" shrinkToFit="0" mergeCell="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indent="0" relativeIndent="255" justifyLastLine="0" shrinkToFit="0" mergeCell="0" readingOrder="0"/>
      <border diagonalUp="0" diagonalDown="0" outline="0">
        <left/>
        <right style="thin">
          <color theme="0"/>
        </right>
        <top style="thin">
          <color theme="0"/>
        </top>
        <bottom style="thin">
          <color theme="0"/>
        </bottom>
      </border>
    </dxf>
    <dxf>
      <border>
        <top style="thin">
          <color theme="0"/>
        </top>
        <vertical/>
        <horizontal/>
      </border>
    </dxf>
    <dxf>
      <border diagonalUp="0" diagonalDown="0">
        <left/>
        <right/>
        <top style="medium">
          <color indexed="64"/>
        </top>
        <bottom/>
      </border>
    </dxf>
    <dxf>
      <font>
        <strike val="0"/>
        <outline val="0"/>
        <shadow val="0"/>
        <u val="none"/>
        <vertAlign val="baseline"/>
        <color theme="1"/>
        <name val="Calibri"/>
        <scheme val="minor"/>
      </font>
      <alignment horizontal="general" vertical="top" textRotation="0" indent="0" relativeIndent="255" justifyLastLine="0" shrinkToFit="0" mergeCell="0" readingOrder="0"/>
      <border diagonalUp="0" diagonalDown="0" outline="0"/>
    </dxf>
    <dxf>
      <border>
        <bottom style="thin">
          <color theme="0"/>
        </bottom>
        <vertical/>
        <horizontal/>
      </border>
    </dxf>
    <dxf>
      <font>
        <strike val="0"/>
        <outline val="0"/>
        <shadow val="0"/>
        <u val="none"/>
        <vertAlign val="baseline"/>
        <sz val="10"/>
        <color theme="1"/>
        <name val="Cambria"/>
        <scheme val="major"/>
      </font>
      <alignment horizontal="general" vertical="top" textRotation="0" wrapText="1" indent="0" relativeIndent="255" justifyLastLine="0" shrinkToFit="0" mergeCell="0" readingOrder="0"/>
      <border diagonalUp="0" diagonalDown="0" outline="0">
        <left style="thin">
          <color theme="0"/>
        </left>
        <right style="thin">
          <color theme="0"/>
        </right>
        <top/>
        <bottom/>
      </border>
    </dxf>
    <dxf>
      <font>
        <strike val="0"/>
        <outline val="0"/>
        <shadow val="0"/>
        <u val="none"/>
        <vertAlign val="baseline"/>
        <color theme="1"/>
        <name val="Calibri"/>
        <scheme val="minor"/>
      </font>
    </dxf>
    <dxf>
      <font>
        <strike val="0"/>
        <outline val="0"/>
        <shadow val="0"/>
        <u val="none"/>
        <vertAlign val="baseline"/>
        <color theme="1"/>
        <name val="Calibri"/>
        <scheme val="minor"/>
      </font>
    </dxf>
    <dxf>
      <font>
        <strike val="0"/>
        <outline val="0"/>
        <shadow val="0"/>
        <u val="none"/>
        <vertAlign val="baseline"/>
        <color theme="1"/>
        <name val="Calibri"/>
        <scheme val="minor"/>
      </font>
    </dxf>
    <dxf>
      <font>
        <strike val="0"/>
        <outline val="0"/>
        <shadow val="0"/>
        <u val="none"/>
        <vertAlign val="baseline"/>
        <color theme="1"/>
        <name val="Calibri"/>
        <scheme val="minor"/>
      </font>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0"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border diagonalUp="0" diagonalDown="0" outline="0">
        <left style="thin">
          <color theme="0"/>
        </left>
        <right/>
        <top style="thin">
          <color theme="0"/>
        </top>
        <bottom style="thin">
          <color theme="0"/>
        </bottom>
      </border>
    </dxf>
    <dxf>
      <font>
        <strike val="0"/>
        <outline val="0"/>
        <shadow val="0"/>
        <u val="none"/>
        <vertAlign val="baseline"/>
        <color theme="1"/>
        <name val="Calibri"/>
        <scheme val="minor"/>
      </font>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textRotation="0" wrapText="1" justifyLastLine="0" shrinkToFit="0" mergeCell="0" readingOrder="0"/>
      <border diagonalUp="0" diagonalDown="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color theme="1"/>
        <name val="Calibri"/>
        <scheme val="minor"/>
      </font>
      <alignment horizontal="general" vertical="top" textRotation="0" wrapText="1" indent="0" relativeIndent="255" justifyLastLine="0" shrinkToFit="0" mergeCell="0" readingOrder="0"/>
      <border diagonalUp="0" diagonalDown="0" outline="0">
        <left/>
        <right style="thin">
          <color theme="0"/>
        </right>
        <top style="thin">
          <color theme="0"/>
        </top>
        <bottom style="thin">
          <color theme="0"/>
        </bottom>
      </border>
    </dxf>
    <dxf>
      <border>
        <top style="thin">
          <color theme="0"/>
        </top>
        <vertical/>
        <horizontal/>
      </border>
    </dxf>
    <dxf>
      <border diagonalUp="0" diagonalDown="0">
        <left/>
        <right/>
        <top style="medium">
          <color indexed="64"/>
        </top>
        <bottom/>
      </border>
    </dxf>
    <dxf>
      <font>
        <strike val="0"/>
        <outline val="0"/>
        <shadow val="0"/>
        <u val="none"/>
        <vertAlign val="baseline"/>
        <color theme="1"/>
        <name val="Calibri"/>
        <scheme val="minor"/>
      </font>
    </dxf>
    <dxf>
      <border>
        <bottom style="thin">
          <color theme="0"/>
        </bottom>
        <vertical/>
        <horizontal/>
      </border>
    </dxf>
    <dxf>
      <font>
        <strike val="0"/>
        <outline val="0"/>
        <shadow val="0"/>
        <u val="none"/>
        <vertAlign val="baseline"/>
        <sz val="10"/>
        <color theme="1"/>
        <name val="Cambria"/>
        <scheme val="major"/>
      </font>
      <alignment horizontal="general" vertical="bottom" textRotation="0" wrapText="1" indent="0" relativeIndent="255" justifyLastLine="0" shrinkToFit="0" mergeCell="0" readingOrder="0"/>
      <border diagonalUp="0" diagonalDown="0" outline="0">
        <left style="thin">
          <color theme="0"/>
        </left>
        <right style="thin">
          <color theme="0"/>
        </right>
        <top/>
        <bottom/>
      </border>
    </dxf>
    <dxf>
      <alignment horizontal="general" vertical="bottom" textRotation="0" wrapText="1" indent="0" relativeIndent="0" justifyLastLine="0" shrinkToFit="0" mergeCell="0" readingOrder="0"/>
    </dxf>
    <dxf>
      <alignment horizontal="general" vertical="bottom" textRotation="0" wrapText="1" indent="0" relativeIndent="255" justifyLastLine="0" shrinkToFit="0" mergeCell="0" readingOrder="0"/>
    </dxf>
    <dxf>
      <alignment horizontal="general" vertical="bottom" textRotation="0" wrapText="1" indent="0" relativeIndent="0" justifyLastLine="0" shrinkToFit="0" mergeCell="0" readingOrder="0"/>
    </dxf>
    <dxf>
      <alignment horizontal="general" vertical="bottom" textRotation="0" wrapText="1" indent="0" relativeIndent="255" justifyLastLine="0" shrinkToFit="0" mergeCell="0" readingOrder="0"/>
    </dxf>
    <dxf>
      <alignment horizontal="general" vertical="bottom" textRotation="0" wrapText="1" indent="0" relativeIndent="0" justifyLastLine="0" shrinkToFit="0" mergeCell="0" readingOrder="0"/>
    </dxf>
    <dxf>
      <alignment horizontal="general" vertical="bottom" textRotation="0" wrapText="1" indent="0" relativeIndent="255" justifyLastLine="0" shrinkToFit="0" mergeCell="0" readingOrder="0"/>
    </dxf>
    <dxf>
      <alignment horizontal="general" vertical="bottom" textRotation="0" wrapText="1" indent="0" relativeIndent="0" justifyLastLine="0" shrinkToFit="0" mergeCell="0" readingOrder="0"/>
    </dxf>
    <dxf>
      <alignment horizontal="general" vertical="bottom" textRotation="0" wrapText="1" indent="0" relativeIndent="255" justifyLastLine="0" shrinkToFit="0" mergeCell="0" readingOrder="0"/>
    </dxf>
    <dxf>
      <alignment horizontal="general" vertical="bottom" textRotation="0" wrapText="1" indent="0" relativeIndent="0" justifyLastLine="0" shrinkToFit="0" mergeCell="0" readingOrder="0"/>
    </dxf>
    <dxf>
      <alignment horizontal="general" vertical="bottom" textRotation="0" wrapText="1" indent="0" relativeIndent="255" justifyLastLine="0" shrinkToFit="0" mergeCell="0" readingOrder="0"/>
    </dxf>
    <dxf>
      <alignment horizontal="general" vertical="bottom" textRotation="0" wrapText="1" indent="0" relativeIndent="0" justifyLastLine="0" shrinkToFit="0" mergeCell="0" readingOrder="0"/>
    </dxf>
    <dxf>
      <alignment horizontal="general" vertical="bottom" textRotation="0" wrapText="1" indent="0" relativeIndent="255" justifyLastLine="0" shrinkToFit="0" mergeCell="0" readingOrder="0"/>
    </dxf>
    <dxf>
      <alignment horizontal="general" vertical="bottom" textRotation="0" wrapText="1" indent="0" relativeIndent="0" justifyLastLine="0" shrinkToFit="0" mergeCell="0" readingOrder="0"/>
    </dxf>
    <dxf>
      <alignment horizontal="general" vertical="bottom" textRotation="0" wrapText="1" indent="0" relativeIndent="255" justifyLastLine="0" shrinkToFit="0" mergeCell="0" readingOrder="0"/>
    </dxf>
    <dxf>
      <font>
        <b val="0"/>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dxf>
    <dxf>
      <numFmt numFmtId="13" formatCode="0%"/>
    </dxf>
    <dxf>
      <numFmt numFmtId="19" formatCode="m/d/yyyy"/>
    </dxf>
    <dxf>
      <numFmt numFmtId="19" formatCode="m/d/yyyy"/>
    </dxf>
    <dxf>
      <alignment horizontal="general" vertical="bottom" textRotation="0" wrapText="1" indent="0" relativeIndent="255" justifyLastLine="0" shrinkToFit="0" mergeCell="0" readingOrder="0"/>
    </dxf>
    <dxf>
      <numFmt numFmtId="0" formatCode="General"/>
    </dxf>
    <dxf>
      <numFmt numFmtId="13" formatCode="0%"/>
    </dxf>
    <dxf>
      <alignment horizontal="left" vertical="top" textRotation="0" wrapText="0" indent="0" relativeIndent="0" justifyLastLine="0" shrinkToFit="0" mergeCell="0" readingOrder="0"/>
    </dxf>
    <dxf>
      <alignment horizontal="left" vertical="top" textRotation="0" wrapText="0" indent="0" relativeIndent="0" justifyLastLine="0" shrinkToFit="0" mergeCell="0" readingOrder="0"/>
    </dxf>
    <dxf>
      <alignment horizontal="left" vertical="top" textRotation="0" wrapText="0" indent="0" relativeIndent="0" justifyLastLine="0" shrinkToFit="0" mergeCell="0" readingOrder="0"/>
    </dxf>
    <dxf>
      <font>
        <b val="0"/>
        <i val="0"/>
        <strike val="0"/>
        <condense val="0"/>
        <extend val="0"/>
        <outline val="0"/>
        <shadow val="0"/>
        <u val="none"/>
        <vertAlign val="baseline"/>
        <sz val="11"/>
        <color theme="1"/>
        <name val="Arial"/>
        <scheme val="none"/>
      </font>
      <alignment horizontal="left" vertical="top" textRotation="0" wrapText="1" indent="0" relativeIndent="0" justifyLastLine="0" shrinkToFit="0" mergeCell="0" readingOrder="0"/>
    </dxf>
    <dxf>
      <font>
        <b val="0"/>
        <i val="0"/>
        <strike val="0"/>
        <condense val="0"/>
        <extend val="0"/>
        <outline val="0"/>
        <shadow val="0"/>
        <u val="none"/>
        <vertAlign val="baseline"/>
        <sz val="11"/>
        <color theme="1"/>
        <name val="Arial"/>
        <scheme val="none"/>
      </font>
      <alignment horizontal="left" vertical="top" textRotation="0" wrapText="1" indent="0" relativeIndent="0" justifyLastLine="0" shrinkToFit="0" mergeCell="0" readingOrder="0"/>
    </dxf>
    <dxf>
      <alignment horizontal="left" vertical="top" textRotation="0" wrapText="0" indent="0" relativeIndent="0" justifyLastLine="0" shrinkToFit="0" mergeCell="0" readingOrder="0"/>
    </dxf>
    <dxf>
      <font>
        <b/>
        <i val="0"/>
        <strike val="0"/>
        <condense val="0"/>
        <extend val="0"/>
        <outline val="0"/>
        <shadow val="0"/>
        <u val="none"/>
        <vertAlign val="baseline"/>
        <sz val="14"/>
        <color theme="1"/>
        <name val="Arial"/>
        <scheme val="none"/>
      </font>
      <alignment horizontal="center" vertical="center" textRotation="0" wrapText="0" indent="0" relativeIndent="0" justifyLastLine="0" shrinkToFit="0" mergeCell="0" readingOrder="0"/>
    </dxf>
    <dxf>
      <font>
        <strike val="0"/>
        <outline val="0"/>
        <shadow val="0"/>
        <u val="none"/>
        <vertAlign val="baseline"/>
        <sz val="11"/>
        <color theme="1"/>
        <name val="Calibri"/>
        <scheme val="minor"/>
      </font>
      <border diagonalUp="0" diagonalDown="0" outline="0">
        <left style="thin">
          <color theme="0"/>
        </left>
        <right/>
        <top/>
        <bottom/>
      </border>
    </dxf>
    <dxf>
      <font>
        <strike val="0"/>
        <outline val="0"/>
        <shadow val="0"/>
        <u val="none"/>
        <vertAlign val="baseline"/>
        <sz val="11"/>
        <color theme="1"/>
        <name val="Calibri"/>
        <scheme val="minor"/>
      </font>
      <border diagonalUp="0" diagonalDown="0" outline="0">
        <left style="thin">
          <color theme="0"/>
        </left>
        <right style="thin">
          <color theme="0"/>
        </right>
        <top/>
        <bottom/>
      </border>
    </dxf>
    <dxf>
      <font>
        <strike val="0"/>
        <outline val="0"/>
        <shadow val="0"/>
        <u val="none"/>
        <vertAlign val="baseline"/>
        <sz val="11"/>
        <color theme="1"/>
        <name val="Calibri"/>
        <scheme val="minor"/>
      </font>
      <border diagonalUp="0" diagonalDown="0" outline="0">
        <left style="thin">
          <color theme="0"/>
        </left>
        <right style="thin">
          <color theme="0"/>
        </right>
        <top/>
        <bottom/>
      </border>
    </dxf>
    <dxf>
      <font>
        <strike val="0"/>
        <outline val="0"/>
        <shadow val="0"/>
        <u val="none"/>
        <vertAlign val="baseline"/>
        <sz val="11"/>
        <color theme="1"/>
        <name val="Calibri"/>
        <scheme val="minor"/>
      </font>
      <border diagonalUp="0" diagonalDown="0" outline="0">
        <left style="thin">
          <color theme="0"/>
        </left>
        <right style="thin">
          <color theme="0"/>
        </right>
        <top/>
        <bottom/>
      </border>
    </dxf>
    <dxf>
      <font>
        <strike val="0"/>
        <outline val="0"/>
        <shadow val="0"/>
        <u val="none"/>
        <vertAlign val="baseline"/>
        <sz val="11"/>
        <color theme="1"/>
        <name val="Calibri"/>
        <scheme val="minor"/>
      </font>
      <border diagonalUp="0" diagonalDown="0" outline="0">
        <left/>
        <right style="thin">
          <color theme="0"/>
        </right>
        <top/>
        <bottom/>
      </border>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2"/>
        <color theme="1"/>
        <name val="Cambria"/>
        <scheme val="major"/>
      </font>
    </dxf>
    <dxf>
      <font>
        <b val="0"/>
        <i val="0"/>
        <strike val="0"/>
        <condense val="0"/>
        <extend val="0"/>
        <outline val="0"/>
        <shadow val="0"/>
        <u val="none"/>
        <vertAlign val="baseline"/>
        <sz val="11"/>
        <color auto="1"/>
        <name val="Lucida Sans"/>
        <scheme val="none"/>
      </font>
      <fill>
        <patternFill patternType="none">
          <fgColor indexed="64"/>
          <bgColor indexed="65"/>
        </patternFill>
      </fill>
      <alignment horizontal="general" vertical="bottom" textRotation="0" wrapText="1" indent="0" relativeIndent="255" justifyLastLine="0" shrinkToFit="0" mergeCell="0" readingOrder="0"/>
    </dxf>
    <dxf>
      <font>
        <b val="0"/>
        <i val="0"/>
        <strike val="0"/>
        <condense val="0"/>
        <extend val="0"/>
        <outline val="0"/>
        <shadow val="0"/>
        <u val="none"/>
        <vertAlign val="baseline"/>
        <sz val="11"/>
        <color auto="1"/>
        <name val="Lucida Sans Typewriter"/>
        <scheme val="none"/>
      </font>
      <numFmt numFmtId="0" formatCode="General"/>
      <fill>
        <patternFill patternType="none">
          <fgColor indexed="64"/>
          <bgColor indexed="65"/>
        </patternFill>
      </fill>
      <alignment horizontal="right" vertical="bottom" textRotation="0" wrapText="0" indent="1" relativeIndent="0" justifyLastLine="0" shrinkToFit="0" mergeCell="0" readingOrder="0"/>
    </dxf>
    <dxf>
      <font>
        <b val="0"/>
        <i val="0"/>
        <strike val="0"/>
        <condense val="0"/>
        <extend val="0"/>
        <outline val="0"/>
        <shadow val="0"/>
        <u val="none"/>
        <vertAlign val="baseline"/>
        <sz val="11"/>
        <color auto="1"/>
        <name val="Lucida Sans Typewriter"/>
        <scheme val="none"/>
      </font>
      <numFmt numFmtId="0" formatCode="General"/>
      <fill>
        <patternFill patternType="none">
          <fgColor indexed="64"/>
          <bgColor indexed="65"/>
        </patternFill>
      </fill>
      <alignment horizontal="right" vertical="bottom" textRotation="0" wrapText="0" indent="1" relativeIndent="0" justifyLastLine="0" shrinkToFit="0" mergeCell="0" readingOrder="0"/>
      <border diagonalUp="0" diagonalDown="0" outline="0">
        <left style="dashDot">
          <color indexed="23"/>
        </left>
        <right style="dashDotDot">
          <color indexed="23"/>
        </right>
        <top/>
        <bottom/>
      </border>
    </dxf>
    <dxf>
      <font>
        <b val="0"/>
        <i val="0"/>
        <strike val="0"/>
        <condense val="0"/>
        <extend val="0"/>
        <outline val="0"/>
        <shadow val="0"/>
        <u val="none"/>
        <vertAlign val="baseline"/>
        <sz val="11"/>
        <color auto="1"/>
        <name val="Lucida Sans Typewriter"/>
        <scheme val="none"/>
      </font>
      <fill>
        <patternFill patternType="none">
          <fgColor indexed="64"/>
          <bgColor indexed="65"/>
        </patternFill>
      </fill>
      <alignment horizontal="right" vertical="bottom" textRotation="0" wrapText="0" indent="1" relativeIndent="0" justifyLastLine="0" shrinkToFit="0" mergeCell="0" readingOrder="0"/>
      <border diagonalUp="0" diagonalDown="0">
        <left style="dashDot">
          <color indexed="23"/>
        </left>
        <right style="dashDot">
          <color indexed="23"/>
        </right>
        <top/>
        <bottom/>
        <vertical/>
        <horizontal/>
      </border>
    </dxf>
    <dxf>
      <font>
        <b val="0"/>
        <i val="0"/>
        <strike val="0"/>
        <condense val="0"/>
        <extend val="0"/>
        <outline val="0"/>
        <shadow val="0"/>
        <u val="none"/>
        <vertAlign val="baseline"/>
        <sz val="11"/>
        <color auto="1"/>
        <name val="Lucida Sans Typewriter"/>
        <scheme val="none"/>
      </font>
      <fill>
        <patternFill patternType="none">
          <fgColor indexed="64"/>
          <bgColor indexed="65"/>
        </patternFill>
      </fill>
      <alignment horizontal="right" vertical="bottom" textRotation="0" wrapText="0" indent="1" relativeIndent="0" justifyLastLine="0" shrinkToFit="0" mergeCell="0" readingOrder="0"/>
      <border diagonalUp="0" diagonalDown="0">
        <left style="dashDot">
          <color indexed="23"/>
        </left>
        <right style="dashDot">
          <color indexed="23"/>
        </right>
        <top/>
        <bottom/>
        <vertical/>
        <horizontal/>
      </border>
    </dxf>
    <dxf>
      <font>
        <b val="0"/>
        <i val="0"/>
        <strike val="0"/>
        <condense val="0"/>
        <extend val="0"/>
        <outline val="0"/>
        <shadow val="0"/>
        <u val="none"/>
        <vertAlign val="baseline"/>
        <sz val="11"/>
        <color auto="1"/>
        <name val="Lucida Sans"/>
        <scheme val="none"/>
      </font>
      <fill>
        <patternFill patternType="none">
          <fgColor indexed="64"/>
          <bgColor indexed="65"/>
        </patternFill>
      </fill>
      <border diagonalUp="0" diagonalDown="0">
        <left style="dashDot">
          <color indexed="23"/>
        </left>
        <right style="dashDot">
          <color indexed="23"/>
        </right>
        <top/>
        <bottom/>
        <vertical/>
        <horizontal/>
      </border>
    </dxf>
    <dxf>
      <font>
        <b val="0"/>
        <i/>
        <strike val="0"/>
        <condense val="0"/>
        <extend val="0"/>
        <outline val="0"/>
        <shadow val="0"/>
        <u val="none"/>
        <vertAlign val="baseline"/>
        <sz val="11"/>
        <color auto="1"/>
        <name val="Lucida Sans Typewriter"/>
        <scheme val="none"/>
      </font>
      <fill>
        <patternFill patternType="none">
          <fgColor indexed="64"/>
          <bgColor indexed="65"/>
        </patternFill>
      </fill>
      <border diagonalUp="0" diagonalDown="0">
        <left/>
        <right style="dashDot">
          <color indexed="23"/>
        </right>
        <top/>
        <bottom/>
        <vertical/>
        <horizontal/>
      </border>
    </dxf>
    <dxf>
      <border outline="0">
        <left style="medium">
          <color indexed="64"/>
        </left>
        <right style="medium">
          <color indexed="64"/>
        </right>
        <top style="medium">
          <color indexed="64"/>
        </top>
        <bottom style="medium">
          <color indexed="64"/>
        </bottom>
      </border>
    </dxf>
    <dxf>
      <font>
        <b/>
        <i/>
        <strike val="0"/>
        <condense val="0"/>
        <extend val="0"/>
        <outline val="0"/>
        <shadow val="0"/>
        <u val="none"/>
        <vertAlign val="baseline"/>
        <sz val="11"/>
        <color indexed="22"/>
        <name val="Lucida Sans"/>
        <scheme val="none"/>
      </font>
      <fill>
        <patternFill patternType="none">
          <fgColor indexed="64"/>
          <bgColor indexed="65"/>
        </patternFill>
      </fill>
      <alignment horizontal="center" vertical="top" textRotation="0" wrapText="1" indent="0" relativeIndent="0" justifyLastLine="0" shrinkToFit="0" mergeCell="0" readingOrder="0"/>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mbria"/>
        <scheme val="maj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numFmt numFmtId="0" formatCode="General"/>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numFmt numFmtId="0" formatCode="General"/>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mbria"/>
        <scheme val="major"/>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409575</xdr:colOff>
      <xdr:row>19</xdr:row>
      <xdr:rowOff>44242</xdr:rowOff>
    </xdr:from>
    <xdr:to>
      <xdr:col>6</xdr:col>
      <xdr:colOff>371475</xdr:colOff>
      <xdr:row>48</xdr:row>
      <xdr:rowOff>28575</xdr:rowOff>
    </xdr:to>
    <xdr:pic>
      <xdr:nvPicPr>
        <xdr:cNvPr id="4099"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409575" y="3120817"/>
          <a:ext cx="6677025" cy="4680158"/>
        </a:xfrm>
        <a:prstGeom prst="rect">
          <a:avLst/>
        </a:prstGeom>
        <a:noFill/>
      </xdr:spPr>
    </xdr:pic>
    <xdr:clientData/>
  </xdr:twoCellAnchor>
  <xdr:twoCellAnchor editAs="oneCell">
    <xdr:from>
      <xdr:col>8</xdr:col>
      <xdr:colOff>285749</xdr:colOff>
      <xdr:row>20</xdr:row>
      <xdr:rowOff>3435</xdr:rowOff>
    </xdr:from>
    <xdr:to>
      <xdr:col>24</xdr:col>
      <xdr:colOff>333374</xdr:colOff>
      <xdr:row>52</xdr:row>
      <xdr:rowOff>28575</xdr:rowOff>
    </xdr:to>
    <xdr:pic>
      <xdr:nvPicPr>
        <xdr:cNvPr id="4100"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7762874" y="3241935"/>
          <a:ext cx="7058025" cy="5206740"/>
        </a:xfrm>
        <a:prstGeom prst="rect">
          <a:avLst/>
        </a:prstGeom>
        <a:noFill/>
      </xdr:spPr>
    </xdr:pic>
    <xdr:clientData/>
  </xdr:twoCellAnchor>
</xdr:wsDr>
</file>

<file path=xl/tables/table1.xml><?xml version="1.0" encoding="utf-8"?>
<table xmlns="http://schemas.openxmlformats.org/spreadsheetml/2006/main" id="11" name="Table612" displayName="Table612" ref="A2:O8" totalsRowCount="1" headerRowDxfId="437">
  <autoFilter ref="A2:O7">
    <filterColumn colId="1"/>
  </autoFilter>
  <tableColumns count="15">
    <tableColumn id="1" name="Category" totalsRowLabel="Total" dataDxfId="436" totalsRowDxfId="435"/>
    <tableColumn id="2" name="empty" dataDxfId="434" totalsRowDxfId="433"/>
    <tableColumn id="3" name="Oct-12" totalsRowFunction="sum" dataDxfId="432" totalsRowDxfId="431">
      <calculatedColumnFormula>SUM(D8,C9,C17)</calculatedColumnFormula>
    </tableColumn>
    <tableColumn id="4" name="Nov-12" totalsRowFunction="sum" dataDxfId="430" totalsRowDxfId="429"/>
    <tableColumn id="5" name="Dec-12" totalsRowFunction="sum" dataDxfId="428" totalsRowDxfId="427"/>
    <tableColumn id="6" name="Jan-13" totalsRowFunction="sum" dataDxfId="426" totalsRowDxfId="425"/>
    <tableColumn id="7" name="Feb-13" totalsRowFunction="sum" dataDxfId="424" totalsRowDxfId="423"/>
    <tableColumn id="8" name="Mar-13" totalsRowFunction="sum" dataDxfId="422" totalsRowDxfId="421"/>
    <tableColumn id="9" name="Apr-13" totalsRowFunction="sum" dataDxfId="420" totalsRowDxfId="419"/>
    <tableColumn id="10" name="May-13" totalsRowFunction="sum" dataDxfId="418" totalsRowDxfId="417"/>
    <tableColumn id="11" name="Jun-13" totalsRowFunction="sum" dataDxfId="416" totalsRowDxfId="415"/>
    <tableColumn id="12" name="Jul-13" totalsRowFunction="sum" dataDxfId="414" totalsRowDxfId="413"/>
    <tableColumn id="13" name="Aug-13" totalsRowFunction="sum" dataDxfId="412" totalsRowDxfId="411"/>
    <tableColumn id="14" name="Sep-13" totalsRowFunction="sum" dataDxfId="410" totalsRowDxfId="409"/>
    <tableColumn id="15" name="Total" totalsRowFunction="sum" dataDxfId="408" totalsRowDxfId="407">
      <calculatedColumnFormula>SUM(Table612[[#This Row],[Nov-12]:[Sep-13]])</calculatedColumnFormula>
    </tableColumn>
  </tableColumns>
  <tableStyleInfo name="TableStyleMedium8" showFirstColumn="0" showLastColumn="1" showRowStripes="1" showColumnStripes="0"/>
</table>
</file>

<file path=xl/tables/table10.xml><?xml version="1.0" encoding="utf-8"?>
<table xmlns="http://schemas.openxmlformats.org/spreadsheetml/2006/main" id="9" name="Table9" displayName="Table9" ref="A23:R26" totalsRowShown="0" headerRowDxfId="283" dataDxfId="281" headerRowBorderDxfId="282" tableBorderDxfId="280" totalsRowBorderDxfId="279">
  <autoFilter ref="A23:R26">
    <filterColumn colId="6"/>
    <filterColumn colId="7"/>
    <filterColumn colId="8"/>
    <filterColumn colId="9"/>
    <filterColumn colId="10"/>
    <filterColumn colId="11"/>
    <filterColumn colId="12"/>
    <filterColumn colId="13"/>
    <filterColumn colId="14"/>
    <filterColumn colId="15"/>
    <filterColumn colId="16"/>
    <filterColumn colId="17"/>
  </autoFilter>
  <tableColumns count="18">
    <tableColumn id="1" name="Task #" dataDxfId="278"/>
    <tableColumn id="2" name="Task Title" dataDxfId="277"/>
    <tableColumn id="3" name="Developers" dataDxfId="276"/>
    <tableColumn id="4" name="Effort [h]" dataDxfId="275"/>
    <tableColumn id="5" name="Details" dataDxfId="274"/>
    <tableColumn id="6" name="completion date" dataDxfId="273"/>
    <tableColumn id="7" name="Genhan" dataDxfId="272"/>
    <tableColumn id="8" name="Roberto" dataDxfId="271"/>
    <tableColumn id="9" name="Sam" dataDxfId="270"/>
    <tableColumn id="10" name="Vivek" dataDxfId="269"/>
    <tableColumn id="11" name="Christoph" dataDxfId="268"/>
    <tableColumn id="12" name="Paul" dataDxfId="267"/>
    <tableColumn id="13" name="Ryan" dataDxfId="266"/>
    <tableColumn id="14" name="Gabrielle" dataDxfId="265"/>
    <tableColumn id="15" name="Prahadeesh" dataDxfId="264"/>
    <tableColumn id="16" name="Raj" dataDxfId="263"/>
    <tableColumn id="18" name="Steve" dataDxfId="262"/>
    <tableColumn id="17" name="Lifeng" dataDxfId="261"/>
  </tableColumns>
  <tableStyleInfo name="TableStyleDark9" showFirstColumn="0" showLastColumn="0" showRowStripes="1" showColumnStripes="0"/>
</table>
</file>

<file path=xl/tables/table11.xml><?xml version="1.0" encoding="utf-8"?>
<table xmlns="http://schemas.openxmlformats.org/spreadsheetml/2006/main" id="10" name="Table10" displayName="Table10" ref="A29:R39" totalsRowCount="1" headerRowDxfId="260" dataDxfId="258" headerRowBorderDxfId="259" tableBorderDxfId="257" totalsRowBorderDxfId="256">
  <autoFilter ref="A29:R38">
    <filterColumn colId="6"/>
    <filterColumn colId="7"/>
    <filterColumn colId="8"/>
    <filterColumn colId="9"/>
    <filterColumn colId="10"/>
    <filterColumn colId="11"/>
    <filterColumn colId="12"/>
    <filterColumn colId="13"/>
    <filterColumn colId="14"/>
    <filterColumn colId="15"/>
    <filterColumn colId="16"/>
    <filterColumn colId="17"/>
  </autoFilter>
  <tableColumns count="18">
    <tableColumn id="1" name="Task #" dataDxfId="255" totalsRowDxfId="254"/>
    <tableColumn id="2" name="Task Title" dataDxfId="253" totalsRowDxfId="252"/>
    <tableColumn id="3" name="Developers" dataDxfId="251" totalsRowDxfId="250"/>
    <tableColumn id="4" name="Effort [h]" dataDxfId="249" totalsRowDxfId="248"/>
    <tableColumn id="5" name="Details" dataDxfId="247" totalsRowDxfId="246"/>
    <tableColumn id="6" name="completion date" dataDxfId="245" totalsRowDxfId="244"/>
    <tableColumn id="7" name="Genhan" totalsRowFunction="custom" dataDxfId="243" totalsRowDxfId="242">
      <totalsRowFormula>SUM(G1:G38)</totalsRowFormula>
    </tableColumn>
    <tableColumn id="8" name="Roberto" totalsRowFunction="custom" dataDxfId="241" totalsRowDxfId="240">
      <totalsRowFormula>SUM(H1:H38)</totalsRowFormula>
    </tableColumn>
    <tableColumn id="9" name="Sam" totalsRowFunction="custom" dataDxfId="239" totalsRowDxfId="238">
      <totalsRowFormula>SUM(I1:I38)</totalsRowFormula>
    </tableColumn>
    <tableColumn id="10" name="Vivek" totalsRowFunction="custom" dataDxfId="237" totalsRowDxfId="236">
      <totalsRowFormula>SUM(J1:J38)</totalsRowFormula>
    </tableColumn>
    <tableColumn id="11" name="Christoph" totalsRowFunction="custom" dataDxfId="235" totalsRowDxfId="234">
      <totalsRowFormula>SUM(K1:K38)</totalsRowFormula>
    </tableColumn>
    <tableColumn id="12" name="Paul" totalsRowFunction="custom" dataDxfId="233" totalsRowDxfId="232">
      <totalsRowFormula>SUM(L1:L38)</totalsRowFormula>
    </tableColumn>
    <tableColumn id="13" name="Ryan" totalsRowFunction="custom" dataDxfId="231" totalsRowDxfId="230">
      <totalsRowFormula>SUM(M1:M38)</totalsRowFormula>
    </tableColumn>
    <tableColumn id="14" name="Gabrielle" totalsRowFunction="custom" dataDxfId="229" totalsRowDxfId="228">
      <totalsRowFormula>SUM(N1:N38)</totalsRowFormula>
    </tableColumn>
    <tableColumn id="15" name="Prahadeesh" totalsRowFunction="custom" dataDxfId="227" totalsRowDxfId="226">
      <totalsRowFormula>SUM(O1:O38)</totalsRowFormula>
    </tableColumn>
    <tableColumn id="16" name="Raj" totalsRowFunction="custom" dataDxfId="225" totalsRowDxfId="224">
      <totalsRowFormula>SUM(P1:P38)</totalsRowFormula>
    </tableColumn>
    <tableColumn id="17" name="Steve" totalsRowFunction="custom" dataDxfId="223" totalsRowDxfId="222">
      <totalsRowFormula>SUM(Q1:Q38)</totalsRowFormula>
    </tableColumn>
    <tableColumn id="18" name="Lifeng" totalsRowFunction="custom" dataDxfId="221" totalsRowDxfId="220">
      <totalsRowFormula>SUM(R1:R38)</totalsRowFormula>
    </tableColumn>
  </tableColumns>
  <tableStyleInfo name="TableStyleDark9" showFirstColumn="0" showLastColumn="0" showRowStripes="1" showColumnStripes="0"/>
</table>
</file>

<file path=xl/tables/table12.xml><?xml version="1.0" encoding="utf-8"?>
<table xmlns="http://schemas.openxmlformats.org/spreadsheetml/2006/main" id="33" name="Table7223034" displayName="Table7223034" ref="A6:R8" totalsRowShown="0" headerRowDxfId="219" dataDxfId="217" headerRowBorderDxfId="218" tableBorderDxfId="216" totalsRowBorderDxfId="215">
  <autoFilter ref="A6:R8"/>
  <tableColumns count="18">
    <tableColumn id="1" name="Task #" dataDxfId="214"/>
    <tableColumn id="2" name="Task Title" dataDxfId="213"/>
    <tableColumn id="3" name="Developers" dataDxfId="212"/>
    <tableColumn id="4" name="Effort [h]" dataDxfId="211"/>
    <tableColumn id="5" name="Details" dataDxfId="210"/>
    <tableColumn id="6" name="completion date" dataDxfId="209"/>
    <tableColumn id="7" name="Genhan" dataDxfId="208"/>
    <tableColumn id="8" name="Roberto" dataDxfId="207"/>
    <tableColumn id="9" name="Sam" dataDxfId="206"/>
    <tableColumn id="10" name="Vivek" dataDxfId="205"/>
    <tableColumn id="11" name="Christoph" dataDxfId="204"/>
    <tableColumn id="12" name="Paul" dataDxfId="203"/>
    <tableColumn id="13" name="Ryan" dataDxfId="202"/>
    <tableColumn id="14" name="Gabrielle" dataDxfId="201"/>
    <tableColumn id="15" name="Prahadeesh" dataDxfId="200"/>
    <tableColumn id="16" name="Raj" dataDxfId="199"/>
    <tableColumn id="17" name="Steve" dataDxfId="198"/>
    <tableColumn id="18" name="Lifeng" dataDxfId="197"/>
  </tableColumns>
  <tableStyleInfo name="TableStyleDark9" showFirstColumn="0" showLastColumn="0" showRowStripes="1" showColumnStripes="0"/>
</table>
</file>

<file path=xl/tables/table13.xml><?xml version="1.0" encoding="utf-8"?>
<table xmlns="http://schemas.openxmlformats.org/spreadsheetml/2006/main" id="34" name="Table8233135" displayName="Table8233135" ref="A11:R15" totalsRowShown="0" headerRowDxfId="196" dataDxfId="194" headerRowBorderDxfId="195" tableBorderDxfId="193" totalsRowBorderDxfId="192">
  <autoFilter ref="A11:R15"/>
  <tableColumns count="18">
    <tableColumn id="1" name="Task #" dataDxfId="191"/>
    <tableColumn id="2" name="Task Title" dataDxfId="190"/>
    <tableColumn id="3" name="Developers" dataDxfId="189"/>
    <tableColumn id="4" name="Effort [h]" dataDxfId="188"/>
    <tableColumn id="5" name="Details" dataDxfId="187"/>
    <tableColumn id="6" name="completion date" dataDxfId="186"/>
    <tableColumn id="7" name="Genhan" dataDxfId="185"/>
    <tableColumn id="8" name="Roberto" dataDxfId="184"/>
    <tableColumn id="9" name="Sam" dataDxfId="183"/>
    <tableColumn id="10" name="Vivek" dataDxfId="182"/>
    <tableColumn id="11" name="Christoph" dataDxfId="181"/>
    <tableColumn id="12" name="Paul" dataDxfId="180"/>
    <tableColumn id="13" name="Ryan" dataDxfId="179"/>
    <tableColumn id="14" name="Gabrielle" dataDxfId="178"/>
    <tableColumn id="15" name="Prahadeesh" dataDxfId="177"/>
    <tableColumn id="16" name="Raj" dataDxfId="176"/>
    <tableColumn id="17" name="Steve" dataDxfId="175"/>
    <tableColumn id="18" name="Lifeng" dataDxfId="174"/>
  </tableColumns>
  <tableStyleInfo name="TableStyleDark9" showFirstColumn="0" showLastColumn="0" showRowStripes="1" showColumnStripes="0"/>
</table>
</file>

<file path=xl/tables/table14.xml><?xml version="1.0" encoding="utf-8"?>
<table xmlns="http://schemas.openxmlformats.org/spreadsheetml/2006/main" id="35" name="Table9243236" displayName="Table9243236" ref="A18:R20" totalsRowShown="0" headerRowDxfId="173" dataDxfId="171" headerRowBorderDxfId="172" tableBorderDxfId="170" totalsRowBorderDxfId="169">
  <autoFilter ref="A18:R20"/>
  <tableColumns count="18">
    <tableColumn id="1" name="Task #" dataDxfId="168"/>
    <tableColumn id="2" name="Task Title" dataDxfId="167"/>
    <tableColumn id="3" name="Developers" dataDxfId="166"/>
    <tableColumn id="4" name="Effort [h]" dataDxfId="165"/>
    <tableColumn id="5" name="Details" dataDxfId="164"/>
    <tableColumn id="6" name="completion date" dataDxfId="163"/>
    <tableColumn id="7" name="Genhan" dataDxfId="162"/>
    <tableColumn id="8" name="Roberto" dataDxfId="161"/>
    <tableColumn id="9" name="Sam" dataDxfId="160"/>
    <tableColumn id="10" name="Vivek" dataDxfId="159"/>
    <tableColumn id="11" name="Christoph" dataDxfId="158"/>
    <tableColumn id="12" name="Paul" dataDxfId="157"/>
    <tableColumn id="13" name="Ryan" dataDxfId="156"/>
    <tableColumn id="14" name="Gabrielle" dataDxfId="155"/>
    <tableColumn id="15" name="Prahadeesh" dataDxfId="154"/>
    <tableColumn id="16" name="Raj" dataDxfId="153"/>
    <tableColumn id="18" name="Steve" dataDxfId="152"/>
    <tableColumn id="17" name="Lifeng" dataDxfId="151"/>
  </tableColumns>
  <tableStyleInfo name="TableStyleDark9" showFirstColumn="0" showLastColumn="0" showRowStripes="1" showColumnStripes="0"/>
</table>
</file>

<file path=xl/tables/table15.xml><?xml version="1.0" encoding="utf-8"?>
<table xmlns="http://schemas.openxmlformats.org/spreadsheetml/2006/main" id="36" name="Table10253337" displayName="Table10253337" ref="A23:R30" totalsRowCount="1" headerRowDxfId="150" dataDxfId="148" headerRowBorderDxfId="149" tableBorderDxfId="147" totalsRowBorderDxfId="146">
  <autoFilter ref="A23:R29"/>
  <tableColumns count="18">
    <tableColumn id="1" name="Task #" dataDxfId="145" totalsRowDxfId="144"/>
    <tableColumn id="2" name="Task Title" dataDxfId="143" totalsRowDxfId="142"/>
    <tableColumn id="3" name="Developers" dataDxfId="141" totalsRowDxfId="140"/>
    <tableColumn id="4" name="Effort [h]" dataDxfId="139" totalsRowDxfId="138"/>
    <tableColumn id="5" name="Details" dataDxfId="137" totalsRowDxfId="136"/>
    <tableColumn id="6" name="completion date" dataDxfId="135" totalsRowDxfId="134"/>
    <tableColumn id="7" name="Genhan" totalsRowFunction="custom" dataDxfId="133" totalsRowDxfId="132">
      <totalsRowFormula>SUM(G1:G29)</totalsRowFormula>
    </tableColumn>
    <tableColumn id="8" name="Roberto" totalsRowFunction="custom" dataDxfId="131" totalsRowDxfId="130">
      <totalsRowFormula>SUM(H1:H29)</totalsRowFormula>
    </tableColumn>
    <tableColumn id="9" name="Sam" totalsRowFunction="custom" dataDxfId="129" totalsRowDxfId="128">
      <totalsRowFormula>SUM(I1:I29)</totalsRowFormula>
    </tableColumn>
    <tableColumn id="10" name="Vivek" totalsRowFunction="custom" dataDxfId="127" totalsRowDxfId="126">
      <totalsRowFormula>SUM(J1:J29)</totalsRowFormula>
    </tableColumn>
    <tableColumn id="11" name="Christoph" totalsRowFunction="custom" dataDxfId="125" totalsRowDxfId="124">
      <totalsRowFormula>SUM(K1:K29)</totalsRowFormula>
    </tableColumn>
    <tableColumn id="12" name="Paul" totalsRowFunction="custom" dataDxfId="123" totalsRowDxfId="122">
      <totalsRowFormula>SUM(L1:L29)</totalsRowFormula>
    </tableColumn>
    <tableColumn id="13" name="Ryan" totalsRowFunction="custom" dataDxfId="121" totalsRowDxfId="120">
      <totalsRowFormula>SUM(M1:M29)</totalsRowFormula>
    </tableColumn>
    <tableColumn id="14" name="Gabrielle" totalsRowFunction="custom" dataDxfId="119" totalsRowDxfId="118">
      <totalsRowFormula>SUM(N1:N29)</totalsRowFormula>
    </tableColumn>
    <tableColumn id="15" name="Prahadeesh" totalsRowFunction="custom" dataDxfId="117" totalsRowDxfId="116">
      <totalsRowFormula>SUM(O1:O29)</totalsRowFormula>
    </tableColumn>
    <tableColumn id="16" name="Raj" totalsRowFunction="custom" dataDxfId="115" totalsRowDxfId="114">
      <totalsRowFormula>SUM(P1:P29)</totalsRowFormula>
    </tableColumn>
    <tableColumn id="17" name="Steve" totalsRowFunction="custom" dataDxfId="113" totalsRowDxfId="112">
      <totalsRowFormula>SUM(Q1:Q29)</totalsRowFormula>
    </tableColumn>
    <tableColumn id="18" name="Lifeng" totalsRowFunction="custom" dataDxfId="111" totalsRowDxfId="110">
      <totalsRowFormula>SUM(R1:R29)</totalsRowFormula>
    </tableColumn>
  </tableColumns>
  <tableStyleInfo name="TableStyleDark9" showFirstColumn="0" showLastColumn="0" showRowStripes="1" showColumnStripes="0"/>
</table>
</file>

<file path=xl/tables/table16.xml><?xml version="1.0" encoding="utf-8"?>
<table xmlns="http://schemas.openxmlformats.org/spreadsheetml/2006/main" id="37" name="Table722303438" displayName="Table722303438" ref="A6:R8" totalsRowShown="0" headerRowDxfId="109" dataDxfId="107" headerRowBorderDxfId="108" tableBorderDxfId="106" totalsRowBorderDxfId="105">
  <autoFilter ref="A6:R8"/>
  <tableColumns count="18">
    <tableColumn id="1" name="Task #" dataDxfId="104"/>
    <tableColumn id="2" name="Task Title" dataDxfId="103"/>
    <tableColumn id="3" name="Developers" dataDxfId="102"/>
    <tableColumn id="4" name="Effort [h]" dataDxfId="101"/>
    <tableColumn id="5" name="Details" dataDxfId="100"/>
    <tableColumn id="6" name="completion date" dataDxfId="99"/>
    <tableColumn id="7" name="Genhan" dataDxfId="98"/>
    <tableColumn id="8" name="Roberto" dataDxfId="97"/>
    <tableColumn id="9" name="Sam" dataDxfId="96"/>
    <tableColumn id="10" name="Vivek" dataDxfId="95"/>
    <tableColumn id="11" name="Christoph" dataDxfId="94"/>
    <tableColumn id="12" name="Paul" dataDxfId="93"/>
    <tableColumn id="13" name="Ryan" dataDxfId="92"/>
    <tableColumn id="14" name="Gabrielle" dataDxfId="91"/>
    <tableColumn id="15" name="Prahadeesh" dataDxfId="90"/>
    <tableColumn id="16" name="Raj" dataDxfId="89"/>
    <tableColumn id="17" name="Steve" dataDxfId="88"/>
    <tableColumn id="18" name="Lifeng" dataDxfId="87"/>
  </tableColumns>
  <tableStyleInfo name="TableStyleDark9" showFirstColumn="0" showLastColumn="0" showRowStripes="1" showColumnStripes="0"/>
</table>
</file>

<file path=xl/tables/table17.xml><?xml version="1.0" encoding="utf-8"?>
<table xmlns="http://schemas.openxmlformats.org/spreadsheetml/2006/main" id="38" name="Table823313539" displayName="Table823313539" ref="A11:R13" totalsRowShown="0" headerRowDxfId="86" dataDxfId="84" headerRowBorderDxfId="85" tableBorderDxfId="83" totalsRowBorderDxfId="82">
  <autoFilter ref="A11:R13"/>
  <tableColumns count="18">
    <tableColumn id="1" name="Task #" dataDxfId="81"/>
    <tableColumn id="2" name="Task Title" dataDxfId="80"/>
    <tableColumn id="3" name="Developers" dataDxfId="79"/>
    <tableColumn id="4" name="Effort [h]" dataDxfId="78"/>
    <tableColumn id="5" name="Details" dataDxfId="77"/>
    <tableColumn id="6" name="completion date" dataDxfId="76"/>
    <tableColumn id="7" name="Genhan" dataDxfId="75"/>
    <tableColumn id="8" name="Roberto" dataDxfId="74"/>
    <tableColumn id="9" name="Sam" dataDxfId="73"/>
    <tableColumn id="10" name="Vivek" dataDxfId="72"/>
    <tableColumn id="11" name="Christoph" dataDxfId="71"/>
    <tableColumn id="12" name="Paul" dataDxfId="70"/>
    <tableColumn id="13" name="Ryan" dataDxfId="69"/>
    <tableColumn id="14" name="Gabrielle" dataDxfId="68"/>
    <tableColumn id="15" name="Prahadeesh" dataDxfId="67"/>
    <tableColumn id="16" name="Raj" dataDxfId="66"/>
    <tableColumn id="17" name="Steve" dataDxfId="65"/>
    <tableColumn id="18" name="Lifeng" dataDxfId="64"/>
  </tableColumns>
  <tableStyleInfo name="TableStyleDark9" showFirstColumn="0" showLastColumn="0" showRowStripes="1" showColumnStripes="0"/>
</table>
</file>

<file path=xl/tables/table18.xml><?xml version="1.0" encoding="utf-8"?>
<table xmlns="http://schemas.openxmlformats.org/spreadsheetml/2006/main" id="39" name="Table924323640" displayName="Table924323640" ref="A16:R20" totalsRowShown="0" headerRowDxfId="63" dataDxfId="61" headerRowBorderDxfId="62" tableBorderDxfId="60" totalsRowBorderDxfId="59">
  <autoFilter ref="A16:R20"/>
  <tableColumns count="18">
    <tableColumn id="1" name="Task #" dataDxfId="58"/>
    <tableColumn id="2" name="Task Title" dataDxfId="57"/>
    <tableColumn id="3" name="Developers" dataDxfId="56"/>
    <tableColumn id="4" name="Effort [h]" dataDxfId="55"/>
    <tableColumn id="5" name="Details" dataDxfId="54"/>
    <tableColumn id="6" name="completion date" dataDxfId="53"/>
    <tableColumn id="7" name="Genhan" dataDxfId="52"/>
    <tableColumn id="8" name="Roberto" dataDxfId="51"/>
    <tableColumn id="9" name="Sam" dataDxfId="50"/>
    <tableColumn id="10" name="Vivek" dataDxfId="49"/>
    <tableColumn id="11" name="Christoph" dataDxfId="48"/>
    <tableColumn id="12" name="Paul" dataDxfId="47"/>
    <tableColumn id="13" name="Ryan" dataDxfId="46"/>
    <tableColumn id="14" name="Gabrielle" dataDxfId="45"/>
    <tableColumn id="15" name="Prahadeesh" dataDxfId="44"/>
    <tableColumn id="16" name="Raj" dataDxfId="43"/>
    <tableColumn id="18" name="Steve" dataDxfId="42"/>
    <tableColumn id="17" name="Lifeng" dataDxfId="41"/>
  </tableColumns>
  <tableStyleInfo name="TableStyleDark9" showFirstColumn="0" showLastColumn="0" showRowStripes="1" showColumnStripes="0"/>
</table>
</file>

<file path=xl/tables/table19.xml><?xml version="1.0" encoding="utf-8"?>
<table xmlns="http://schemas.openxmlformats.org/spreadsheetml/2006/main" id="40" name="Table1025333741" displayName="Table1025333741" ref="A23:R29" totalsRowCount="1" headerRowDxfId="40" dataDxfId="38" headerRowBorderDxfId="39" tableBorderDxfId="37" totalsRowBorderDxfId="36">
  <autoFilter ref="A23:R28"/>
  <tableColumns count="18">
    <tableColumn id="1" name="Task #" dataDxfId="35" totalsRowDxfId="34"/>
    <tableColumn id="2" name="Task Title" dataDxfId="33" totalsRowDxfId="32"/>
    <tableColumn id="3" name="Developers" dataDxfId="31" totalsRowDxfId="30"/>
    <tableColumn id="4" name="Effort [h]" dataDxfId="29" totalsRowDxfId="28"/>
    <tableColumn id="5" name="Details" dataDxfId="27" totalsRowDxfId="26"/>
    <tableColumn id="6" name="completion date" dataDxfId="25" totalsRowDxfId="24"/>
    <tableColumn id="7" name="Genhan" totalsRowFunction="custom" dataDxfId="23" totalsRowDxfId="22">
      <totalsRowFormula>SUM(G1:G28)</totalsRowFormula>
    </tableColumn>
    <tableColumn id="8" name="Roberto" totalsRowFunction="custom" dataDxfId="21" totalsRowDxfId="20">
      <totalsRowFormula>SUM(H1:H28)</totalsRowFormula>
    </tableColumn>
    <tableColumn id="9" name="Sam" totalsRowFunction="custom" dataDxfId="19" totalsRowDxfId="18">
      <totalsRowFormula>SUM(I1:I28)</totalsRowFormula>
    </tableColumn>
    <tableColumn id="10" name="Vivek" totalsRowFunction="custom" dataDxfId="17" totalsRowDxfId="16">
      <totalsRowFormula>SUM(J1:J28)</totalsRowFormula>
    </tableColumn>
    <tableColumn id="11" name="Christoph" totalsRowFunction="custom" dataDxfId="15" totalsRowDxfId="14">
      <totalsRowFormula>SUM(K1:K28)</totalsRowFormula>
    </tableColumn>
    <tableColumn id="12" name="Paul" totalsRowFunction="custom" dataDxfId="13" totalsRowDxfId="12">
      <totalsRowFormula>SUM(L1:L28)</totalsRowFormula>
    </tableColumn>
    <tableColumn id="13" name="Ryan" totalsRowFunction="custom" dataDxfId="11" totalsRowDxfId="10">
      <totalsRowFormula>SUM(M1:M28)</totalsRowFormula>
    </tableColumn>
    <tableColumn id="14" name="Gabrielle" totalsRowFunction="custom" dataDxfId="9" totalsRowDxfId="8">
      <totalsRowFormula>SUM(N1:N28)</totalsRowFormula>
    </tableColumn>
    <tableColumn id="15" name="Prahadeesh" totalsRowFunction="custom" dataDxfId="7" totalsRowDxfId="6">
      <totalsRowFormula>SUM(O1:O28)</totalsRowFormula>
    </tableColumn>
    <tableColumn id="16" name="Raj" totalsRowFunction="custom" dataDxfId="5" totalsRowDxfId="4">
      <totalsRowFormula>SUM(P1:P28)</totalsRowFormula>
    </tableColumn>
    <tableColumn id="17" name="Steve" totalsRowFunction="custom" dataDxfId="3" totalsRowDxfId="2">
      <totalsRowFormula>SUM(Q1:Q28)</totalsRowFormula>
    </tableColumn>
    <tableColumn id="18" name="Lifeng" totalsRowFunction="custom" dataDxfId="1" totalsRowDxfId="0">
      <totalsRowFormula>SUM(R1:R28)</totalsRowFormula>
    </tableColumn>
  </tableColumns>
  <tableStyleInfo name="TableStyleDark9" showFirstColumn="0" showLastColumn="0" showRowStripes="1" showColumnStripes="0"/>
</table>
</file>

<file path=xl/tables/table2.xml><?xml version="1.0" encoding="utf-8"?>
<table xmlns="http://schemas.openxmlformats.org/spreadsheetml/2006/main" id="12" name="Table613" displayName="Table613" ref="A11:O31" totalsRowCount="1" headerRowDxfId="406">
  <autoFilter ref="A11:O30"/>
  <tableColumns count="15">
    <tableColumn id="1" name="Lastname" totalsRowLabel="Total" dataDxfId="405" totalsRowDxfId="404"/>
    <tableColumn id="2" name="Firstname" dataDxfId="403" totalsRowDxfId="402"/>
    <tableColumn id="3" name="Oct-12" totalsRowFunction="sum" dataDxfId="401" totalsRowDxfId="400"/>
    <tableColumn id="4" name="Nov-12" totalsRowFunction="sum" dataDxfId="399" totalsRowDxfId="398"/>
    <tableColumn id="5" name="Dec-12" totalsRowFunction="sum" dataDxfId="397" totalsRowDxfId="396"/>
    <tableColumn id="6" name="Jan-13" totalsRowFunction="sum" dataDxfId="395" totalsRowDxfId="394"/>
    <tableColumn id="7" name="Feb-13" totalsRowFunction="sum" dataDxfId="393" totalsRowDxfId="392"/>
    <tableColumn id="8" name="Mar-13" totalsRowFunction="sum" dataDxfId="391" totalsRowDxfId="390"/>
    <tableColumn id="9" name="Apr-13" totalsRowFunction="sum" dataDxfId="389" totalsRowDxfId="388"/>
    <tableColumn id="10" name="May-13" totalsRowFunction="sum" dataDxfId="387" totalsRowDxfId="386"/>
    <tableColumn id="11" name="Jun-13" totalsRowFunction="sum" dataDxfId="385" totalsRowDxfId="384"/>
    <tableColumn id="12" name="Jul-13" totalsRowFunction="sum" dataDxfId="383" totalsRowDxfId="382"/>
    <tableColumn id="13" name="Aug-13" totalsRowFunction="sum" dataDxfId="381" totalsRowDxfId="380"/>
    <tableColumn id="14" name="Sep-13" totalsRowFunction="sum" dataDxfId="379" totalsRowDxfId="378"/>
    <tableColumn id="15" name="Total" totalsRowFunction="sum" dataDxfId="377" totalsRowDxfId="376"/>
  </tableColumns>
  <tableStyleInfo name="TableStyleMedium8" showFirstColumn="0" showLastColumn="1" showRowStripes="1" showColumnStripes="0"/>
</table>
</file>

<file path=xl/tables/table3.xml><?xml version="1.0" encoding="utf-8"?>
<table xmlns="http://schemas.openxmlformats.org/spreadsheetml/2006/main" id="5" name="Table36" displayName="Table36" ref="A1:G10" totalsRowShown="0" headerRowDxfId="375" tableBorderDxfId="374">
  <autoFilter ref="A1:G10"/>
  <tableColumns count="7">
    <tableColumn id="1" name="Nr." dataDxfId="373"/>
    <tableColumn id="2" name="Risk" dataDxfId="372"/>
    <tableColumn id="3" name="Probability [%]" dataDxfId="371" dataCellStyle="Percent"/>
    <tableColumn id="4" name="Impact _x000a_[0-10]" dataDxfId="370"/>
    <tableColumn id="5" name="Total _x000a_[0-10]" dataDxfId="369">
      <calculatedColumnFormula>Table36[[#This Row],[Impact 
'[0-10']]]*Table36[[#This Row],[Probability '[%']]]</calculatedColumnFormula>
    </tableColumn>
    <tableColumn id="7" name="Retirement Date" dataDxfId="368"/>
    <tableColumn id="6" name="Strategy" dataDxfId="367"/>
  </tableColumns>
  <tableStyleInfo name="TableStyleMedium10" showFirstColumn="0" showLastColumn="0" showRowStripes="1" showColumnStripes="0"/>
</table>
</file>

<file path=xl/tables/table4.xml><?xml version="1.0" encoding="utf-8"?>
<table xmlns="http://schemas.openxmlformats.org/spreadsheetml/2006/main" id="4" name="Table4" displayName="Table4" ref="A1:F12" totalsRowShown="0" headerRowDxfId="366" dataDxfId="365">
  <autoFilter ref="A1:F12"/>
  <tableColumns count="6">
    <tableColumn id="1" name="#" dataDxfId="364"/>
    <tableColumn id="2" name="Title" dataDxfId="363"/>
    <tableColumn id="3" name="Created" dataDxfId="362"/>
    <tableColumn id="4" name="Resolved" dataDxfId="361"/>
    <tableColumn id="5" name="Priority" dataDxfId="360"/>
    <tableColumn id="6" name="Responsibility" dataDxfId="359"/>
  </tableColumns>
  <tableStyleInfo name="TableStyleDark7" showFirstColumn="1" showLastColumn="0" showRowStripes="1" showColumnStripes="0"/>
</table>
</file>

<file path=xl/tables/table5.xml><?xml version="1.0" encoding="utf-8"?>
<table xmlns="http://schemas.openxmlformats.org/spreadsheetml/2006/main" id="1" name="Table1" displayName="Table1" ref="A1:E14" totalsRowShown="0" headerRowDxfId="358" dataDxfId="357">
  <autoFilter ref="A1:E14"/>
  <tableColumns count="5">
    <tableColumn id="1" name="Epic Name" dataDxfId="356"/>
    <tableColumn id="2" name="Description" dataDxfId="355"/>
    <tableColumn id="3" name="Priority" dataDxfId="354"/>
    <tableColumn id="4" name="% Covered by CKAN" dataDxfId="353"/>
    <tableColumn id="5" name="Architectural Impact" dataDxfId="352"/>
  </tableColumns>
  <tableStyleInfo name="TableStyleMedium9" showFirstColumn="0" showLastColumn="0" showRowStripes="1" showColumnStripes="0"/>
</table>
</file>

<file path=xl/tables/table6.xml><?xml version="1.0" encoding="utf-8"?>
<table xmlns="http://schemas.openxmlformats.org/spreadsheetml/2006/main" id="3" name="Table3" displayName="Table3" ref="A2:U15" totalsRowCount="1">
  <autoFilter ref="A2:U14"/>
  <tableColumns count="21">
    <tableColumn id="1" name="#" totalsRowLabel="Total"/>
    <tableColumn id="2" name="Component Name"/>
    <tableColumn id="3" name="Provider"/>
    <tableColumn id="4" name="License"/>
    <tableColumn id="5" name="Completeness" totalsRowFunction="average" dataDxfId="351"/>
    <tableColumn id="6" name="Description"/>
    <tableColumn id="7" name="1"/>
    <tableColumn id="8" name="2"/>
    <tableColumn id="9" name="3"/>
    <tableColumn id="10" name="4"/>
    <tableColumn id="11" name="5"/>
    <tableColumn id="12" name="6"/>
    <tableColumn id="13" name="7"/>
    <tableColumn id="14" name="8"/>
    <tableColumn id="15" name="9"/>
    <tableColumn id="16" name="10"/>
    <tableColumn id="17" name="11"/>
    <tableColumn id="18" name="12"/>
    <tableColumn id="19" name="13"/>
    <tableColumn id="20" name="14"/>
    <tableColumn id="21" name="Total" totalsRowFunction="sum" dataDxfId="350">
      <calculatedColumnFormula>SUM(Table3[[#This Row],[1]:[14]])</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2" name="Table2" displayName="Table2" ref="A1:N21" totalsRowCount="1" headerRowDxfId="349">
  <autoFilter ref="A1:N20">
    <filterColumn colId="4"/>
    <filterColumn colId="8"/>
    <filterColumn colId="10"/>
    <filterColumn colId="11"/>
    <filterColumn colId="12"/>
    <filterColumn colId="13"/>
  </autoFilter>
  <tableColumns count="14">
    <tableColumn id="1" name="#" totalsRowLabel="Total"/>
    <tableColumn id="2" name="Start" dataDxfId="348">
      <calculatedColumnFormula>C1</calculatedColumnFormula>
    </tableColumn>
    <tableColumn id="3" name="End" dataDxfId="347">
      <calculatedColumnFormula>B2+21</calculatedColumnFormula>
    </tableColumn>
    <tableColumn id="4" name="HR Size [%]" totalsRowFunction="average" totalsRowDxfId="346" dataCellStyle="Percent"/>
    <tableColumn id="9" name="Milestone" dataDxfId="345" totalsRowDxfId="344" dataCellStyle="Percent"/>
    <tableColumn id="5" name="Sprint Theme" dataDxfId="343" totalsRowDxfId="342"/>
    <tableColumn id="6" name="Covered Epic 1"/>
    <tableColumn id="7" name="Covered Epic 2"/>
    <tableColumn id="11" name="UI Features" dataDxfId="341" totalsRowDxfId="340"/>
    <tableColumn id="8" name="Components" totalsRowFunction="count" dataDxfId="339" totalsRowDxfId="338"/>
    <tableColumn id="10" name="Infrastructure and Testing" dataDxfId="337" totalsRowDxfId="336"/>
    <tableColumn id="12" name="User Interface Development" dataDxfId="335" totalsRowDxfId="334"/>
    <tableColumn id="13" name="Server Side Development" dataDxfId="333" totalsRowDxfId="332"/>
    <tableColumn id="14" name="Architecture, Design, and Documentation" dataDxfId="331" totalsRowDxfId="330"/>
  </tableColumns>
  <tableStyleInfo name="TableStyleMedium9" showFirstColumn="1" showLastColumn="0" showRowStripes="1" showColumnStripes="0"/>
</table>
</file>

<file path=xl/tables/table8.xml><?xml version="1.0" encoding="utf-8"?>
<table xmlns="http://schemas.openxmlformats.org/spreadsheetml/2006/main" id="7" name="Table7" displayName="Table7" ref="A6:R10" totalsRowShown="0" headerRowDxfId="329" dataDxfId="327" headerRowBorderDxfId="328" tableBorderDxfId="326" totalsRowBorderDxfId="325">
  <autoFilter ref="A6:R10">
    <filterColumn colId="6"/>
    <filterColumn colId="7"/>
    <filterColumn colId="8"/>
    <filterColumn colId="9"/>
    <filterColumn colId="10"/>
    <filterColumn colId="11"/>
    <filterColumn colId="12"/>
    <filterColumn colId="13"/>
    <filterColumn colId="14"/>
    <filterColumn colId="15"/>
    <filterColumn colId="16"/>
    <filterColumn colId="17"/>
  </autoFilter>
  <tableColumns count="18">
    <tableColumn id="1" name="Task #" dataDxfId="324"/>
    <tableColumn id="2" name="Task Title" dataDxfId="323"/>
    <tableColumn id="3" name="Developers" dataDxfId="322"/>
    <tableColumn id="4" name="Effort [h]" dataDxfId="321"/>
    <tableColumn id="5" name="Details" dataDxfId="320"/>
    <tableColumn id="6" name="completion date" dataDxfId="319"/>
    <tableColumn id="7" name="Genhan" dataDxfId="318"/>
    <tableColumn id="8" name="Roberto" dataDxfId="317"/>
    <tableColumn id="9" name="Sam" dataDxfId="316"/>
    <tableColumn id="10" name="Vivek" dataDxfId="315"/>
    <tableColumn id="11" name="Christoph" dataDxfId="314"/>
    <tableColumn id="12" name="Paul" dataDxfId="313"/>
    <tableColumn id="13" name="Ryan" dataDxfId="312"/>
    <tableColumn id="14" name="Gabrielle" dataDxfId="311"/>
    <tableColumn id="15" name="Prahadeesh" dataDxfId="310"/>
    <tableColumn id="16" name="Raj" dataDxfId="309"/>
    <tableColumn id="17" name="Steve" dataDxfId="308"/>
    <tableColumn id="18" name="Lifeng" dataDxfId="307"/>
  </tableColumns>
  <tableStyleInfo name="TableStyleDark9" showFirstColumn="0" showLastColumn="0" showRowStripes="1" showColumnStripes="0"/>
</table>
</file>

<file path=xl/tables/table9.xml><?xml version="1.0" encoding="utf-8"?>
<table xmlns="http://schemas.openxmlformats.org/spreadsheetml/2006/main" id="8" name="Table8" displayName="Table8" ref="A13:R20" totalsRowShown="0" headerRowDxfId="306" dataDxfId="304" headerRowBorderDxfId="305" tableBorderDxfId="303" totalsRowBorderDxfId="302">
  <autoFilter ref="A13:R20">
    <filterColumn colId="6"/>
    <filterColumn colId="7"/>
    <filterColumn colId="8"/>
    <filterColumn colId="9"/>
    <filterColumn colId="10"/>
    <filterColumn colId="11"/>
    <filterColumn colId="12"/>
    <filterColumn colId="13"/>
    <filterColumn colId="14"/>
    <filterColumn colId="15"/>
    <filterColumn colId="16"/>
    <filterColumn colId="17"/>
  </autoFilter>
  <tableColumns count="18">
    <tableColumn id="1" name="Task #" dataDxfId="301"/>
    <tableColumn id="2" name="Task Title" dataDxfId="300"/>
    <tableColumn id="3" name="Developers" dataDxfId="299"/>
    <tableColumn id="4" name="Effort [h]" dataDxfId="298"/>
    <tableColumn id="5" name="Details" dataDxfId="297"/>
    <tableColumn id="6" name="completion date" dataDxfId="296"/>
    <tableColumn id="7" name="Genhan" dataDxfId="295"/>
    <tableColumn id="8" name="Roberto" dataDxfId="294"/>
    <tableColumn id="9" name="Sam" dataDxfId="293"/>
    <tableColumn id="10" name="Vivek" dataDxfId="292"/>
    <tableColumn id="11" name="Christoph" dataDxfId="291"/>
    <tableColumn id="12" name="Paul" dataDxfId="290"/>
    <tableColumn id="13" name="Ryan" dataDxfId="289"/>
    <tableColumn id="14" name="Gabrielle" dataDxfId="288"/>
    <tableColumn id="15" name="Prahadeesh" dataDxfId="287"/>
    <tableColumn id="16" name="Raj" dataDxfId="286"/>
    <tableColumn id="17" name="Steve" dataDxfId="285"/>
    <tableColumn id="18" name="Lifeng" dataDxfId="284"/>
  </tableColumns>
  <tableStyleInfo name="TableStyleDark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 Id="rId4" Type="http://schemas.openxmlformats.org/officeDocument/2006/relationships/table" Target="../tables/table1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printerSettings" Target="../printerSettings/printerSettings8.bin"/><Relationship Id="rId5" Type="http://schemas.openxmlformats.org/officeDocument/2006/relationships/table" Target="../tables/table19.xml"/><Relationship Id="rId4"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comments" Target="../comments2.xm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7.bin"/><Relationship Id="rId5" Type="http://schemas.openxmlformats.org/officeDocument/2006/relationships/table" Target="../tables/table11.xml"/><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2.75"/>
  <cols>
    <col min="2" max="2" width="114.42578125" customWidth="1"/>
  </cols>
  <sheetData>
    <row r="1" spans="1:5" ht="15" thickBot="1">
      <c r="A1" s="24"/>
      <c r="B1" s="24"/>
      <c r="C1" s="24"/>
      <c r="D1" s="24"/>
      <c r="E1" s="24"/>
    </row>
    <row r="2" spans="1:5" ht="75" customHeight="1" thickTop="1" thickBot="1">
      <c r="A2" s="24"/>
      <c r="B2" s="26" t="s">
        <v>128</v>
      </c>
      <c r="E2" s="24"/>
    </row>
    <row r="3" spans="1:5" ht="15" thickTop="1">
      <c r="A3" s="24"/>
      <c r="B3" s="24"/>
      <c r="C3" s="24"/>
      <c r="D3" s="24"/>
      <c r="E3" s="24"/>
    </row>
    <row r="4" spans="1:5" ht="27">
      <c r="A4" s="24"/>
      <c r="B4" s="27" t="s">
        <v>16</v>
      </c>
      <c r="E4" s="24"/>
    </row>
    <row r="5" spans="1:5" ht="15" thickBot="1">
      <c r="A5" s="24"/>
      <c r="B5" s="24"/>
      <c r="C5" s="24"/>
      <c r="D5" s="24"/>
      <c r="E5" s="24"/>
    </row>
    <row r="6" spans="1:5" ht="15.75" thickBot="1">
      <c r="A6" s="24"/>
      <c r="B6" s="28" t="s">
        <v>125</v>
      </c>
      <c r="E6" s="24"/>
    </row>
    <row r="7" spans="1:5" ht="151.5" customHeight="1" thickBot="1">
      <c r="A7" s="24"/>
      <c r="B7" s="52" t="s">
        <v>126</v>
      </c>
      <c r="E7" s="24"/>
    </row>
    <row r="8" spans="1:5" ht="15" thickBot="1">
      <c r="A8" s="24"/>
      <c r="B8" s="25"/>
      <c r="C8" s="25"/>
      <c r="D8" s="25"/>
      <c r="E8" s="24"/>
    </row>
    <row r="9" spans="1:5" ht="15.75" thickBot="1">
      <c r="A9" s="24"/>
      <c r="B9" s="30" t="s">
        <v>131</v>
      </c>
      <c r="C9" s="25"/>
      <c r="D9" s="25"/>
      <c r="E9" s="24"/>
    </row>
    <row r="10" spans="1:5" ht="338.25" customHeight="1" thickBot="1">
      <c r="A10" s="24"/>
      <c r="B10" s="31" t="s">
        <v>130</v>
      </c>
      <c r="C10" s="25"/>
      <c r="D10" s="25"/>
      <c r="E10" s="24"/>
    </row>
    <row r="11" spans="1:5" ht="14.25">
      <c r="A11" s="24"/>
      <c r="B11" s="24"/>
      <c r="C11" s="24"/>
      <c r="D11" s="24"/>
      <c r="E11" s="24"/>
    </row>
    <row r="12" spans="1:5" ht="27">
      <c r="A12" s="24"/>
      <c r="B12" s="27" t="s">
        <v>127</v>
      </c>
      <c r="E12" s="24"/>
    </row>
    <row r="13" spans="1:5" ht="14.25">
      <c r="A13" s="24"/>
      <c r="B13" s="24"/>
      <c r="C13" s="24"/>
      <c r="D13" s="24"/>
      <c r="E13" s="24"/>
    </row>
    <row r="14" spans="1:5" ht="15">
      <c r="A14" s="24"/>
      <c r="B14" s="29" t="s">
        <v>129</v>
      </c>
      <c r="E14" s="24"/>
    </row>
    <row r="15" spans="1:5" ht="14.25">
      <c r="A15" s="24"/>
      <c r="B15" s="24"/>
      <c r="C15" s="24"/>
      <c r="D15" s="24"/>
      <c r="E15" s="24"/>
    </row>
    <row r="16" spans="1:5" ht="14.25">
      <c r="A16" s="24"/>
      <c r="B16" s="24"/>
      <c r="C16" s="24"/>
      <c r="D16" s="24"/>
      <c r="E16" s="2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R30"/>
  <sheetViews>
    <sheetView topLeftCell="B17" workbookViewId="0">
      <selection activeCell="B20" sqref="A1:XFD1048576"/>
    </sheetView>
  </sheetViews>
  <sheetFormatPr defaultRowHeight="12.75"/>
  <cols>
    <col min="1" max="1" width="15.7109375" customWidth="1"/>
    <col min="2" max="2" width="58.28515625" customWidth="1"/>
    <col min="3" max="3" width="18.5703125" style="7" customWidth="1"/>
    <col min="4" max="4" width="11.7109375" customWidth="1"/>
    <col min="5" max="5" width="65.28515625" customWidth="1"/>
    <col min="6" max="9" width="12.5703125" customWidth="1"/>
    <col min="15" max="15" width="10.5703125" customWidth="1"/>
  </cols>
  <sheetData>
    <row r="1" spans="1:18" ht="21" thickBot="1">
      <c r="A1" s="89" t="s">
        <v>68</v>
      </c>
      <c r="B1" s="114" t="s">
        <v>71</v>
      </c>
      <c r="C1" s="96"/>
      <c r="D1" s="90"/>
      <c r="E1" s="90"/>
      <c r="F1" s="91"/>
    </row>
    <row r="2" spans="1:18" ht="16.5" thickBot="1">
      <c r="A2" s="88" t="s">
        <v>33</v>
      </c>
      <c r="B2" s="85">
        <v>41304</v>
      </c>
      <c r="C2" s="97" t="s">
        <v>34</v>
      </c>
      <c r="D2" s="85">
        <v>41325</v>
      </c>
      <c r="E2" s="86" t="s">
        <v>69</v>
      </c>
      <c r="F2" s="87">
        <f>D2-B2</f>
        <v>21</v>
      </c>
    </row>
    <row r="3" spans="1:18" ht="60.75" customHeight="1" thickBot="1">
      <c r="A3" s="95" t="s">
        <v>70</v>
      </c>
      <c r="B3" s="92" t="s">
        <v>304</v>
      </c>
      <c r="C3" s="93"/>
      <c r="D3" s="93"/>
      <c r="E3" s="93"/>
      <c r="F3" s="94"/>
    </row>
    <row r="4" spans="1:18" ht="21.75" customHeight="1" thickBot="1">
      <c r="A4" s="83"/>
      <c r="B4" s="84"/>
      <c r="C4" s="84"/>
      <c r="D4" s="84"/>
      <c r="E4" s="84"/>
      <c r="F4" s="84"/>
      <c r="G4" s="84"/>
      <c r="H4" s="84"/>
      <c r="I4" s="84"/>
    </row>
    <row r="5" spans="1:18" ht="18.75" customHeight="1" thickBot="1">
      <c r="A5" s="79" t="s">
        <v>73</v>
      </c>
      <c r="B5" s="80">
        <v>0</v>
      </c>
      <c r="C5" s="98" t="s">
        <v>74</v>
      </c>
      <c r="D5" s="81"/>
      <c r="E5" s="81"/>
      <c r="F5" s="82"/>
      <c r="G5" s="81"/>
      <c r="H5" s="81"/>
      <c r="I5" s="81"/>
      <c r="J5" s="81"/>
      <c r="K5" s="81"/>
      <c r="L5" s="81"/>
      <c r="M5" s="81"/>
      <c r="N5" s="81"/>
      <c r="O5" s="81"/>
      <c r="P5" s="81"/>
      <c r="Q5" s="81"/>
      <c r="R5" s="81"/>
    </row>
    <row r="6" spans="1:18" ht="25.5">
      <c r="A6" s="70" t="s">
        <v>201</v>
      </c>
      <c r="B6" s="71" t="s">
        <v>202</v>
      </c>
      <c r="C6" s="71" t="s">
        <v>203</v>
      </c>
      <c r="D6" s="71" t="s">
        <v>204</v>
      </c>
      <c r="E6" s="71" t="s">
        <v>205</v>
      </c>
      <c r="F6" s="72" t="s">
        <v>208</v>
      </c>
      <c r="G6" s="100" t="s">
        <v>186</v>
      </c>
      <c r="H6" s="100" t="s">
        <v>173</v>
      </c>
      <c r="I6" s="100" t="s">
        <v>166</v>
      </c>
      <c r="J6" s="100" t="s">
        <v>177</v>
      </c>
      <c r="K6" s="100" t="s">
        <v>171</v>
      </c>
      <c r="L6" s="100" t="s">
        <v>175</v>
      </c>
      <c r="M6" s="100" t="s">
        <v>185</v>
      </c>
      <c r="N6" s="100" t="s">
        <v>287</v>
      </c>
      <c r="O6" s="100" t="s">
        <v>162</v>
      </c>
      <c r="P6" s="100" t="s">
        <v>288</v>
      </c>
      <c r="Q6" s="100" t="s">
        <v>183</v>
      </c>
      <c r="R6" s="100" t="s">
        <v>158</v>
      </c>
    </row>
    <row r="7" spans="1:18" ht="51">
      <c r="A7" s="57" t="s">
        <v>213</v>
      </c>
      <c r="B7" s="58" t="s">
        <v>214</v>
      </c>
      <c r="C7" s="58" t="s">
        <v>215</v>
      </c>
      <c r="D7" s="59">
        <v>52</v>
      </c>
      <c r="E7" s="58" t="s">
        <v>260</v>
      </c>
      <c r="F7" s="116">
        <v>41325</v>
      </c>
      <c r="G7" s="59"/>
      <c r="H7" s="59">
        <v>40</v>
      </c>
      <c r="I7" s="59">
        <v>4</v>
      </c>
      <c r="J7" s="59">
        <v>8</v>
      </c>
      <c r="K7" s="59"/>
      <c r="L7" s="59"/>
      <c r="M7" s="59"/>
      <c r="N7" s="59"/>
      <c r="O7" s="59"/>
      <c r="P7" s="59"/>
      <c r="Q7" s="59"/>
      <c r="R7" s="101"/>
    </row>
    <row r="8" spans="1:18" ht="127.5">
      <c r="A8" s="60" t="s">
        <v>216</v>
      </c>
      <c r="B8" s="61" t="s">
        <v>217</v>
      </c>
      <c r="C8" s="61" t="s">
        <v>218</v>
      </c>
      <c r="D8" s="62">
        <v>56</v>
      </c>
      <c r="E8" s="61" t="s">
        <v>259</v>
      </c>
      <c r="F8" s="118">
        <v>41325</v>
      </c>
      <c r="G8" s="59"/>
      <c r="H8" s="59">
        <v>40</v>
      </c>
      <c r="I8" s="59"/>
      <c r="J8" s="59"/>
      <c r="K8" s="59">
        <v>8</v>
      </c>
      <c r="L8" s="59">
        <v>8</v>
      </c>
      <c r="M8" s="59"/>
      <c r="N8" s="59"/>
      <c r="O8" s="59"/>
      <c r="P8" s="59"/>
      <c r="Q8" s="59"/>
      <c r="R8" s="101"/>
    </row>
    <row r="9" spans="1:18" ht="13.5" thickBot="1">
      <c r="A9" s="63"/>
      <c r="B9" s="63"/>
      <c r="C9" s="99"/>
      <c r="D9" s="63"/>
      <c r="E9" s="63"/>
      <c r="F9" s="63"/>
      <c r="G9" s="59"/>
      <c r="H9" s="59"/>
      <c r="I9" s="59"/>
      <c r="J9" s="59"/>
      <c r="K9" s="59"/>
      <c r="L9" s="59"/>
      <c r="M9" s="59"/>
      <c r="N9" s="59"/>
    </row>
    <row r="10" spans="1:18" ht="16.5" thickBot="1">
      <c r="A10" s="79" t="s">
        <v>73</v>
      </c>
      <c r="B10" s="80">
        <v>1</v>
      </c>
      <c r="C10" s="98" t="s">
        <v>219</v>
      </c>
      <c r="D10" s="81"/>
      <c r="E10" s="81"/>
      <c r="F10" s="82"/>
      <c r="G10" s="82"/>
      <c r="H10" s="82"/>
      <c r="I10" s="82"/>
      <c r="J10" s="82"/>
      <c r="K10" s="82"/>
      <c r="L10" s="82"/>
      <c r="M10" s="82"/>
      <c r="N10" s="82"/>
      <c r="O10" s="82"/>
      <c r="P10" s="82"/>
      <c r="Q10" s="82"/>
      <c r="R10" s="82"/>
    </row>
    <row r="11" spans="1:18" ht="25.5">
      <c r="A11" s="73" t="s">
        <v>201</v>
      </c>
      <c r="B11" s="74" t="s">
        <v>202</v>
      </c>
      <c r="C11" s="74" t="s">
        <v>203</v>
      </c>
      <c r="D11" s="74" t="s">
        <v>204</v>
      </c>
      <c r="E11" s="74" t="s">
        <v>205</v>
      </c>
      <c r="F11" s="75" t="s">
        <v>208</v>
      </c>
      <c r="G11" s="105" t="s">
        <v>186</v>
      </c>
      <c r="H11" s="105" t="s">
        <v>173</v>
      </c>
      <c r="I11" s="105" t="s">
        <v>166</v>
      </c>
      <c r="J11" s="105" t="s">
        <v>177</v>
      </c>
      <c r="K11" s="105" t="s">
        <v>171</v>
      </c>
      <c r="L11" s="105" t="s">
        <v>175</v>
      </c>
      <c r="M11" s="105" t="s">
        <v>185</v>
      </c>
      <c r="N11" s="105" t="s">
        <v>287</v>
      </c>
      <c r="O11" s="105" t="s">
        <v>162</v>
      </c>
      <c r="P11" s="105" t="s">
        <v>288</v>
      </c>
      <c r="Q11" s="105" t="s">
        <v>183</v>
      </c>
      <c r="R11" s="105" t="s">
        <v>158</v>
      </c>
    </row>
    <row r="12" spans="1:18" ht="293.25">
      <c r="A12" s="64" t="s">
        <v>227</v>
      </c>
      <c r="B12" s="58" t="s">
        <v>226</v>
      </c>
      <c r="C12" s="58" t="s">
        <v>262</v>
      </c>
      <c r="D12" s="59">
        <v>168</v>
      </c>
      <c r="E12" s="58" t="s">
        <v>399</v>
      </c>
      <c r="F12" s="116">
        <v>41325</v>
      </c>
      <c r="G12" s="102"/>
      <c r="H12" s="102"/>
      <c r="I12" s="102"/>
      <c r="J12" s="102">
        <v>80</v>
      </c>
      <c r="K12" s="102"/>
      <c r="L12" s="102"/>
      <c r="M12" s="102">
        <v>8</v>
      </c>
      <c r="N12" s="102"/>
      <c r="O12" s="102">
        <v>80</v>
      </c>
      <c r="P12" s="102"/>
      <c r="Q12" s="102"/>
      <c r="R12" s="102"/>
    </row>
    <row r="13" spans="1:18" ht="114.75">
      <c r="A13" s="64" t="s">
        <v>229</v>
      </c>
      <c r="B13" s="58" t="s">
        <v>228</v>
      </c>
      <c r="C13" s="58" t="s">
        <v>263</v>
      </c>
      <c r="D13" s="59">
        <v>32</v>
      </c>
      <c r="E13" s="58" t="s">
        <v>230</v>
      </c>
      <c r="F13" s="116">
        <v>41325</v>
      </c>
      <c r="G13" s="102"/>
      <c r="H13" s="102"/>
      <c r="I13" s="102"/>
      <c r="J13" s="102">
        <v>16</v>
      </c>
      <c r="K13" s="102"/>
      <c r="L13" s="102"/>
      <c r="M13" s="102"/>
      <c r="N13" s="102"/>
      <c r="O13" s="102">
        <v>16</v>
      </c>
      <c r="P13" s="102"/>
      <c r="Q13" s="102"/>
      <c r="R13" s="102"/>
    </row>
    <row r="14" spans="1:18" ht="51">
      <c r="A14" s="64" t="s">
        <v>232</v>
      </c>
      <c r="B14" s="58" t="s">
        <v>231</v>
      </c>
      <c r="C14" s="58" t="s">
        <v>177</v>
      </c>
      <c r="D14" s="59">
        <v>40</v>
      </c>
      <c r="E14" s="58" t="s">
        <v>233</v>
      </c>
      <c r="F14" s="116">
        <v>41325</v>
      </c>
      <c r="G14" s="102"/>
      <c r="H14" s="102"/>
      <c r="I14" s="102"/>
      <c r="J14" s="102">
        <v>40</v>
      </c>
      <c r="K14" s="102"/>
      <c r="L14" s="102"/>
      <c r="M14" s="102"/>
      <c r="N14" s="102"/>
      <c r="O14" s="102"/>
      <c r="P14" s="102"/>
      <c r="Q14" s="102"/>
      <c r="R14" s="102"/>
    </row>
    <row r="15" spans="1:18" ht="38.25">
      <c r="A15" s="66" t="s">
        <v>237</v>
      </c>
      <c r="B15" s="61" t="s">
        <v>242</v>
      </c>
      <c r="C15" s="61" t="s">
        <v>238</v>
      </c>
      <c r="D15" s="62">
        <v>8</v>
      </c>
      <c r="E15" s="61" t="s">
        <v>264</v>
      </c>
      <c r="F15" s="116">
        <v>41325</v>
      </c>
      <c r="G15" s="104"/>
      <c r="H15" s="104"/>
      <c r="I15" s="104"/>
      <c r="J15" s="104"/>
      <c r="K15" s="104"/>
      <c r="L15" s="104"/>
      <c r="M15" s="104">
        <v>8</v>
      </c>
      <c r="N15" s="104"/>
      <c r="O15" s="104"/>
      <c r="P15" s="104"/>
      <c r="Q15" s="104"/>
      <c r="R15" s="104"/>
    </row>
    <row r="16" spans="1:18" ht="13.5" thickBot="1">
      <c r="A16" s="63"/>
      <c r="B16" s="63"/>
      <c r="C16" s="99"/>
      <c r="D16" s="63"/>
      <c r="E16" s="63"/>
      <c r="F16" s="63"/>
      <c r="G16" s="59"/>
      <c r="H16" s="59"/>
      <c r="I16" s="59"/>
      <c r="J16" s="59"/>
      <c r="K16" s="59"/>
      <c r="L16" s="59"/>
      <c r="M16" s="59"/>
      <c r="N16" s="59"/>
    </row>
    <row r="17" spans="1:18" ht="32.25" thickBot="1">
      <c r="A17" s="79" t="s">
        <v>73</v>
      </c>
      <c r="B17" s="80">
        <v>2</v>
      </c>
      <c r="C17" s="98" t="s">
        <v>239</v>
      </c>
      <c r="D17" s="81"/>
      <c r="E17" s="81"/>
      <c r="F17" s="82"/>
      <c r="G17" s="81"/>
      <c r="H17" s="81"/>
      <c r="I17" s="81"/>
      <c r="J17" s="81"/>
      <c r="K17" s="81"/>
      <c r="L17" s="81"/>
      <c r="M17" s="81"/>
      <c r="N17" s="81"/>
      <c r="O17" s="81"/>
      <c r="P17" s="81"/>
      <c r="Q17" s="81"/>
      <c r="R17" s="81"/>
    </row>
    <row r="18" spans="1:18">
      <c r="A18" s="76" t="s">
        <v>201</v>
      </c>
      <c r="B18" s="77" t="s">
        <v>202</v>
      </c>
      <c r="C18" s="71" t="s">
        <v>203</v>
      </c>
      <c r="D18" s="77" t="s">
        <v>204</v>
      </c>
      <c r="E18" s="77" t="s">
        <v>205</v>
      </c>
      <c r="F18" s="78" t="s">
        <v>208</v>
      </c>
      <c r="G18" s="105" t="s">
        <v>186</v>
      </c>
      <c r="H18" s="105" t="s">
        <v>173</v>
      </c>
      <c r="I18" s="105" t="s">
        <v>166</v>
      </c>
      <c r="J18" s="105" t="s">
        <v>177</v>
      </c>
      <c r="K18" s="105" t="s">
        <v>171</v>
      </c>
      <c r="L18" s="105" t="s">
        <v>175</v>
      </c>
      <c r="M18" s="105" t="s">
        <v>185</v>
      </c>
      <c r="N18" s="105" t="s">
        <v>287</v>
      </c>
      <c r="O18" s="105" t="s">
        <v>162</v>
      </c>
      <c r="P18" s="105" t="s">
        <v>288</v>
      </c>
      <c r="Q18" s="105" t="s">
        <v>183</v>
      </c>
      <c r="R18" s="105" t="s">
        <v>158</v>
      </c>
    </row>
    <row r="19" spans="1:18" ht="89.25">
      <c r="A19" s="66" t="s">
        <v>240</v>
      </c>
      <c r="B19" s="61" t="s">
        <v>241</v>
      </c>
      <c r="C19" s="61" t="s">
        <v>265</v>
      </c>
      <c r="D19" s="62">
        <v>48</v>
      </c>
      <c r="E19" s="67" t="s">
        <v>244</v>
      </c>
      <c r="F19" s="119">
        <v>41325</v>
      </c>
      <c r="G19" s="106">
        <v>16</v>
      </c>
      <c r="H19" s="106"/>
      <c r="I19" s="106"/>
      <c r="J19" s="106"/>
      <c r="K19" s="106"/>
      <c r="L19" s="106"/>
      <c r="M19" s="106">
        <v>8</v>
      </c>
      <c r="N19" s="106"/>
      <c r="O19" s="106"/>
      <c r="P19" s="106"/>
      <c r="Q19" s="106"/>
      <c r="R19" s="106">
        <v>24</v>
      </c>
    </row>
    <row r="20" spans="1:18" ht="63.75">
      <c r="A20" s="66" t="s">
        <v>247</v>
      </c>
      <c r="B20" s="61" t="s">
        <v>246</v>
      </c>
      <c r="C20" s="61" t="s">
        <v>267</v>
      </c>
      <c r="D20" s="62">
        <v>0</v>
      </c>
      <c r="E20" s="68" t="s">
        <v>268</v>
      </c>
      <c r="F20" s="69"/>
      <c r="G20" s="106"/>
      <c r="H20" s="106"/>
      <c r="I20" s="106"/>
      <c r="J20" s="106"/>
      <c r="K20" s="106"/>
      <c r="L20" s="106"/>
      <c r="M20" s="106"/>
      <c r="N20" s="106"/>
      <c r="O20" s="106"/>
      <c r="P20" s="106"/>
      <c r="Q20" s="106"/>
      <c r="R20" s="106"/>
    </row>
    <row r="21" spans="1:18" ht="13.5" thickBot="1">
      <c r="A21" s="63"/>
      <c r="B21" s="63"/>
      <c r="C21" s="99"/>
      <c r="D21" s="63"/>
      <c r="E21" s="63"/>
      <c r="F21" s="63"/>
      <c r="G21" s="59"/>
      <c r="H21" s="59"/>
      <c r="I21" s="59"/>
      <c r="J21" s="59"/>
      <c r="K21" s="59"/>
      <c r="L21" s="59"/>
      <c r="M21" s="59"/>
      <c r="N21" s="59"/>
    </row>
    <row r="22" spans="1:18" ht="63.75" thickBot="1">
      <c r="A22" s="79" t="s">
        <v>73</v>
      </c>
      <c r="B22" s="80">
        <v>2</v>
      </c>
      <c r="C22" s="98" t="s">
        <v>248</v>
      </c>
      <c r="D22" s="81"/>
      <c r="E22" s="81"/>
      <c r="F22" s="82"/>
      <c r="G22" s="82"/>
      <c r="H22" s="82"/>
      <c r="I22" s="82"/>
      <c r="J22" s="82"/>
      <c r="K22" s="82"/>
      <c r="L22" s="82"/>
      <c r="M22" s="82"/>
      <c r="N22" s="82"/>
      <c r="O22" s="82"/>
      <c r="P22" s="82"/>
      <c r="Q22" s="82"/>
      <c r="R22" s="82"/>
    </row>
    <row r="23" spans="1:18">
      <c r="A23" s="76" t="s">
        <v>201</v>
      </c>
      <c r="B23" s="77" t="s">
        <v>202</v>
      </c>
      <c r="C23" s="71" t="s">
        <v>203</v>
      </c>
      <c r="D23" s="77" t="s">
        <v>204</v>
      </c>
      <c r="E23" s="77" t="s">
        <v>205</v>
      </c>
      <c r="F23" s="78" t="s">
        <v>208</v>
      </c>
      <c r="G23" s="105" t="s">
        <v>186</v>
      </c>
      <c r="H23" s="105" t="s">
        <v>173</v>
      </c>
      <c r="I23" s="105" t="s">
        <v>166</v>
      </c>
      <c r="J23" s="105" t="s">
        <v>177</v>
      </c>
      <c r="K23" s="105" t="s">
        <v>171</v>
      </c>
      <c r="L23" s="105" t="s">
        <v>175</v>
      </c>
      <c r="M23" s="105" t="s">
        <v>185</v>
      </c>
      <c r="N23" s="105" t="s">
        <v>287</v>
      </c>
      <c r="O23" s="105" t="s">
        <v>162</v>
      </c>
      <c r="P23" s="105" t="s">
        <v>288</v>
      </c>
      <c r="Q23" s="105" t="s">
        <v>183</v>
      </c>
      <c r="R23" s="105" t="s">
        <v>158</v>
      </c>
    </row>
    <row r="24" spans="1:18" ht="38.25">
      <c r="A24" s="61" t="s">
        <v>250</v>
      </c>
      <c r="B24" s="61" t="s">
        <v>272</v>
      </c>
      <c r="C24" s="61" t="s">
        <v>269</v>
      </c>
      <c r="D24" s="61">
        <v>82</v>
      </c>
      <c r="E24" s="67" t="s">
        <v>401</v>
      </c>
      <c r="F24" s="116">
        <v>41325</v>
      </c>
      <c r="G24" s="106"/>
      <c r="H24" s="106"/>
      <c r="I24" s="106"/>
      <c r="J24" s="106"/>
      <c r="K24" s="106"/>
      <c r="L24" s="107">
        <v>40</v>
      </c>
      <c r="M24" s="107"/>
      <c r="N24" s="107"/>
      <c r="O24" s="107"/>
      <c r="P24" s="107"/>
      <c r="Q24" s="107">
        <v>32</v>
      </c>
      <c r="R24" s="107"/>
    </row>
    <row r="25" spans="1:18" ht="51">
      <c r="A25" s="61" t="s">
        <v>251</v>
      </c>
      <c r="B25" s="61" t="s">
        <v>382</v>
      </c>
      <c r="C25" s="61" t="s">
        <v>273</v>
      </c>
      <c r="D25" s="61">
        <v>64</v>
      </c>
      <c r="E25" s="67" t="s">
        <v>402</v>
      </c>
      <c r="F25" s="116">
        <v>41325</v>
      </c>
      <c r="G25" s="106"/>
      <c r="H25" s="106"/>
      <c r="I25" s="106"/>
      <c r="J25" s="106">
        <v>24</v>
      </c>
      <c r="K25" s="106"/>
      <c r="L25" s="107">
        <v>16</v>
      </c>
      <c r="M25" s="107"/>
      <c r="N25" s="107"/>
      <c r="O25" s="107">
        <v>24</v>
      </c>
      <c r="P25" s="107"/>
      <c r="Q25" s="107"/>
      <c r="R25" s="107"/>
    </row>
    <row r="26" spans="1:18" ht="63.75">
      <c r="A26" s="61" t="s">
        <v>252</v>
      </c>
      <c r="B26" s="61" t="s">
        <v>383</v>
      </c>
      <c r="C26" s="61" t="s">
        <v>274</v>
      </c>
      <c r="D26" s="61">
        <v>96</v>
      </c>
      <c r="E26" s="67" t="s">
        <v>303</v>
      </c>
      <c r="F26" s="116">
        <v>41325</v>
      </c>
      <c r="G26" s="106">
        <v>24</v>
      </c>
      <c r="H26" s="106"/>
      <c r="I26" s="106"/>
      <c r="J26" s="106"/>
      <c r="K26" s="106">
        <v>24</v>
      </c>
      <c r="L26" s="107">
        <v>24</v>
      </c>
      <c r="M26" s="107">
        <v>24</v>
      </c>
      <c r="N26" s="107"/>
      <c r="O26" s="107"/>
      <c r="P26" s="107"/>
      <c r="Q26" s="107"/>
      <c r="R26" s="107"/>
    </row>
    <row r="27" spans="1:18" ht="38.25">
      <c r="A27" s="61" t="s">
        <v>255</v>
      </c>
      <c r="B27" s="61" t="s">
        <v>282</v>
      </c>
      <c r="C27" s="61" t="s">
        <v>280</v>
      </c>
      <c r="D27" s="61">
        <v>32</v>
      </c>
      <c r="E27" s="67" t="s">
        <v>281</v>
      </c>
      <c r="F27" s="116">
        <v>41325</v>
      </c>
      <c r="G27" s="106"/>
      <c r="H27" s="106"/>
      <c r="I27" s="106"/>
      <c r="J27" s="106"/>
      <c r="K27" s="106">
        <v>8</v>
      </c>
      <c r="L27" s="107">
        <v>8</v>
      </c>
      <c r="M27" s="107"/>
      <c r="N27" s="107"/>
      <c r="O27" s="107"/>
      <c r="P27" s="107"/>
      <c r="Q27" s="107"/>
      <c r="R27" s="107"/>
    </row>
    <row r="28" spans="1:18" ht="51">
      <c r="A28" s="61" t="s">
        <v>256</v>
      </c>
      <c r="B28" s="61" t="s">
        <v>258</v>
      </c>
      <c r="C28" s="61" t="s">
        <v>283</v>
      </c>
      <c r="D28" s="61">
        <v>20</v>
      </c>
      <c r="E28" s="67" t="s">
        <v>284</v>
      </c>
      <c r="F28" s="116">
        <v>41325</v>
      </c>
      <c r="G28" s="106"/>
      <c r="H28" s="106"/>
      <c r="I28" s="106"/>
      <c r="J28" s="106">
        <v>8</v>
      </c>
      <c r="K28" s="106">
        <v>4</v>
      </c>
      <c r="L28" s="107"/>
      <c r="M28" s="107">
        <v>8</v>
      </c>
      <c r="N28" s="107"/>
      <c r="O28" s="107"/>
      <c r="P28" s="107"/>
      <c r="Q28" s="107"/>
      <c r="R28" s="107"/>
    </row>
    <row r="29" spans="1:18" ht="102">
      <c r="A29" s="61" t="s">
        <v>257</v>
      </c>
      <c r="B29" s="61" t="s">
        <v>286</v>
      </c>
      <c r="C29" s="61" t="s">
        <v>185</v>
      </c>
      <c r="D29" s="61">
        <v>8</v>
      </c>
      <c r="E29" s="68" t="s">
        <v>285</v>
      </c>
      <c r="F29" s="116">
        <v>41325</v>
      </c>
      <c r="G29" s="108"/>
      <c r="H29" s="108"/>
      <c r="I29" s="108"/>
      <c r="J29" s="108"/>
      <c r="K29" s="108"/>
      <c r="L29" s="107"/>
      <c r="M29" s="107">
        <v>8</v>
      </c>
      <c r="N29" s="107"/>
      <c r="O29" s="107"/>
      <c r="P29" s="107"/>
      <c r="Q29" s="107"/>
      <c r="R29" s="107"/>
    </row>
    <row r="30" spans="1:18">
      <c r="A30" s="120"/>
      <c r="B30" s="121"/>
      <c r="C30" s="122"/>
      <c r="D30" s="123"/>
      <c r="E30" s="123"/>
      <c r="F30" s="124"/>
      <c r="G30" s="125">
        <f>SUM(G1:G29)</f>
        <v>40</v>
      </c>
      <c r="H30" s="125">
        <f t="shared" ref="H30:R30" si="0">SUM(H1:H29)</f>
        <v>80</v>
      </c>
      <c r="I30" s="125">
        <f t="shared" si="0"/>
        <v>4</v>
      </c>
      <c r="J30" s="125">
        <f t="shared" si="0"/>
        <v>176</v>
      </c>
      <c r="K30" s="125">
        <f t="shared" si="0"/>
        <v>44</v>
      </c>
      <c r="L30" s="125">
        <f t="shared" si="0"/>
        <v>96</v>
      </c>
      <c r="M30" s="125">
        <f t="shared" si="0"/>
        <v>64</v>
      </c>
      <c r="N30" s="125">
        <f t="shared" si="0"/>
        <v>0</v>
      </c>
      <c r="O30" s="125">
        <f t="shared" si="0"/>
        <v>120</v>
      </c>
      <c r="P30" s="125">
        <f t="shared" si="0"/>
        <v>0</v>
      </c>
      <c r="Q30" s="125">
        <f t="shared" si="0"/>
        <v>32</v>
      </c>
      <c r="R30" s="125">
        <f t="shared" si="0"/>
        <v>24</v>
      </c>
    </row>
  </sheetData>
  <pageMargins left="0.7" right="0.7" top="0.75" bottom="0.75" header="0.3" footer="0.3"/>
  <tableParts count="4">
    <tablePart r:id="rId1"/>
    <tablePart r:id="rId2"/>
    <tablePart r:id="rId3"/>
    <tablePart r:id="rId4"/>
  </tableParts>
</worksheet>
</file>

<file path=xl/worksheets/sheet11.xml><?xml version="1.0" encoding="utf-8"?>
<worksheet xmlns="http://schemas.openxmlformats.org/spreadsheetml/2006/main" xmlns:r="http://schemas.openxmlformats.org/officeDocument/2006/relationships">
  <dimension ref="A1:R29"/>
  <sheetViews>
    <sheetView topLeftCell="B1" workbookViewId="0">
      <selection activeCell="E18" sqref="A1:XFD1048576"/>
    </sheetView>
  </sheetViews>
  <sheetFormatPr defaultRowHeight="12.75"/>
  <cols>
    <col min="1" max="1" width="15.7109375" customWidth="1"/>
    <col min="2" max="2" width="58.28515625" customWidth="1"/>
    <col min="3" max="3" width="18.5703125" style="7" customWidth="1"/>
    <col min="4" max="4" width="11.7109375" customWidth="1"/>
    <col min="5" max="5" width="65.28515625" customWidth="1"/>
    <col min="6" max="9" width="12.5703125" customWidth="1"/>
    <col min="15" max="15" width="10.5703125" customWidth="1"/>
  </cols>
  <sheetData>
    <row r="1" spans="1:18" ht="21" thickBot="1">
      <c r="A1" s="89" t="s">
        <v>68</v>
      </c>
      <c r="B1" s="114" t="s">
        <v>305</v>
      </c>
      <c r="C1" s="96"/>
      <c r="D1" s="90"/>
      <c r="E1" s="90"/>
      <c r="F1" s="91"/>
    </row>
    <row r="2" spans="1:18" ht="16.5" thickBot="1">
      <c r="A2" s="88" t="s">
        <v>33</v>
      </c>
      <c r="B2" s="85">
        <v>41295</v>
      </c>
      <c r="C2" s="97" t="s">
        <v>34</v>
      </c>
      <c r="D2" s="85">
        <v>41346</v>
      </c>
      <c r="E2" s="86" t="s">
        <v>69</v>
      </c>
      <c r="F2" s="87">
        <f>D2-B2</f>
        <v>51</v>
      </c>
    </row>
    <row r="3" spans="1:18" ht="60.75" customHeight="1" thickBot="1">
      <c r="A3" s="95" t="s">
        <v>70</v>
      </c>
      <c r="B3" s="92" t="s">
        <v>306</v>
      </c>
      <c r="C3" s="93"/>
      <c r="D3" s="93"/>
      <c r="E3" s="93"/>
      <c r="F3" s="94"/>
    </row>
    <row r="4" spans="1:18" ht="21.75" customHeight="1" thickBot="1">
      <c r="A4" s="83"/>
      <c r="B4" s="84"/>
      <c r="C4" s="84"/>
      <c r="D4" s="84"/>
      <c r="E4" s="84"/>
      <c r="F4" s="84"/>
      <c r="G4" s="84"/>
      <c r="H4" s="84"/>
      <c r="I4" s="84"/>
    </row>
    <row r="5" spans="1:18" ht="18.75" customHeight="1" thickBot="1">
      <c r="A5" s="79" t="s">
        <v>73</v>
      </c>
      <c r="B5" s="80">
        <v>0</v>
      </c>
      <c r="C5" s="98" t="s">
        <v>74</v>
      </c>
      <c r="D5" s="81"/>
      <c r="E5" s="81"/>
      <c r="F5" s="82"/>
      <c r="G5" s="81"/>
      <c r="H5" s="81"/>
      <c r="I5" s="81"/>
      <c r="J5" s="81"/>
      <c r="K5" s="81"/>
      <c r="L5" s="81"/>
      <c r="M5" s="81"/>
      <c r="N5" s="81"/>
      <c r="O5" s="81"/>
      <c r="P5" s="81"/>
      <c r="Q5" s="81"/>
      <c r="R5" s="81"/>
    </row>
    <row r="6" spans="1:18" ht="25.5">
      <c r="A6" s="70" t="s">
        <v>201</v>
      </c>
      <c r="B6" s="71" t="s">
        <v>202</v>
      </c>
      <c r="C6" s="71" t="s">
        <v>203</v>
      </c>
      <c r="D6" s="71" t="s">
        <v>204</v>
      </c>
      <c r="E6" s="71" t="s">
        <v>205</v>
      </c>
      <c r="F6" s="72" t="s">
        <v>208</v>
      </c>
      <c r="G6" s="100" t="s">
        <v>186</v>
      </c>
      <c r="H6" s="100" t="s">
        <v>173</v>
      </c>
      <c r="I6" s="100" t="s">
        <v>166</v>
      </c>
      <c r="J6" s="100" t="s">
        <v>177</v>
      </c>
      <c r="K6" s="100" t="s">
        <v>171</v>
      </c>
      <c r="L6" s="100" t="s">
        <v>175</v>
      </c>
      <c r="M6" s="100" t="s">
        <v>185</v>
      </c>
      <c r="N6" s="100" t="s">
        <v>287</v>
      </c>
      <c r="O6" s="100" t="s">
        <v>162</v>
      </c>
      <c r="P6" s="100" t="s">
        <v>288</v>
      </c>
      <c r="Q6" s="100" t="s">
        <v>183</v>
      </c>
      <c r="R6" s="100" t="s">
        <v>158</v>
      </c>
    </row>
    <row r="7" spans="1:18" ht="25.5">
      <c r="A7" s="57" t="s">
        <v>206</v>
      </c>
      <c r="B7" s="58" t="s">
        <v>367</v>
      </c>
      <c r="C7" s="58" t="s">
        <v>173</v>
      </c>
      <c r="D7" s="59"/>
      <c r="E7" s="58" t="s">
        <v>307</v>
      </c>
      <c r="F7" s="116">
        <v>41346</v>
      </c>
      <c r="G7" s="59"/>
      <c r="H7" s="59"/>
      <c r="I7" s="59"/>
      <c r="J7" s="59"/>
      <c r="K7" s="59"/>
      <c r="L7" s="59"/>
      <c r="M7" s="59"/>
      <c r="N7" s="59"/>
      <c r="O7" s="59"/>
      <c r="P7" s="59"/>
      <c r="Q7" s="59"/>
      <c r="R7" s="101"/>
    </row>
    <row r="8" spans="1:18">
      <c r="A8" s="60" t="s">
        <v>365</v>
      </c>
      <c r="B8" s="61" t="s">
        <v>366</v>
      </c>
      <c r="C8" s="58" t="s">
        <v>173</v>
      </c>
      <c r="D8" s="62"/>
      <c r="E8" s="61" t="s">
        <v>368</v>
      </c>
      <c r="F8" s="118"/>
      <c r="G8" s="59"/>
      <c r="H8" s="59"/>
      <c r="I8" s="59"/>
      <c r="J8" s="59"/>
      <c r="K8" s="59"/>
      <c r="L8" s="59"/>
      <c r="M8" s="59"/>
      <c r="N8" s="59"/>
      <c r="O8" s="59"/>
      <c r="P8" s="59"/>
      <c r="Q8" s="59"/>
      <c r="R8" s="101"/>
    </row>
    <row r="9" spans="1:18" ht="13.5" thickBot="1">
      <c r="A9" s="63"/>
      <c r="B9" s="63"/>
      <c r="C9" s="99"/>
      <c r="D9" s="63"/>
      <c r="E9" s="63"/>
      <c r="F9" s="63"/>
      <c r="G9" s="59"/>
      <c r="H9" s="59"/>
      <c r="I9" s="59"/>
      <c r="J9" s="59"/>
      <c r="K9" s="59"/>
      <c r="L9" s="59"/>
      <c r="M9" s="59"/>
      <c r="N9" s="59"/>
    </row>
    <row r="10" spans="1:18" ht="16.5" thickBot="1">
      <c r="A10" s="79" t="s">
        <v>73</v>
      </c>
      <c r="B10" s="80">
        <v>1</v>
      </c>
      <c r="C10" s="98" t="s">
        <v>219</v>
      </c>
      <c r="D10" s="81"/>
      <c r="E10" s="81"/>
      <c r="F10" s="82"/>
      <c r="G10" s="82"/>
      <c r="H10" s="82"/>
      <c r="I10" s="82"/>
      <c r="J10" s="82"/>
      <c r="K10" s="82"/>
      <c r="L10" s="82"/>
      <c r="M10" s="82"/>
      <c r="N10" s="82"/>
      <c r="O10" s="82"/>
      <c r="P10" s="82"/>
      <c r="Q10" s="82"/>
      <c r="R10" s="82"/>
    </row>
    <row r="11" spans="1:18" ht="25.5">
      <c r="A11" s="73" t="s">
        <v>201</v>
      </c>
      <c r="B11" s="74" t="s">
        <v>202</v>
      </c>
      <c r="C11" s="74" t="s">
        <v>203</v>
      </c>
      <c r="D11" s="74" t="s">
        <v>204</v>
      </c>
      <c r="E11" s="74" t="s">
        <v>205</v>
      </c>
      <c r="F11" s="75" t="s">
        <v>208</v>
      </c>
      <c r="G11" s="105" t="s">
        <v>186</v>
      </c>
      <c r="H11" s="105" t="s">
        <v>173</v>
      </c>
      <c r="I11" s="105" t="s">
        <v>166</v>
      </c>
      <c r="J11" s="105" t="s">
        <v>177</v>
      </c>
      <c r="K11" s="105" t="s">
        <v>171</v>
      </c>
      <c r="L11" s="105" t="s">
        <v>175</v>
      </c>
      <c r="M11" s="105" t="s">
        <v>185</v>
      </c>
      <c r="N11" s="105" t="s">
        <v>287</v>
      </c>
      <c r="O11" s="105" t="s">
        <v>162</v>
      </c>
      <c r="P11" s="105" t="s">
        <v>288</v>
      </c>
      <c r="Q11" s="105" t="s">
        <v>183</v>
      </c>
      <c r="R11" s="105" t="s">
        <v>158</v>
      </c>
    </row>
    <row r="12" spans="1:18" ht="38.25">
      <c r="A12" s="64" t="s">
        <v>220</v>
      </c>
      <c r="B12" s="58" t="s">
        <v>369</v>
      </c>
      <c r="C12" s="58" t="s">
        <v>263</v>
      </c>
      <c r="D12" s="59"/>
      <c r="E12" s="58" t="s">
        <v>308</v>
      </c>
      <c r="F12" s="116">
        <v>41346</v>
      </c>
      <c r="G12" s="102"/>
      <c r="H12" s="102"/>
      <c r="I12" s="102"/>
      <c r="J12" s="102"/>
      <c r="K12" s="102"/>
      <c r="L12" s="102"/>
      <c r="M12" s="102"/>
      <c r="N12" s="102"/>
      <c r="O12" s="102"/>
      <c r="P12" s="102"/>
      <c r="Q12" s="102"/>
      <c r="R12" s="102"/>
    </row>
    <row r="13" spans="1:18">
      <c r="A13" s="64" t="s">
        <v>223</v>
      </c>
      <c r="B13" s="58" t="s">
        <v>309</v>
      </c>
      <c r="C13" s="58" t="s">
        <v>263</v>
      </c>
      <c r="D13" s="59"/>
      <c r="E13" s="58" t="s">
        <v>384</v>
      </c>
      <c r="F13" s="116">
        <v>41367</v>
      </c>
      <c r="G13" s="102"/>
      <c r="H13" s="102"/>
      <c r="I13" s="102"/>
      <c r="J13" s="102"/>
      <c r="K13" s="102"/>
      <c r="L13" s="102"/>
      <c r="M13" s="102"/>
      <c r="N13" s="102"/>
      <c r="O13" s="102"/>
      <c r="P13" s="102"/>
      <c r="Q13" s="102"/>
      <c r="R13" s="102"/>
    </row>
    <row r="14" spans="1:18" ht="13.5" thickBot="1">
      <c r="A14" s="63"/>
      <c r="B14" s="63"/>
      <c r="C14" s="99"/>
      <c r="D14" s="63"/>
      <c r="E14" s="63"/>
      <c r="F14" s="63"/>
      <c r="G14" s="59"/>
      <c r="H14" s="59"/>
      <c r="I14" s="59"/>
      <c r="J14" s="59"/>
      <c r="K14" s="59"/>
      <c r="L14" s="59"/>
      <c r="M14" s="59"/>
      <c r="N14" s="59"/>
    </row>
    <row r="15" spans="1:18" ht="32.25" thickBot="1">
      <c r="A15" s="79" t="s">
        <v>73</v>
      </c>
      <c r="B15" s="80">
        <v>2</v>
      </c>
      <c r="C15" s="98" t="s">
        <v>239</v>
      </c>
      <c r="D15" s="81"/>
      <c r="E15" s="81"/>
      <c r="F15" s="82"/>
      <c r="G15" s="81"/>
      <c r="H15" s="81"/>
      <c r="I15" s="81"/>
      <c r="J15" s="81"/>
      <c r="K15" s="81"/>
      <c r="L15" s="81"/>
      <c r="M15" s="81"/>
      <c r="N15" s="81"/>
      <c r="O15" s="81"/>
      <c r="P15" s="81"/>
      <c r="Q15" s="81"/>
      <c r="R15" s="81"/>
    </row>
    <row r="16" spans="1:18">
      <c r="A16" s="76" t="s">
        <v>201</v>
      </c>
      <c r="B16" s="77" t="s">
        <v>202</v>
      </c>
      <c r="C16" s="71" t="s">
        <v>203</v>
      </c>
      <c r="D16" s="77" t="s">
        <v>204</v>
      </c>
      <c r="E16" s="77" t="s">
        <v>205</v>
      </c>
      <c r="F16" s="78" t="s">
        <v>208</v>
      </c>
      <c r="G16" s="105" t="s">
        <v>186</v>
      </c>
      <c r="H16" s="105" t="s">
        <v>173</v>
      </c>
      <c r="I16" s="105" t="s">
        <v>166</v>
      </c>
      <c r="J16" s="105" t="s">
        <v>177</v>
      </c>
      <c r="K16" s="105" t="s">
        <v>171</v>
      </c>
      <c r="L16" s="105" t="s">
        <v>175</v>
      </c>
      <c r="M16" s="105" t="s">
        <v>185</v>
      </c>
      <c r="N16" s="105" t="s">
        <v>287</v>
      </c>
      <c r="O16" s="105" t="s">
        <v>162</v>
      </c>
      <c r="P16" s="105" t="s">
        <v>288</v>
      </c>
      <c r="Q16" s="105" t="s">
        <v>183</v>
      </c>
      <c r="R16" s="105" t="s">
        <v>158</v>
      </c>
    </row>
    <row r="17" spans="1:18" ht="25.5">
      <c r="A17" s="66" t="s">
        <v>240</v>
      </c>
      <c r="B17" s="61" t="s">
        <v>310</v>
      </c>
      <c r="C17" s="61" t="s">
        <v>265</v>
      </c>
      <c r="D17" s="62"/>
      <c r="E17" s="67" t="s">
        <v>378</v>
      </c>
      <c r="F17" s="119">
        <v>41346</v>
      </c>
      <c r="G17" s="106"/>
      <c r="H17" s="106"/>
      <c r="I17" s="106"/>
      <c r="J17" s="106"/>
      <c r="K17" s="106"/>
      <c r="L17" s="106"/>
      <c r="M17" s="106"/>
      <c r="N17" s="106"/>
      <c r="O17" s="106"/>
      <c r="P17" s="106"/>
      <c r="Q17" s="106"/>
      <c r="R17" s="106"/>
    </row>
    <row r="18" spans="1:18" ht="25.5">
      <c r="A18" s="66" t="s">
        <v>243</v>
      </c>
      <c r="B18" s="61" t="s">
        <v>377</v>
      </c>
      <c r="C18" s="61" t="s">
        <v>265</v>
      </c>
      <c r="D18" s="62"/>
      <c r="E18" s="67" t="s">
        <v>390</v>
      </c>
      <c r="F18" s="119"/>
      <c r="G18" s="106"/>
      <c r="H18" s="106"/>
      <c r="I18" s="106"/>
      <c r="J18" s="106"/>
      <c r="K18" s="106"/>
      <c r="L18" s="106"/>
      <c r="M18" s="106"/>
      <c r="N18" s="106"/>
      <c r="O18" s="106"/>
      <c r="P18" s="106"/>
      <c r="Q18" s="106"/>
      <c r="R18" s="106"/>
    </row>
    <row r="19" spans="1:18">
      <c r="A19" s="66" t="s">
        <v>247</v>
      </c>
      <c r="B19" s="68" t="s">
        <v>379</v>
      </c>
      <c r="C19" s="61" t="s">
        <v>265</v>
      </c>
      <c r="D19" s="62"/>
      <c r="E19" s="68" t="s">
        <v>385</v>
      </c>
      <c r="F19" s="146"/>
      <c r="G19" s="62"/>
      <c r="H19" s="62"/>
      <c r="I19" s="62"/>
      <c r="J19" s="62"/>
      <c r="K19" s="62"/>
      <c r="L19" s="62"/>
      <c r="M19" s="62"/>
      <c r="N19" s="62"/>
      <c r="O19" s="62"/>
      <c r="P19" s="62"/>
      <c r="Q19" s="62"/>
      <c r="R19" s="62"/>
    </row>
    <row r="20" spans="1:18">
      <c r="A20" s="66" t="s">
        <v>380</v>
      </c>
      <c r="B20" s="68" t="s">
        <v>386</v>
      </c>
      <c r="C20" s="61" t="s">
        <v>265</v>
      </c>
      <c r="D20" s="62"/>
      <c r="E20" s="68" t="s">
        <v>381</v>
      </c>
      <c r="F20" s="146"/>
      <c r="G20" s="62"/>
      <c r="H20" s="62"/>
      <c r="I20" s="62"/>
      <c r="J20" s="62"/>
      <c r="K20" s="62"/>
      <c r="L20" s="62"/>
      <c r="M20" s="62"/>
      <c r="N20" s="62"/>
      <c r="O20" s="62"/>
      <c r="P20" s="62"/>
      <c r="Q20" s="62"/>
      <c r="R20" s="62"/>
    </row>
    <row r="21" spans="1:18" ht="13.5" thickBot="1">
      <c r="A21" s="63"/>
      <c r="B21" s="63"/>
      <c r="C21" s="99"/>
      <c r="D21" s="63"/>
      <c r="E21" s="63"/>
      <c r="F21" s="63"/>
      <c r="G21" s="59"/>
      <c r="H21" s="59"/>
      <c r="I21" s="59"/>
      <c r="J21" s="59"/>
      <c r="K21" s="59"/>
      <c r="L21" s="59"/>
      <c r="M21" s="59"/>
      <c r="N21" s="59"/>
    </row>
    <row r="22" spans="1:18" ht="63.75" thickBot="1">
      <c r="A22" s="79" t="s">
        <v>73</v>
      </c>
      <c r="B22" s="80">
        <v>2</v>
      </c>
      <c r="C22" s="98" t="s">
        <v>248</v>
      </c>
      <c r="D22" s="81"/>
      <c r="E22" s="81"/>
      <c r="F22" s="82"/>
      <c r="G22" s="82"/>
      <c r="H22" s="82"/>
      <c r="I22" s="82"/>
      <c r="J22" s="82"/>
      <c r="K22" s="82"/>
      <c r="L22" s="82"/>
      <c r="M22" s="82"/>
      <c r="N22" s="82"/>
      <c r="O22" s="82"/>
      <c r="P22" s="82"/>
      <c r="Q22" s="82"/>
      <c r="R22" s="82"/>
    </row>
    <row r="23" spans="1:18">
      <c r="A23" s="76" t="s">
        <v>201</v>
      </c>
      <c r="B23" s="77" t="s">
        <v>202</v>
      </c>
      <c r="C23" s="71" t="s">
        <v>203</v>
      </c>
      <c r="D23" s="77" t="s">
        <v>204</v>
      </c>
      <c r="E23" s="77" t="s">
        <v>205</v>
      </c>
      <c r="F23" s="78" t="s">
        <v>208</v>
      </c>
      <c r="G23" s="105" t="s">
        <v>186</v>
      </c>
      <c r="H23" s="105" t="s">
        <v>173</v>
      </c>
      <c r="I23" s="105" t="s">
        <v>166</v>
      </c>
      <c r="J23" s="105" t="s">
        <v>177</v>
      </c>
      <c r="K23" s="105" t="s">
        <v>171</v>
      </c>
      <c r="L23" s="105" t="s">
        <v>175</v>
      </c>
      <c r="M23" s="105" t="s">
        <v>185</v>
      </c>
      <c r="N23" s="105" t="s">
        <v>287</v>
      </c>
      <c r="O23" s="105" t="s">
        <v>162</v>
      </c>
      <c r="P23" s="105" t="s">
        <v>288</v>
      </c>
      <c r="Q23" s="105" t="s">
        <v>183</v>
      </c>
      <c r="R23" s="105" t="s">
        <v>158</v>
      </c>
    </row>
    <row r="24" spans="1:18" ht="27.75">
      <c r="A24" s="135" t="s">
        <v>249</v>
      </c>
      <c r="B24" s="61" t="s">
        <v>371</v>
      </c>
      <c r="C24" s="61" t="s">
        <v>370</v>
      </c>
      <c r="D24" s="136"/>
      <c r="E24" s="67" t="s">
        <v>372</v>
      </c>
      <c r="F24" s="119">
        <v>41346</v>
      </c>
      <c r="G24" s="137"/>
      <c r="H24" s="137"/>
      <c r="I24" s="137"/>
      <c r="J24" s="137"/>
      <c r="K24" s="137"/>
      <c r="L24" s="138"/>
      <c r="M24" s="138"/>
      <c r="N24" s="138"/>
      <c r="O24" s="138"/>
      <c r="P24" s="138"/>
      <c r="Q24" s="138"/>
      <c r="R24" s="138"/>
    </row>
    <row r="25" spans="1:18" ht="25.5">
      <c r="A25" s="142" t="s">
        <v>250</v>
      </c>
      <c r="B25" s="144" t="s">
        <v>373</v>
      </c>
      <c r="C25" s="61" t="s">
        <v>374</v>
      </c>
      <c r="D25" s="139"/>
      <c r="E25" s="67" t="s">
        <v>375</v>
      </c>
      <c r="F25" s="119"/>
      <c r="G25" s="58"/>
      <c r="H25" s="58"/>
      <c r="I25" s="58"/>
      <c r="J25" s="58"/>
      <c r="K25" s="58"/>
      <c r="L25" s="143"/>
      <c r="M25" s="143"/>
      <c r="N25" s="143"/>
      <c r="O25" s="143"/>
      <c r="P25" s="143"/>
      <c r="Q25" s="143"/>
      <c r="R25" s="143"/>
    </row>
    <row r="26" spans="1:18" ht="63.75">
      <c r="A26" s="142" t="s">
        <v>251</v>
      </c>
      <c r="B26" s="145" t="s">
        <v>376</v>
      </c>
      <c r="C26" s="61" t="s">
        <v>374</v>
      </c>
      <c r="D26" s="139"/>
      <c r="E26" s="67" t="s">
        <v>387</v>
      </c>
      <c r="F26" s="119"/>
      <c r="G26" s="58"/>
      <c r="H26" s="58"/>
      <c r="I26" s="58"/>
      <c r="J26" s="58"/>
      <c r="K26" s="58"/>
      <c r="L26" s="143"/>
      <c r="M26" s="143"/>
      <c r="N26" s="143"/>
      <c r="O26" s="143"/>
      <c r="P26" s="143"/>
      <c r="Q26" s="143"/>
      <c r="R26" s="143"/>
    </row>
    <row r="27" spans="1:18" ht="25.5">
      <c r="A27" s="61" t="s">
        <v>249</v>
      </c>
      <c r="B27" s="61" t="s">
        <v>382</v>
      </c>
      <c r="C27" s="61" t="s">
        <v>273</v>
      </c>
      <c r="D27" s="61"/>
      <c r="E27" s="67" t="s">
        <v>388</v>
      </c>
      <c r="F27" s="116">
        <v>41367</v>
      </c>
      <c r="G27" s="106"/>
      <c r="H27" s="106"/>
      <c r="I27" s="106"/>
      <c r="J27" s="106"/>
      <c r="K27" s="106"/>
      <c r="L27" s="107"/>
      <c r="M27" s="107"/>
      <c r="N27" s="107"/>
      <c r="O27" s="107"/>
      <c r="P27" s="107"/>
      <c r="Q27" s="107"/>
      <c r="R27" s="107"/>
    </row>
    <row r="28" spans="1:18" ht="25.5">
      <c r="A28" s="61" t="s">
        <v>250</v>
      </c>
      <c r="B28" s="61" t="s">
        <v>383</v>
      </c>
      <c r="C28" s="61" t="s">
        <v>274</v>
      </c>
      <c r="D28" s="61"/>
      <c r="E28" s="67" t="s">
        <v>389</v>
      </c>
      <c r="F28" s="116">
        <v>41367</v>
      </c>
      <c r="G28" s="106"/>
      <c r="H28" s="106"/>
      <c r="I28" s="106"/>
      <c r="J28" s="106"/>
      <c r="K28" s="106"/>
      <c r="L28" s="107"/>
      <c r="M28" s="107"/>
      <c r="N28" s="107"/>
      <c r="O28" s="107"/>
      <c r="P28" s="107"/>
      <c r="Q28" s="107"/>
      <c r="R28" s="107"/>
    </row>
    <row r="29" spans="1:18">
      <c r="A29" s="140"/>
      <c r="B29" s="61"/>
      <c r="C29" s="68"/>
      <c r="D29" s="141"/>
      <c r="E29" s="141"/>
      <c r="F29" s="69"/>
      <c r="G29" s="62">
        <f t="shared" ref="G29:R29" si="0">SUM(G1:G28)</f>
        <v>0</v>
      </c>
      <c r="H29" s="62">
        <f t="shared" si="0"/>
        <v>0</v>
      </c>
      <c r="I29" s="62">
        <f t="shared" si="0"/>
        <v>0</v>
      </c>
      <c r="J29" s="62">
        <f t="shared" si="0"/>
        <v>0</v>
      </c>
      <c r="K29" s="62">
        <f t="shared" si="0"/>
        <v>0</v>
      </c>
      <c r="L29" s="62">
        <f t="shared" si="0"/>
        <v>0</v>
      </c>
      <c r="M29" s="62">
        <f t="shared" si="0"/>
        <v>0</v>
      </c>
      <c r="N29" s="62">
        <f t="shared" si="0"/>
        <v>0</v>
      </c>
      <c r="O29" s="62">
        <f t="shared" si="0"/>
        <v>0</v>
      </c>
      <c r="P29" s="62">
        <f t="shared" si="0"/>
        <v>0</v>
      </c>
      <c r="Q29" s="62">
        <f t="shared" si="0"/>
        <v>0</v>
      </c>
      <c r="R29" s="62">
        <f t="shared" si="0"/>
        <v>0</v>
      </c>
    </row>
  </sheetData>
  <pageMargins left="0.7" right="0.7" top="0.75" bottom="0.75" header="0.3" footer="0.3"/>
  <pageSetup orientation="portrait" horizontalDpi="200" verticalDpi="200" r:id="rId1"/>
  <tableParts count="4">
    <tablePart r:id="rId2"/>
    <tablePart r:id="rId3"/>
    <tablePart r:id="rId4"/>
    <tablePart r:id="rId5"/>
  </tableParts>
</worksheet>
</file>

<file path=xl/worksheets/sheet12.xml><?xml version="1.0" encoding="utf-8"?>
<worksheet xmlns="http://schemas.openxmlformats.org/spreadsheetml/2006/main" xmlns:r="http://schemas.openxmlformats.org/officeDocument/2006/relationships">
  <dimension ref="C1"/>
  <sheetViews>
    <sheetView workbookViewId="0">
      <selection sqref="A1:XFD1048576"/>
    </sheetView>
  </sheetViews>
  <sheetFormatPr defaultRowHeight="12.75"/>
  <cols>
    <col min="3" max="3" width="9.140625" style="7"/>
  </cols>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2.75"/>
  <sheetData>
    <row r="1" spans="1:1">
      <c r="A1" t="s">
        <v>195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O31"/>
  <sheetViews>
    <sheetView workbookViewId="0">
      <selection activeCell="Q35" sqref="Q35"/>
    </sheetView>
  </sheetViews>
  <sheetFormatPr defaultRowHeight="12.75"/>
  <cols>
    <col min="1" max="1" width="41.5703125" customWidth="1"/>
    <col min="2" max="2" width="19.140625" customWidth="1"/>
  </cols>
  <sheetData>
    <row r="1" spans="1:15">
      <c r="A1" t="s">
        <v>136</v>
      </c>
    </row>
    <row r="2" spans="1:15" ht="15.75">
      <c r="A2" s="32" t="s">
        <v>404</v>
      </c>
      <c r="B2" s="32" t="s">
        <v>417</v>
      </c>
      <c r="C2" s="32" t="s">
        <v>139</v>
      </c>
      <c r="D2" s="32" t="s">
        <v>140</v>
      </c>
      <c r="E2" s="32" t="s">
        <v>141</v>
      </c>
      <c r="F2" s="32" t="s">
        <v>142</v>
      </c>
      <c r="G2" s="32" t="s">
        <v>143</v>
      </c>
      <c r="H2" s="32" t="s">
        <v>144</v>
      </c>
      <c r="I2" s="32" t="s">
        <v>145</v>
      </c>
      <c r="J2" s="32" t="s">
        <v>146</v>
      </c>
      <c r="K2" s="32" t="s">
        <v>147</v>
      </c>
      <c r="L2" s="32" t="s">
        <v>148</v>
      </c>
      <c r="M2" s="32" t="s">
        <v>149</v>
      </c>
      <c r="N2" s="32" t="s">
        <v>150</v>
      </c>
      <c r="O2" s="32" t="s">
        <v>82</v>
      </c>
    </row>
    <row r="3" spans="1:15" ht="15.75">
      <c r="A3" s="37" t="s">
        <v>299</v>
      </c>
      <c r="B3" s="37"/>
      <c r="C3" s="112">
        <f>SUM(C19,C25,C17,C14) +0.3*C27</f>
        <v>136</v>
      </c>
      <c r="D3" s="112">
        <f t="shared" ref="D3:N3" si="0">SUM(D19,D25,D17,D14) +0.3*D27</f>
        <v>164.8</v>
      </c>
      <c r="E3" s="112">
        <f t="shared" si="0"/>
        <v>240</v>
      </c>
      <c r="F3" s="112">
        <f t="shared" si="0"/>
        <v>492</v>
      </c>
      <c r="G3" s="112">
        <f t="shared" si="0"/>
        <v>492</v>
      </c>
      <c r="H3" s="112">
        <f t="shared" si="0"/>
        <v>492</v>
      </c>
      <c r="I3" s="112">
        <f t="shared" si="0"/>
        <v>452</v>
      </c>
      <c r="J3" s="112">
        <f t="shared" si="0"/>
        <v>452</v>
      </c>
      <c r="K3" s="112">
        <f t="shared" si="0"/>
        <v>412</v>
      </c>
      <c r="L3" s="112">
        <f t="shared" si="0"/>
        <v>252</v>
      </c>
      <c r="M3" s="112">
        <f t="shared" si="0"/>
        <v>40</v>
      </c>
      <c r="N3" s="112">
        <f t="shared" si="0"/>
        <v>28</v>
      </c>
      <c r="O3" s="112">
        <f>SUM(Table612[[#This Row],[Nov-12]:[Sep-13]])</f>
        <v>3516.8</v>
      </c>
    </row>
    <row r="4" spans="1:15" ht="15.75">
      <c r="A4" s="37" t="s">
        <v>298</v>
      </c>
      <c r="B4" s="37"/>
      <c r="C4" s="112">
        <f>SUM(C15,C18,C28,C29,C30)+0.4*C27</f>
        <v>32</v>
      </c>
      <c r="D4" s="112">
        <f t="shared" ref="D4:N4" si="1">SUM(D15,D18,D28,D29,D30)+0.4*D27</f>
        <v>150.4</v>
      </c>
      <c r="E4" s="112">
        <f t="shared" si="1"/>
        <v>144</v>
      </c>
      <c r="F4" s="112">
        <f t="shared" si="1"/>
        <v>532.20000000000005</v>
      </c>
      <c r="G4" s="112">
        <f t="shared" si="1"/>
        <v>529</v>
      </c>
      <c r="H4" s="112">
        <f t="shared" si="1"/>
        <v>422</v>
      </c>
      <c r="I4" s="112">
        <f t="shared" si="1"/>
        <v>383</v>
      </c>
      <c r="J4" s="112">
        <f t="shared" si="1"/>
        <v>269</v>
      </c>
      <c r="K4" s="112">
        <f t="shared" si="1"/>
        <v>316</v>
      </c>
      <c r="L4" s="112">
        <f t="shared" si="1"/>
        <v>128</v>
      </c>
      <c r="M4" s="112">
        <f t="shared" si="1"/>
        <v>112</v>
      </c>
      <c r="N4" s="112">
        <f t="shared" si="1"/>
        <v>176</v>
      </c>
      <c r="O4" s="112">
        <f>SUM(Table612[[#This Row],[Nov-12]:[Sep-13]])</f>
        <v>3161.6</v>
      </c>
    </row>
    <row r="5" spans="1:15" ht="15.75">
      <c r="A5" s="37" t="s">
        <v>300</v>
      </c>
      <c r="B5" s="37"/>
      <c r="C5" s="112">
        <f>SUM(C10,C11,C19,C29)</f>
        <v>120</v>
      </c>
      <c r="D5" s="112">
        <f t="shared" ref="D5:N5" si="2">SUM(D10,D11,D19,D29)</f>
        <v>120</v>
      </c>
      <c r="E5" s="112">
        <f t="shared" si="2"/>
        <v>80</v>
      </c>
      <c r="F5" s="112">
        <f t="shared" si="2"/>
        <v>177</v>
      </c>
      <c r="G5" s="112">
        <f t="shared" si="2"/>
        <v>221</v>
      </c>
      <c r="H5" s="112">
        <f t="shared" si="2"/>
        <v>250</v>
      </c>
      <c r="I5" s="112">
        <f t="shared" si="2"/>
        <v>239</v>
      </c>
      <c r="J5" s="112">
        <f t="shared" si="2"/>
        <v>141</v>
      </c>
      <c r="K5" s="112">
        <f t="shared" si="2"/>
        <v>148</v>
      </c>
      <c r="L5" s="112">
        <f t="shared" si="2"/>
        <v>40</v>
      </c>
      <c r="M5" s="112">
        <f t="shared" si="2"/>
        <v>0</v>
      </c>
      <c r="N5" s="112">
        <f t="shared" si="2"/>
        <v>0</v>
      </c>
      <c r="O5" s="112">
        <f>SUM(Table612[[#This Row],[Nov-12]:[Sep-13]])</f>
        <v>1416</v>
      </c>
    </row>
    <row r="6" spans="1:15" ht="15.75">
      <c r="A6" s="37" t="s">
        <v>118</v>
      </c>
      <c r="B6" s="37"/>
      <c r="C6" s="112">
        <f>SUM(C23)</f>
        <v>40</v>
      </c>
      <c r="D6" s="112">
        <f t="shared" ref="D6:N6" si="3">SUM(D23)</f>
        <v>16</v>
      </c>
      <c r="E6" s="112">
        <f t="shared" si="3"/>
        <v>16</v>
      </c>
      <c r="F6" s="112">
        <f t="shared" si="3"/>
        <v>80</v>
      </c>
      <c r="G6" s="112">
        <f t="shared" si="3"/>
        <v>80</v>
      </c>
      <c r="H6" s="112">
        <f t="shared" si="3"/>
        <v>80</v>
      </c>
      <c r="I6" s="112">
        <f t="shared" si="3"/>
        <v>80</v>
      </c>
      <c r="J6" s="112">
        <f t="shared" si="3"/>
        <v>80</v>
      </c>
      <c r="K6" s="112">
        <f t="shared" si="3"/>
        <v>80</v>
      </c>
      <c r="L6" s="112">
        <f t="shared" si="3"/>
        <v>80</v>
      </c>
      <c r="M6" s="112">
        <f t="shared" si="3"/>
        <v>0</v>
      </c>
      <c r="N6" s="112">
        <f t="shared" si="3"/>
        <v>0</v>
      </c>
      <c r="O6" s="112">
        <f>SUM(Table612[[#This Row],[Nov-12]:[Sep-13]])</f>
        <v>592</v>
      </c>
    </row>
    <row r="7" spans="1:15" ht="15.75">
      <c r="A7" s="37" t="s">
        <v>301</v>
      </c>
      <c r="B7" s="37"/>
      <c r="C7" s="112">
        <f>SUM(C12,C13,C21,C30) + 0.3*C27</f>
        <v>128</v>
      </c>
      <c r="D7" s="112">
        <f t="shared" ref="D7:N7" si="4">SUM(D12,D13,D21,D30) + 0.3*D27</f>
        <v>156.80000000000001</v>
      </c>
      <c r="E7" s="112">
        <f t="shared" si="4"/>
        <v>136</v>
      </c>
      <c r="F7" s="112">
        <f t="shared" si="4"/>
        <v>271.2</v>
      </c>
      <c r="G7" s="112">
        <f t="shared" si="4"/>
        <v>224</v>
      </c>
      <c r="H7" s="112">
        <f t="shared" si="4"/>
        <v>232</v>
      </c>
      <c r="I7" s="112">
        <f t="shared" si="4"/>
        <v>164</v>
      </c>
      <c r="J7" s="112">
        <f t="shared" si="4"/>
        <v>148</v>
      </c>
      <c r="K7" s="112">
        <f t="shared" si="4"/>
        <v>108</v>
      </c>
      <c r="L7" s="112">
        <f t="shared" si="4"/>
        <v>108</v>
      </c>
      <c r="M7" s="112">
        <f t="shared" si="4"/>
        <v>96</v>
      </c>
      <c r="N7" s="112">
        <f t="shared" si="4"/>
        <v>124</v>
      </c>
      <c r="O7" s="112">
        <f>SUM(Table612[[#This Row],[Nov-12]:[Sep-13]])</f>
        <v>1768</v>
      </c>
    </row>
    <row r="8" spans="1:15" ht="15.75">
      <c r="A8" s="113" t="s">
        <v>82</v>
      </c>
      <c r="B8" s="37"/>
      <c r="C8" s="113">
        <f>SUBTOTAL(109,[Oct-12])</f>
        <v>456</v>
      </c>
      <c r="D8" s="113">
        <f>SUBTOTAL(109,[Nov-12])</f>
        <v>608</v>
      </c>
      <c r="E8" s="113">
        <f>SUBTOTAL(109,[Dec-12])</f>
        <v>616</v>
      </c>
      <c r="F8" s="113">
        <f>SUBTOTAL(109,[Jan-13])</f>
        <v>1552.4</v>
      </c>
      <c r="G8" s="113">
        <f>SUBTOTAL(109,[Feb-13])</f>
        <v>1546</v>
      </c>
      <c r="H8" s="113">
        <f>SUBTOTAL(109,[Mar-13])</f>
        <v>1476</v>
      </c>
      <c r="I8" s="113">
        <f>SUBTOTAL(109,[Apr-13])</f>
        <v>1318</v>
      </c>
      <c r="J8" s="113">
        <f>SUBTOTAL(109,[May-13])</f>
        <v>1090</v>
      </c>
      <c r="K8" s="113">
        <f>SUBTOTAL(109,[Jun-13])</f>
        <v>1064</v>
      </c>
      <c r="L8" s="113">
        <f>SUBTOTAL(109,[Jul-13])</f>
        <v>608</v>
      </c>
      <c r="M8" s="113">
        <f>SUBTOTAL(109,[Aug-13])</f>
        <v>248</v>
      </c>
      <c r="N8" s="113">
        <f>SUBTOTAL(109,[Sep-13])</f>
        <v>328</v>
      </c>
      <c r="O8" s="113">
        <f>SUBTOTAL(109,[Total])</f>
        <v>10454.4</v>
      </c>
    </row>
    <row r="10" spans="1:15">
      <c r="A10" t="s">
        <v>136</v>
      </c>
    </row>
    <row r="11" spans="1:15" ht="15.75">
      <c r="A11" s="32" t="s">
        <v>137</v>
      </c>
      <c r="B11" s="32" t="s">
        <v>138</v>
      </c>
      <c r="C11" s="32" t="s">
        <v>139</v>
      </c>
      <c r="D11" s="32" t="s">
        <v>140</v>
      </c>
      <c r="E11" s="32" t="s">
        <v>141</v>
      </c>
      <c r="F11" s="32" t="s">
        <v>142</v>
      </c>
      <c r="G11" s="32" t="s">
        <v>143</v>
      </c>
      <c r="H11" s="32" t="s">
        <v>144</v>
      </c>
      <c r="I11" s="32" t="s">
        <v>145</v>
      </c>
      <c r="J11" s="32" t="s">
        <v>146</v>
      </c>
      <c r="K11" s="32" t="s">
        <v>147</v>
      </c>
      <c r="L11" s="32" t="s">
        <v>148</v>
      </c>
      <c r="M11" s="32" t="s">
        <v>149</v>
      </c>
      <c r="N11" s="32" t="s">
        <v>150</v>
      </c>
      <c r="O11" s="32" t="s">
        <v>82</v>
      </c>
    </row>
    <row r="12" spans="1:15" ht="15.75">
      <c r="A12" s="37" t="s">
        <v>151</v>
      </c>
      <c r="B12" s="37" t="s">
        <v>152</v>
      </c>
      <c r="C12" s="37">
        <v>96</v>
      </c>
      <c r="D12" s="37">
        <v>96</v>
      </c>
      <c r="E12" s="37">
        <v>80</v>
      </c>
      <c r="F12" s="37">
        <v>80</v>
      </c>
      <c r="G12" s="37">
        <v>80</v>
      </c>
      <c r="H12" s="37">
        <v>80</v>
      </c>
      <c r="I12" s="37">
        <v>80</v>
      </c>
      <c r="J12" s="37">
        <v>80</v>
      </c>
      <c r="K12" s="37">
        <v>40</v>
      </c>
      <c r="L12" s="37">
        <v>40</v>
      </c>
      <c r="M12" s="37">
        <v>40</v>
      </c>
      <c r="N12" s="37">
        <v>80</v>
      </c>
      <c r="O12" s="37">
        <v>872</v>
      </c>
    </row>
    <row r="13" spans="1:15" ht="15.75">
      <c r="A13" s="37" t="s">
        <v>153</v>
      </c>
      <c r="B13" s="37" t="s">
        <v>154</v>
      </c>
      <c r="C13" s="37">
        <v>16</v>
      </c>
      <c r="D13" s="37">
        <v>16</v>
      </c>
      <c r="E13" s="37">
        <v>16</v>
      </c>
      <c r="F13" s="37">
        <v>16</v>
      </c>
      <c r="G13" s="37">
        <v>16</v>
      </c>
      <c r="H13" s="37">
        <v>16</v>
      </c>
      <c r="I13" s="37">
        <v>16</v>
      </c>
      <c r="J13" s="37">
        <v>16</v>
      </c>
      <c r="K13" s="37">
        <v>16</v>
      </c>
      <c r="L13" s="37">
        <v>16</v>
      </c>
      <c r="M13" s="37">
        <v>16</v>
      </c>
      <c r="N13" s="37">
        <v>16</v>
      </c>
      <c r="O13" s="37">
        <v>192</v>
      </c>
    </row>
    <row r="14" spans="1:15" ht="15.75">
      <c r="A14" s="37" t="s">
        <v>155</v>
      </c>
      <c r="B14" s="37" t="s">
        <v>156</v>
      </c>
      <c r="C14" s="37">
        <v>16</v>
      </c>
      <c r="D14" s="37">
        <v>16</v>
      </c>
      <c r="E14" s="37">
        <v>16</v>
      </c>
      <c r="F14" s="37">
        <v>16</v>
      </c>
      <c r="G14" s="37">
        <v>16</v>
      </c>
      <c r="H14" s="37">
        <v>16</v>
      </c>
      <c r="I14" s="37">
        <v>16</v>
      </c>
      <c r="J14" s="37">
        <v>16</v>
      </c>
      <c r="K14" s="37">
        <v>16</v>
      </c>
      <c r="L14" s="37">
        <v>16</v>
      </c>
      <c r="M14" s="37">
        <v>16</v>
      </c>
      <c r="N14" s="37">
        <v>16</v>
      </c>
      <c r="O14" s="37">
        <v>192</v>
      </c>
    </row>
    <row r="15" spans="1:15" ht="15.75">
      <c r="A15" s="37" t="s">
        <v>157</v>
      </c>
      <c r="B15" s="37" t="s">
        <v>158</v>
      </c>
      <c r="C15" s="37">
        <v>0</v>
      </c>
      <c r="D15" s="37">
        <v>80</v>
      </c>
      <c r="E15" s="37">
        <v>80</v>
      </c>
      <c r="F15" s="37">
        <v>160</v>
      </c>
      <c r="G15" s="37">
        <v>160</v>
      </c>
      <c r="H15" s="37">
        <v>160</v>
      </c>
      <c r="I15" s="37">
        <v>160</v>
      </c>
      <c r="J15" s="37">
        <v>160</v>
      </c>
      <c r="K15" s="37">
        <v>160</v>
      </c>
      <c r="L15" s="37">
        <v>80</v>
      </c>
      <c r="M15" s="37">
        <v>80</v>
      </c>
      <c r="N15" s="37">
        <v>160</v>
      </c>
      <c r="O15" s="37">
        <v>1440</v>
      </c>
    </row>
    <row r="16" spans="1:15" ht="15.75">
      <c r="A16" s="37" t="s">
        <v>159</v>
      </c>
      <c r="B16" s="37" t="s">
        <v>160</v>
      </c>
      <c r="C16" s="37">
        <v>0</v>
      </c>
      <c r="D16" s="37">
        <v>0</v>
      </c>
      <c r="E16" s="37">
        <v>0</v>
      </c>
      <c r="F16" s="37">
        <v>0</v>
      </c>
      <c r="G16" s="37">
        <v>0</v>
      </c>
      <c r="H16" s="37">
        <v>80</v>
      </c>
      <c r="I16" s="37">
        <v>80</v>
      </c>
      <c r="J16" s="37">
        <v>80</v>
      </c>
      <c r="K16" s="37">
        <v>80</v>
      </c>
      <c r="L16" s="37">
        <v>80</v>
      </c>
      <c r="M16" s="37">
        <v>0</v>
      </c>
      <c r="N16" s="37">
        <v>80</v>
      </c>
      <c r="O16" s="37">
        <v>480</v>
      </c>
    </row>
    <row r="17" spans="1:15" ht="15.75">
      <c r="A17" s="37" t="s">
        <v>161</v>
      </c>
      <c r="B17" s="37" t="s">
        <v>162</v>
      </c>
      <c r="C17" s="37">
        <v>0</v>
      </c>
      <c r="D17" s="37">
        <v>0</v>
      </c>
      <c r="E17" s="37">
        <v>0</v>
      </c>
      <c r="F17" s="37">
        <v>160</v>
      </c>
      <c r="G17" s="37">
        <v>160</v>
      </c>
      <c r="H17" s="37">
        <v>160</v>
      </c>
      <c r="I17" s="37">
        <v>160</v>
      </c>
      <c r="J17" s="37">
        <v>160</v>
      </c>
      <c r="K17" s="37">
        <v>160</v>
      </c>
      <c r="L17" s="37">
        <v>0</v>
      </c>
      <c r="M17" s="37">
        <v>0</v>
      </c>
      <c r="N17" s="37">
        <v>0</v>
      </c>
      <c r="O17" s="37">
        <v>960</v>
      </c>
    </row>
    <row r="18" spans="1:15" ht="15.75">
      <c r="A18" s="37" t="s">
        <v>163</v>
      </c>
      <c r="B18" s="37" t="s">
        <v>164</v>
      </c>
      <c r="C18" s="37">
        <v>32</v>
      </c>
      <c r="D18" s="37">
        <v>32</v>
      </c>
      <c r="E18" s="37">
        <v>32</v>
      </c>
      <c r="F18" s="37">
        <v>144</v>
      </c>
      <c r="G18" s="37">
        <v>144</v>
      </c>
      <c r="H18" s="37">
        <v>0</v>
      </c>
      <c r="I18" s="37">
        <v>0</v>
      </c>
      <c r="J18" s="37">
        <v>0</v>
      </c>
      <c r="K18" s="37">
        <v>0</v>
      </c>
      <c r="L18" s="37">
        <v>0</v>
      </c>
      <c r="M18" s="37">
        <v>0</v>
      </c>
      <c r="N18" s="37">
        <v>0</v>
      </c>
      <c r="O18" s="37">
        <v>384</v>
      </c>
    </row>
    <row r="19" spans="1:15" ht="15.75">
      <c r="A19" s="37" t="s">
        <v>165</v>
      </c>
      <c r="B19" s="37" t="s">
        <v>166</v>
      </c>
      <c r="C19" s="37">
        <v>120</v>
      </c>
      <c r="D19" s="37">
        <v>120</v>
      </c>
      <c r="E19" s="37">
        <v>80</v>
      </c>
      <c r="F19" s="37">
        <v>120</v>
      </c>
      <c r="G19" s="37">
        <v>120</v>
      </c>
      <c r="H19" s="37">
        <v>120</v>
      </c>
      <c r="I19" s="37">
        <v>80</v>
      </c>
      <c r="J19" s="37">
        <v>80</v>
      </c>
      <c r="K19" s="37">
        <v>40</v>
      </c>
      <c r="L19" s="37">
        <v>40</v>
      </c>
      <c r="M19" s="37">
        <v>0</v>
      </c>
      <c r="N19" s="37">
        <v>0</v>
      </c>
      <c r="O19" s="37">
        <v>920</v>
      </c>
    </row>
    <row r="20" spans="1:15" ht="15.75">
      <c r="A20" s="37" t="s">
        <v>167</v>
      </c>
      <c r="B20" s="37" t="s">
        <v>167</v>
      </c>
      <c r="C20" s="37">
        <v>0</v>
      </c>
      <c r="D20" s="37">
        <v>0</v>
      </c>
      <c r="E20" s="37">
        <v>0</v>
      </c>
      <c r="F20" s="37">
        <v>0</v>
      </c>
      <c r="G20" s="37">
        <v>0</v>
      </c>
      <c r="H20" s="37">
        <v>0</v>
      </c>
      <c r="I20" s="37">
        <v>0</v>
      </c>
      <c r="J20" s="37">
        <v>0</v>
      </c>
      <c r="K20" s="37">
        <v>0</v>
      </c>
      <c r="L20" s="37">
        <v>0</v>
      </c>
      <c r="M20" s="37">
        <v>0</v>
      </c>
      <c r="N20" s="37">
        <v>0</v>
      </c>
      <c r="O20" s="37">
        <v>0</v>
      </c>
    </row>
    <row r="21" spans="1:15" ht="15.75">
      <c r="A21" s="37" t="s">
        <v>168</v>
      </c>
      <c r="B21" s="37" t="s">
        <v>169</v>
      </c>
      <c r="C21" s="37">
        <v>16</v>
      </c>
      <c r="D21" s="37">
        <v>16</v>
      </c>
      <c r="E21" s="37">
        <v>16</v>
      </c>
      <c r="F21" s="37">
        <v>16</v>
      </c>
      <c r="G21" s="37">
        <v>16</v>
      </c>
      <c r="H21" s="37">
        <v>16</v>
      </c>
      <c r="I21" s="37">
        <v>16</v>
      </c>
      <c r="J21" s="37">
        <v>16</v>
      </c>
      <c r="K21" s="37">
        <v>16</v>
      </c>
      <c r="L21" s="37">
        <v>16</v>
      </c>
      <c r="M21" s="37">
        <v>16</v>
      </c>
      <c r="N21" s="37">
        <v>16</v>
      </c>
      <c r="O21" s="37">
        <v>192</v>
      </c>
    </row>
    <row r="22" spans="1:15" ht="15.75">
      <c r="A22" s="37" t="s">
        <v>170</v>
      </c>
      <c r="B22" s="37" t="s">
        <v>171</v>
      </c>
      <c r="C22" s="37">
        <v>80</v>
      </c>
      <c r="D22" s="37">
        <v>120</v>
      </c>
      <c r="E22" s="37">
        <v>80</v>
      </c>
      <c r="F22" s="37">
        <v>120</v>
      </c>
      <c r="G22" s="37">
        <v>120</v>
      </c>
      <c r="H22" s="37">
        <v>160</v>
      </c>
      <c r="I22" s="37">
        <v>160</v>
      </c>
      <c r="J22" s="37">
        <v>80</v>
      </c>
      <c r="K22" s="37">
        <v>160</v>
      </c>
      <c r="L22" s="37">
        <v>128</v>
      </c>
      <c r="M22" s="37">
        <v>40</v>
      </c>
      <c r="N22" s="37">
        <v>80</v>
      </c>
      <c r="O22" s="37">
        <v>1328</v>
      </c>
    </row>
    <row r="23" spans="1:15" ht="15.75">
      <c r="A23" s="37" t="s">
        <v>172</v>
      </c>
      <c r="B23" s="37" t="s">
        <v>173</v>
      </c>
      <c r="C23" s="37">
        <v>40</v>
      </c>
      <c r="D23" s="37">
        <v>16</v>
      </c>
      <c r="E23" s="37">
        <v>16</v>
      </c>
      <c r="F23" s="37">
        <v>80</v>
      </c>
      <c r="G23" s="37">
        <v>80</v>
      </c>
      <c r="H23" s="37">
        <v>80</v>
      </c>
      <c r="I23" s="37">
        <v>80</v>
      </c>
      <c r="J23" s="37">
        <v>80</v>
      </c>
      <c r="K23" s="37">
        <v>80</v>
      </c>
      <c r="L23" s="37">
        <v>80</v>
      </c>
      <c r="M23" s="37">
        <v>0</v>
      </c>
      <c r="N23" s="37">
        <v>0</v>
      </c>
      <c r="O23" s="37">
        <v>632</v>
      </c>
    </row>
    <row r="24" spans="1:15" ht="15.75">
      <c r="A24" s="37" t="s">
        <v>174</v>
      </c>
      <c r="B24" s="37" t="s">
        <v>175</v>
      </c>
      <c r="C24" s="37">
        <v>0</v>
      </c>
      <c r="D24" s="37">
        <v>16</v>
      </c>
      <c r="E24" s="37">
        <v>80</v>
      </c>
      <c r="F24" s="37">
        <v>120</v>
      </c>
      <c r="G24" s="37">
        <v>80</v>
      </c>
      <c r="H24" s="37">
        <v>80</v>
      </c>
      <c r="I24" s="37">
        <v>0</v>
      </c>
      <c r="J24" s="37">
        <v>0</v>
      </c>
      <c r="K24" s="37">
        <v>0</v>
      </c>
      <c r="L24" s="37">
        <v>0</v>
      </c>
      <c r="M24" s="37">
        <v>0</v>
      </c>
      <c r="N24" s="37">
        <v>0</v>
      </c>
      <c r="O24" s="37">
        <v>376</v>
      </c>
    </row>
    <row r="25" spans="1:15" ht="15.75">
      <c r="A25" s="37" t="s">
        <v>176</v>
      </c>
      <c r="B25" s="37" t="s">
        <v>177</v>
      </c>
      <c r="C25" s="37">
        <v>0</v>
      </c>
      <c r="D25" s="37">
        <v>0</v>
      </c>
      <c r="E25" s="37">
        <v>120</v>
      </c>
      <c r="F25" s="37">
        <v>160</v>
      </c>
      <c r="G25" s="37">
        <v>160</v>
      </c>
      <c r="H25" s="37">
        <v>160</v>
      </c>
      <c r="I25" s="37">
        <v>160</v>
      </c>
      <c r="J25" s="37">
        <v>160</v>
      </c>
      <c r="K25" s="37">
        <v>160</v>
      </c>
      <c r="L25" s="37">
        <v>160</v>
      </c>
      <c r="M25" s="37">
        <v>0</v>
      </c>
      <c r="N25" s="37">
        <v>0</v>
      </c>
      <c r="O25" s="37">
        <v>1240</v>
      </c>
    </row>
    <row r="26" spans="1:15" ht="15.75">
      <c r="A26" s="37" t="s">
        <v>178</v>
      </c>
      <c r="B26" s="37" t="s">
        <v>179</v>
      </c>
      <c r="C26" s="37">
        <v>0</v>
      </c>
      <c r="D26" s="37">
        <v>0</v>
      </c>
      <c r="E26" s="37">
        <v>0</v>
      </c>
      <c r="F26" s="37">
        <v>0</v>
      </c>
      <c r="G26" s="37">
        <v>0</v>
      </c>
      <c r="H26" s="37">
        <v>0</v>
      </c>
      <c r="I26" s="37">
        <v>0</v>
      </c>
      <c r="J26" s="37">
        <v>0</v>
      </c>
      <c r="K26" s="37">
        <v>0</v>
      </c>
      <c r="L26" s="37">
        <v>0</v>
      </c>
      <c r="M26" s="37">
        <v>0</v>
      </c>
      <c r="N26" s="37">
        <v>0</v>
      </c>
      <c r="O26" s="37">
        <v>0</v>
      </c>
    </row>
    <row r="27" spans="1:15" ht="15.75">
      <c r="A27" s="37" t="s">
        <v>180</v>
      </c>
      <c r="B27" s="37" t="s">
        <v>181</v>
      </c>
      <c r="C27" s="37">
        <v>0</v>
      </c>
      <c r="D27" s="37">
        <v>96</v>
      </c>
      <c r="E27" s="37">
        <v>80</v>
      </c>
      <c r="F27" s="37">
        <v>120</v>
      </c>
      <c r="G27" s="37">
        <v>120</v>
      </c>
      <c r="H27" s="37">
        <v>120</v>
      </c>
      <c r="I27" s="37">
        <v>120</v>
      </c>
      <c r="J27" s="37">
        <v>120</v>
      </c>
      <c r="K27" s="37">
        <v>120</v>
      </c>
      <c r="L27" s="37">
        <v>120</v>
      </c>
      <c r="M27" s="37">
        <v>80</v>
      </c>
      <c r="N27" s="37">
        <v>40</v>
      </c>
      <c r="O27" s="37">
        <v>1136</v>
      </c>
    </row>
    <row r="28" spans="1:15" ht="15.75">
      <c r="A28" s="37" t="s">
        <v>182</v>
      </c>
      <c r="B28" s="37" t="s">
        <v>183</v>
      </c>
      <c r="C28" s="37">
        <v>0</v>
      </c>
      <c r="D28" s="37">
        <v>0</v>
      </c>
      <c r="E28" s="37">
        <v>0</v>
      </c>
      <c r="F28" s="37">
        <v>0</v>
      </c>
      <c r="G28" s="37">
        <v>0</v>
      </c>
      <c r="H28" s="37">
        <v>0</v>
      </c>
      <c r="I28" s="37">
        <v>0</v>
      </c>
      <c r="J28" s="37">
        <v>0</v>
      </c>
      <c r="K28" s="37">
        <v>0</v>
      </c>
      <c r="L28" s="37">
        <v>0</v>
      </c>
      <c r="M28" s="37">
        <v>0</v>
      </c>
      <c r="N28" s="37">
        <v>0</v>
      </c>
      <c r="O28" s="37"/>
    </row>
    <row r="29" spans="1:15" ht="15.75">
      <c r="A29" s="37" t="s">
        <v>184</v>
      </c>
      <c r="B29" s="37" t="s">
        <v>185</v>
      </c>
      <c r="C29" s="37">
        <v>0</v>
      </c>
      <c r="D29" s="37">
        <v>0</v>
      </c>
      <c r="E29" s="37">
        <v>0</v>
      </c>
      <c r="F29" s="37">
        <v>57</v>
      </c>
      <c r="G29" s="37">
        <v>101</v>
      </c>
      <c r="H29" s="37">
        <v>130</v>
      </c>
      <c r="I29" s="37">
        <v>159</v>
      </c>
      <c r="J29" s="37">
        <v>61</v>
      </c>
      <c r="K29" s="37">
        <v>108</v>
      </c>
      <c r="L29" s="37">
        <v>0</v>
      </c>
      <c r="M29" s="37">
        <v>0</v>
      </c>
      <c r="N29" s="37">
        <v>0</v>
      </c>
      <c r="O29" s="37"/>
    </row>
    <row r="30" spans="1:15" ht="15.75">
      <c r="A30" s="37" t="s">
        <v>302</v>
      </c>
      <c r="B30" s="37" t="s">
        <v>186</v>
      </c>
      <c r="C30" s="37">
        <v>0</v>
      </c>
      <c r="D30" s="37">
        <v>0</v>
      </c>
      <c r="E30" s="37">
        <v>0</v>
      </c>
      <c r="F30" s="37">
        <v>123.2</v>
      </c>
      <c r="G30" s="37">
        <v>76</v>
      </c>
      <c r="H30" s="37">
        <v>84</v>
      </c>
      <c r="I30" s="37">
        <v>16</v>
      </c>
      <c r="J30" s="37">
        <v>0</v>
      </c>
      <c r="K30" s="37">
        <v>0</v>
      </c>
      <c r="L30" s="37">
        <v>0</v>
      </c>
      <c r="M30" s="37">
        <v>0</v>
      </c>
      <c r="N30" s="37">
        <v>0</v>
      </c>
      <c r="O30" s="37"/>
    </row>
    <row r="31" spans="1:15" ht="15.75">
      <c r="A31" s="113" t="s">
        <v>82</v>
      </c>
      <c r="B31" s="113"/>
      <c r="C31" s="37">
        <f>SUBTOTAL(109,[Oct-12])</f>
        <v>416</v>
      </c>
      <c r="D31" s="37">
        <f>SUBTOTAL(109,[Nov-12])</f>
        <v>624</v>
      </c>
      <c r="E31" s="37">
        <f>SUBTOTAL(109,[Dec-12])</f>
        <v>696</v>
      </c>
      <c r="F31" s="37">
        <f>SUBTOTAL(109,[Jan-13])</f>
        <v>1492.2</v>
      </c>
      <c r="G31" s="37">
        <f>SUBTOTAL(109,[Feb-13])</f>
        <v>1449</v>
      </c>
      <c r="H31" s="37">
        <f>SUBTOTAL(109,[Mar-13])</f>
        <v>1462</v>
      </c>
      <c r="I31" s="37">
        <f>SUBTOTAL(109,[Apr-13])</f>
        <v>1303</v>
      </c>
      <c r="J31" s="37">
        <f>SUBTOTAL(109,[May-13])</f>
        <v>1109</v>
      </c>
      <c r="K31" s="37">
        <f>SUBTOTAL(109,[Jun-13])</f>
        <v>1156</v>
      </c>
      <c r="L31" s="37">
        <f>SUBTOTAL(109,[Jul-13])</f>
        <v>776</v>
      </c>
      <c r="M31" s="37">
        <f>SUBTOTAL(109,[Aug-13])</f>
        <v>288</v>
      </c>
      <c r="N31" s="37">
        <f>SUBTOTAL(109,[Sep-13])</f>
        <v>488</v>
      </c>
      <c r="O31" s="113">
        <f>SUBTOTAL(109,[Total])</f>
        <v>10344</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dimension ref="A1:G10"/>
  <sheetViews>
    <sheetView topLeftCell="C1" workbookViewId="0">
      <selection activeCell="B4" sqref="B4"/>
    </sheetView>
  </sheetViews>
  <sheetFormatPr defaultRowHeight="12.75"/>
  <cols>
    <col min="1" max="1" width="5.7109375" customWidth="1"/>
    <col min="2" max="2" width="52" customWidth="1"/>
    <col min="3" max="3" width="13" customWidth="1"/>
    <col min="4" max="4" width="10.140625" customWidth="1"/>
    <col min="5" max="5" width="7.42578125" customWidth="1"/>
    <col min="6" max="6" width="15.28515625" customWidth="1"/>
    <col min="7" max="7" width="39" customWidth="1"/>
  </cols>
  <sheetData>
    <row r="1" spans="1:7" ht="42.75">
      <c r="A1" s="53" t="s">
        <v>196</v>
      </c>
      <c r="B1" s="38" t="s">
        <v>197</v>
      </c>
      <c r="C1" s="38" t="s">
        <v>187</v>
      </c>
      <c r="D1" s="38" t="s">
        <v>188</v>
      </c>
      <c r="E1" s="39" t="s">
        <v>189</v>
      </c>
      <c r="F1" s="40" t="s">
        <v>190</v>
      </c>
      <c r="G1" s="40" t="s">
        <v>191</v>
      </c>
    </row>
    <row r="2" spans="1:7" ht="28.5">
      <c r="A2" s="54">
        <v>1</v>
      </c>
      <c r="B2" s="55" t="s">
        <v>198</v>
      </c>
      <c r="C2" s="41">
        <v>0.8</v>
      </c>
      <c r="D2" s="42">
        <v>3</v>
      </c>
      <c r="E2" s="43">
        <f>Table36[[#This Row],[Impact 
'[0-10']]]*Table36[[#This Row],[Probability '[%']]]</f>
        <v>2.4000000000000004</v>
      </c>
      <c r="F2" s="44">
        <v>41305</v>
      </c>
      <c r="G2" s="45" t="s">
        <v>192</v>
      </c>
    </row>
    <row r="3" spans="1:7" ht="71.25">
      <c r="A3" s="54">
        <v>2</v>
      </c>
      <c r="B3" s="55" t="s">
        <v>199</v>
      </c>
      <c r="C3" s="41">
        <v>0.8</v>
      </c>
      <c r="D3" s="42">
        <v>4</v>
      </c>
      <c r="E3" s="43">
        <f>Table36[[#This Row],[Impact 
'[0-10']]]*Table36[[#This Row],[Probability '[%']]]</f>
        <v>3.2</v>
      </c>
      <c r="F3" s="44">
        <v>41305</v>
      </c>
      <c r="G3" s="45" t="s">
        <v>193</v>
      </c>
    </row>
    <row r="4" spans="1:7" ht="14.25">
      <c r="A4" s="56">
        <v>3</v>
      </c>
      <c r="B4" s="55" t="s">
        <v>200</v>
      </c>
      <c r="C4" s="46">
        <v>0.6</v>
      </c>
      <c r="D4" s="47">
        <v>8</v>
      </c>
      <c r="E4" s="48">
        <f>Table36[[#This Row],[Impact 
'[0-10']]]*Table36[[#This Row],[Probability '[%']]]</f>
        <v>4.8</v>
      </c>
      <c r="F4" s="49">
        <v>41305</v>
      </c>
      <c r="G4" s="50" t="s">
        <v>194</v>
      </c>
    </row>
    <row r="5" spans="1:7" ht="57">
      <c r="A5" s="128">
        <v>4</v>
      </c>
      <c r="B5" s="126" t="s">
        <v>316</v>
      </c>
      <c r="C5" s="41"/>
      <c r="D5" s="42"/>
      <c r="E5" s="129">
        <f>Table36[[#This Row],[Impact 
'[0-10']]]*Table36[[#This Row],[Probability '[%']]]</f>
        <v>0</v>
      </c>
      <c r="F5" s="51"/>
      <c r="G5" s="127" t="s">
        <v>311</v>
      </c>
    </row>
    <row r="6" spans="1:7" ht="114">
      <c r="A6" s="128">
        <v>5</v>
      </c>
      <c r="B6" s="126" t="s">
        <v>313</v>
      </c>
      <c r="C6" s="41"/>
      <c r="D6" s="42"/>
      <c r="E6" s="129">
        <f>Table36[[#This Row],[Impact 
'[0-10']]]*Table36[[#This Row],[Probability '[%']]]</f>
        <v>0</v>
      </c>
      <c r="F6" s="51"/>
      <c r="G6" s="127" t="s">
        <v>317</v>
      </c>
    </row>
    <row r="7" spans="1:7" ht="71.25">
      <c r="A7" s="128">
        <v>6</v>
      </c>
      <c r="B7" s="126" t="s">
        <v>312</v>
      </c>
      <c r="C7" s="41"/>
      <c r="D7" s="42"/>
      <c r="E7" s="43">
        <f>Table36[[#This Row],[Impact 
'[0-10']]]*Table36[[#This Row],[Probability '[%']]]</f>
        <v>0</v>
      </c>
      <c r="F7" s="51"/>
      <c r="G7" s="127" t="s">
        <v>314</v>
      </c>
    </row>
    <row r="8" spans="1:7" ht="71.25">
      <c r="A8" s="128">
        <v>7</v>
      </c>
      <c r="B8" s="126" t="s">
        <v>318</v>
      </c>
      <c r="C8" s="41"/>
      <c r="D8" s="42"/>
      <c r="E8" s="43">
        <f>Table36[[#This Row],[Impact 
'[0-10']]]*Table36[[#This Row],[Probability '[%']]]</f>
        <v>0</v>
      </c>
      <c r="F8" s="51"/>
      <c r="G8" s="127" t="s">
        <v>315</v>
      </c>
    </row>
    <row r="9" spans="1:7" ht="57">
      <c r="A9" s="128">
        <v>8</v>
      </c>
      <c r="B9" s="126" t="s">
        <v>319</v>
      </c>
      <c r="C9" s="41"/>
      <c r="D9" s="42"/>
      <c r="E9" s="43">
        <f>Table36[[#This Row],[Impact 
'[0-10']]]*Table36[[#This Row],[Probability '[%']]]</f>
        <v>0</v>
      </c>
      <c r="F9" s="51"/>
      <c r="G9" s="45" t="s">
        <v>320</v>
      </c>
    </row>
    <row r="10" spans="1:7" ht="42.75">
      <c r="A10" s="54">
        <v>9</v>
      </c>
      <c r="B10" s="126" t="s">
        <v>321</v>
      </c>
      <c r="C10" s="130"/>
      <c r="D10" s="131"/>
      <c r="E10" s="132">
        <f>Table36[[#This Row],[Impact 
'[0-10']]]*Table36[[#This Row],[Probability '[%']]]</f>
        <v>0</v>
      </c>
      <c r="F10" s="133"/>
      <c r="G10" s="45" t="s">
        <v>322</v>
      </c>
    </row>
  </sheetData>
  <pageMargins left="0.7" right="0.7" top="0.75" bottom="0.75" header="0.3" footer="0.3"/>
  <pageSetup orientation="portrait" horizontalDpi="200" verticalDpi="200" r:id="rId1"/>
  <tableParts count="1">
    <tablePart r:id="rId2"/>
  </tableParts>
</worksheet>
</file>

<file path=xl/worksheets/sheet4.xml><?xml version="1.0" encoding="utf-8"?>
<worksheet xmlns="http://schemas.openxmlformats.org/spreadsheetml/2006/main" xmlns:r="http://schemas.openxmlformats.org/officeDocument/2006/relationships">
  <dimension ref="A1:F12"/>
  <sheetViews>
    <sheetView workbookViewId="0">
      <selection activeCell="D2" sqref="D2"/>
    </sheetView>
  </sheetViews>
  <sheetFormatPr defaultRowHeight="12.75"/>
  <cols>
    <col min="1" max="1" width="6.85546875" customWidth="1"/>
    <col min="2" max="2" width="19.5703125" customWidth="1"/>
    <col min="3" max="3" width="14.85546875" customWidth="1"/>
    <col min="4" max="4" width="16.85546875" customWidth="1"/>
    <col min="5" max="5" width="11.85546875" customWidth="1"/>
    <col min="6" max="6" width="32.28515625" customWidth="1"/>
  </cols>
  <sheetData>
    <row r="1" spans="1:6" ht="15.75">
      <c r="A1" s="32" t="s">
        <v>32</v>
      </c>
      <c r="B1" s="32" t="s">
        <v>132</v>
      </c>
      <c r="C1" s="32" t="s">
        <v>133</v>
      </c>
      <c r="D1" s="32" t="s">
        <v>135</v>
      </c>
      <c r="E1" s="32" t="s">
        <v>4</v>
      </c>
      <c r="F1" s="32" t="s">
        <v>134</v>
      </c>
    </row>
    <row r="2" spans="1:6" ht="15">
      <c r="A2" s="33"/>
      <c r="B2" s="34"/>
      <c r="C2" s="35"/>
      <c r="D2" s="35"/>
      <c r="E2" s="35"/>
      <c r="F2" s="36"/>
    </row>
    <row r="3" spans="1:6" ht="15">
      <c r="A3" s="33"/>
      <c r="B3" s="34"/>
      <c r="C3" s="35"/>
      <c r="D3" s="35"/>
      <c r="E3" s="35"/>
      <c r="F3" s="36"/>
    </row>
    <row r="4" spans="1:6" ht="15">
      <c r="A4" s="33"/>
      <c r="B4" s="34"/>
      <c r="C4" s="35"/>
      <c r="D4" s="35"/>
      <c r="E4" s="35"/>
      <c r="F4" s="36"/>
    </row>
    <row r="5" spans="1:6" ht="15">
      <c r="A5" s="33"/>
      <c r="B5" s="34"/>
      <c r="C5" s="35"/>
      <c r="D5" s="35"/>
      <c r="E5" s="35"/>
      <c r="F5" s="36"/>
    </row>
    <row r="6" spans="1:6" ht="15">
      <c r="A6" s="33"/>
      <c r="B6" s="34"/>
      <c r="C6" s="35"/>
      <c r="D6" s="35"/>
      <c r="E6" s="35"/>
      <c r="F6" s="36"/>
    </row>
    <row r="7" spans="1:6" ht="15">
      <c r="A7" s="33"/>
      <c r="B7" s="34"/>
      <c r="C7" s="35"/>
      <c r="D7" s="35"/>
      <c r="E7" s="35"/>
      <c r="F7" s="36"/>
    </row>
    <row r="8" spans="1:6" ht="15">
      <c r="A8" s="33"/>
      <c r="B8" s="34"/>
      <c r="C8" s="35"/>
      <c r="D8" s="35"/>
      <c r="E8" s="35"/>
      <c r="F8" s="36"/>
    </row>
    <row r="9" spans="1:6" ht="15">
      <c r="A9" s="33"/>
      <c r="B9" s="34"/>
      <c r="C9" s="35"/>
      <c r="D9" s="35"/>
      <c r="E9" s="35"/>
      <c r="F9" s="36"/>
    </row>
    <row r="10" spans="1:6" ht="15">
      <c r="A10" s="33"/>
      <c r="B10" s="34"/>
      <c r="C10" s="35"/>
      <c r="D10" s="35"/>
      <c r="E10" s="35"/>
      <c r="F10" s="36"/>
    </row>
    <row r="11" spans="1:6" ht="15">
      <c r="A11" s="33"/>
      <c r="B11" s="34"/>
      <c r="C11" s="35"/>
      <c r="D11" s="35"/>
      <c r="E11" s="35"/>
      <c r="F11" s="36"/>
    </row>
    <row r="12" spans="1:6" ht="15">
      <c r="A12" s="33"/>
      <c r="B12" s="34"/>
      <c r="C12" s="35"/>
      <c r="D12" s="35"/>
      <c r="E12" s="35"/>
      <c r="F12" s="3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E14"/>
  <sheetViews>
    <sheetView topLeftCell="A14" zoomScaleNormal="100" workbookViewId="0">
      <selection activeCell="B14" sqref="A1:XFD1048576"/>
    </sheetView>
  </sheetViews>
  <sheetFormatPr defaultRowHeight="12.75"/>
  <cols>
    <col min="1" max="1" width="32.42578125" customWidth="1"/>
    <col min="2" max="2" width="116.7109375" customWidth="1"/>
    <col min="3" max="3" width="17.85546875" customWidth="1"/>
    <col min="4" max="4" width="30" customWidth="1"/>
    <col min="5" max="5" width="32.140625" customWidth="1"/>
  </cols>
  <sheetData>
    <row r="1" spans="1:5" s="5" customFormat="1" ht="18">
      <c r="A1" s="5" t="s">
        <v>17</v>
      </c>
      <c r="B1" s="5" t="s">
        <v>16</v>
      </c>
      <c r="C1" s="5" t="s">
        <v>4</v>
      </c>
      <c r="D1" s="5" t="s">
        <v>10</v>
      </c>
      <c r="E1" s="5" t="s">
        <v>5</v>
      </c>
    </row>
    <row r="2" spans="1:5" ht="156.75">
      <c r="A2" s="4" t="s">
        <v>22</v>
      </c>
      <c r="B2" s="4" t="s">
        <v>18</v>
      </c>
      <c r="C2" s="2" t="s">
        <v>0</v>
      </c>
      <c r="D2" s="2" t="s">
        <v>12</v>
      </c>
      <c r="E2" s="2" t="s">
        <v>6</v>
      </c>
    </row>
    <row r="3" spans="1:5" ht="156.75">
      <c r="A3" s="4" t="s">
        <v>21</v>
      </c>
      <c r="B3" s="4" t="s">
        <v>391</v>
      </c>
      <c r="C3" s="2" t="s">
        <v>1</v>
      </c>
      <c r="D3" s="3">
        <v>0</v>
      </c>
      <c r="E3" s="3" t="s">
        <v>7</v>
      </c>
    </row>
    <row r="4" spans="1:5" ht="71.25">
      <c r="A4" s="4" t="s">
        <v>31</v>
      </c>
      <c r="B4" s="1" t="s">
        <v>294</v>
      </c>
      <c r="C4" s="3" t="s">
        <v>1</v>
      </c>
      <c r="D4" s="3">
        <v>0</v>
      </c>
      <c r="E4" s="3" t="s">
        <v>8</v>
      </c>
    </row>
    <row r="5" spans="1:5" ht="409.5" customHeight="1">
      <c r="A5" s="4" t="s">
        <v>55</v>
      </c>
      <c r="B5" s="4" t="s">
        <v>392</v>
      </c>
      <c r="C5" s="3" t="s">
        <v>0</v>
      </c>
      <c r="D5" s="3">
        <v>0</v>
      </c>
      <c r="E5" s="3" t="s">
        <v>6</v>
      </c>
    </row>
    <row r="6" spans="1:5" ht="99.75">
      <c r="A6" s="4" t="s">
        <v>23</v>
      </c>
      <c r="B6" s="4" t="s">
        <v>289</v>
      </c>
      <c r="C6" s="3" t="s">
        <v>0</v>
      </c>
      <c r="D6" s="3" t="s">
        <v>11</v>
      </c>
      <c r="E6" s="3" t="s">
        <v>9</v>
      </c>
    </row>
    <row r="7" spans="1:5" ht="213.75">
      <c r="A7" s="4" t="s">
        <v>15</v>
      </c>
      <c r="B7" s="4" t="s">
        <v>19</v>
      </c>
      <c r="C7" s="3" t="s">
        <v>0</v>
      </c>
      <c r="D7" s="3" t="s">
        <v>11</v>
      </c>
      <c r="E7" s="3" t="s">
        <v>6</v>
      </c>
    </row>
    <row r="8" spans="1:5" ht="128.25">
      <c r="A8" s="4" t="s">
        <v>24</v>
      </c>
      <c r="B8" s="4" t="s">
        <v>290</v>
      </c>
      <c r="C8" s="3" t="s">
        <v>0</v>
      </c>
      <c r="D8" s="3" t="s">
        <v>11</v>
      </c>
      <c r="E8" s="3" t="s">
        <v>6</v>
      </c>
    </row>
    <row r="9" spans="1:5" ht="321" customHeight="1">
      <c r="A9" s="4" t="s">
        <v>25</v>
      </c>
      <c r="B9" s="1" t="s">
        <v>293</v>
      </c>
      <c r="C9" s="3" t="s">
        <v>2</v>
      </c>
      <c r="D9" s="3">
        <v>0</v>
      </c>
      <c r="E9" s="3" t="s">
        <v>13</v>
      </c>
    </row>
    <row r="10" spans="1:5" ht="354" customHeight="1">
      <c r="A10" s="4" t="s">
        <v>26</v>
      </c>
      <c r="B10" s="4" t="s">
        <v>292</v>
      </c>
      <c r="C10" s="3" t="s">
        <v>3</v>
      </c>
      <c r="D10" s="3" t="s">
        <v>12</v>
      </c>
      <c r="E10" s="3" t="s">
        <v>8</v>
      </c>
    </row>
    <row r="11" spans="1:5" ht="114">
      <c r="A11" s="4" t="s">
        <v>27</v>
      </c>
      <c r="B11" s="4" t="s">
        <v>20</v>
      </c>
      <c r="C11" s="3" t="s">
        <v>0</v>
      </c>
      <c r="D11" s="3">
        <v>90</v>
      </c>
      <c r="E11" s="3" t="s">
        <v>13</v>
      </c>
    </row>
    <row r="12" spans="1:5" ht="272.25" customHeight="1">
      <c r="A12" s="4" t="s">
        <v>28</v>
      </c>
      <c r="B12" s="1" t="s">
        <v>291</v>
      </c>
      <c r="C12" s="3" t="s">
        <v>0</v>
      </c>
      <c r="D12" s="3">
        <v>60</v>
      </c>
      <c r="E12" s="3" t="s">
        <v>13</v>
      </c>
    </row>
    <row r="13" spans="1:5" ht="171">
      <c r="A13" s="4" t="s">
        <v>30</v>
      </c>
      <c r="B13" s="4" t="s">
        <v>29</v>
      </c>
      <c r="C13" s="3" t="s">
        <v>1</v>
      </c>
      <c r="D13" s="3">
        <v>0</v>
      </c>
      <c r="E13" s="3" t="s">
        <v>14</v>
      </c>
    </row>
    <row r="14" spans="1:5" ht="270.75">
      <c r="A14" s="109" t="s">
        <v>296</v>
      </c>
      <c r="B14" s="111" t="s">
        <v>297</v>
      </c>
      <c r="C14" s="110" t="s">
        <v>1</v>
      </c>
      <c r="D14" s="110">
        <v>0</v>
      </c>
      <c r="E14" s="110" t="s">
        <v>8</v>
      </c>
    </row>
  </sheetData>
  <pageMargins left="0.7" right="0.7" top="0.75" bottom="0.75" header="0.3" footer="0.3"/>
  <pageSetup orientation="portrait" horizontalDpi="200" verticalDpi="20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U18"/>
  <sheetViews>
    <sheetView workbookViewId="0">
      <selection activeCell="K19" sqref="K19"/>
    </sheetView>
  </sheetViews>
  <sheetFormatPr defaultRowHeight="12.75"/>
  <cols>
    <col min="2" max="2" width="24.7109375" customWidth="1"/>
    <col min="3" max="3" width="9.7109375" customWidth="1"/>
    <col min="4" max="4" width="9.5703125" customWidth="1"/>
    <col min="5" max="5" width="15" customWidth="1"/>
    <col min="6" max="6" width="32.5703125" customWidth="1"/>
    <col min="7" max="20" width="5.7109375" customWidth="1"/>
  </cols>
  <sheetData>
    <row r="1" spans="1:21">
      <c r="A1" s="11"/>
      <c r="B1" s="11"/>
      <c r="C1" s="11"/>
      <c r="D1" s="11"/>
      <c r="E1" s="11"/>
      <c r="F1" s="11"/>
      <c r="G1" s="160" t="s">
        <v>79</v>
      </c>
      <c r="H1" s="160"/>
      <c r="I1" s="160"/>
      <c r="J1" s="160"/>
      <c r="K1" s="160"/>
      <c r="L1" s="160"/>
      <c r="M1" s="160"/>
      <c r="N1" s="160"/>
      <c r="O1" s="160"/>
      <c r="P1" s="160"/>
      <c r="Q1" s="160"/>
      <c r="R1" s="160"/>
      <c r="S1" s="160"/>
      <c r="T1" s="160"/>
      <c r="U1" s="11"/>
    </row>
    <row r="2" spans="1:21">
      <c r="A2" t="s">
        <v>32</v>
      </c>
      <c r="B2" t="s">
        <v>75</v>
      </c>
      <c r="C2" t="s">
        <v>77</v>
      </c>
      <c r="D2" t="s">
        <v>76</v>
      </c>
      <c r="E2" t="s">
        <v>78</v>
      </c>
      <c r="F2" t="s">
        <v>16</v>
      </c>
      <c r="G2" t="s">
        <v>99</v>
      </c>
      <c r="H2" t="s">
        <v>100</v>
      </c>
      <c r="I2" t="s">
        <v>101</v>
      </c>
      <c r="J2" t="s">
        <v>102</v>
      </c>
      <c r="K2" t="s">
        <v>103</v>
      </c>
      <c r="L2" t="s">
        <v>104</v>
      </c>
      <c r="M2" t="s">
        <v>105</v>
      </c>
      <c r="N2" t="s">
        <v>106</v>
      </c>
      <c r="O2" t="s">
        <v>107</v>
      </c>
      <c r="P2" t="s">
        <v>108</v>
      </c>
      <c r="Q2" t="s">
        <v>109</v>
      </c>
      <c r="R2" t="s">
        <v>110</v>
      </c>
      <c r="S2" t="s">
        <v>111</v>
      </c>
      <c r="T2" t="s">
        <v>112</v>
      </c>
      <c r="U2" t="s">
        <v>82</v>
      </c>
    </row>
    <row r="3" spans="1:21">
      <c r="A3">
        <v>1</v>
      </c>
      <c r="B3" t="s">
        <v>80</v>
      </c>
      <c r="C3" t="s">
        <v>81</v>
      </c>
      <c r="E3" s="9">
        <v>0.8</v>
      </c>
      <c r="U3" s="10">
        <f>SUM(Table3[[#This Row],[1]:[14]])</f>
        <v>0</v>
      </c>
    </row>
    <row r="4" spans="1:21">
      <c r="A4">
        <v>2</v>
      </c>
      <c r="B4" t="s">
        <v>83</v>
      </c>
      <c r="C4" t="s">
        <v>92</v>
      </c>
      <c r="E4" s="9">
        <v>0.9</v>
      </c>
      <c r="U4" s="10">
        <f>SUM(Table3[[#This Row],[1]:[14]])</f>
        <v>0</v>
      </c>
    </row>
    <row r="5" spans="1:21">
      <c r="A5">
        <v>3</v>
      </c>
      <c r="B5" t="s">
        <v>84</v>
      </c>
      <c r="C5" t="s">
        <v>91</v>
      </c>
      <c r="E5" s="9">
        <v>0.9</v>
      </c>
      <c r="U5" s="10">
        <f>SUM(Table3[[#This Row],[1]:[14]])</f>
        <v>0</v>
      </c>
    </row>
    <row r="6" spans="1:21">
      <c r="A6">
        <v>4</v>
      </c>
      <c r="B6" t="s">
        <v>96</v>
      </c>
      <c r="C6" t="s">
        <v>97</v>
      </c>
      <c r="D6" t="s">
        <v>98</v>
      </c>
      <c r="E6" s="9">
        <v>0.9</v>
      </c>
      <c r="U6" s="10">
        <f>SUM(Table3[[#This Row],[1]:[14]])</f>
        <v>0</v>
      </c>
    </row>
    <row r="7" spans="1:21">
      <c r="A7">
        <v>5</v>
      </c>
      <c r="B7" t="s">
        <v>85</v>
      </c>
      <c r="C7" t="s">
        <v>81</v>
      </c>
      <c r="E7" s="9">
        <v>0.6</v>
      </c>
      <c r="U7" s="10">
        <f>SUM(Table3[[#This Row],[1]:[14]])</f>
        <v>0</v>
      </c>
    </row>
    <row r="8" spans="1:21">
      <c r="A8">
        <v>6</v>
      </c>
      <c r="B8" t="s">
        <v>90</v>
      </c>
      <c r="C8" t="s">
        <v>81</v>
      </c>
      <c r="E8" s="9">
        <v>0.6</v>
      </c>
      <c r="U8" s="10">
        <f>SUM(Table3[[#This Row],[1]:[14]])</f>
        <v>0</v>
      </c>
    </row>
    <row r="9" spans="1:21">
      <c r="A9">
        <v>7</v>
      </c>
      <c r="B9" t="s">
        <v>86</v>
      </c>
      <c r="C9" t="s">
        <v>81</v>
      </c>
      <c r="E9" s="9">
        <v>0.2</v>
      </c>
      <c r="U9" s="10">
        <f>SUM(Table3[[#This Row],[1]:[14]])</f>
        <v>0</v>
      </c>
    </row>
    <row r="10" spans="1:21">
      <c r="A10">
        <v>8</v>
      </c>
      <c r="B10" t="s">
        <v>87</v>
      </c>
      <c r="C10" t="s">
        <v>88</v>
      </c>
      <c r="E10" s="9">
        <v>0</v>
      </c>
      <c r="U10" s="10">
        <f>SUM(Table3[[#This Row],[1]:[14]])</f>
        <v>0</v>
      </c>
    </row>
    <row r="11" spans="1:21">
      <c r="A11">
        <v>9</v>
      </c>
      <c r="B11" t="s">
        <v>89</v>
      </c>
      <c r="C11" t="s">
        <v>88</v>
      </c>
      <c r="E11" s="9">
        <v>0</v>
      </c>
      <c r="U11" s="10">
        <f>SUM(Table3[[#This Row],[1]:[14]])</f>
        <v>0</v>
      </c>
    </row>
    <row r="12" spans="1:21">
      <c r="A12">
        <v>10</v>
      </c>
      <c r="B12" t="s">
        <v>93</v>
      </c>
      <c r="C12" t="s">
        <v>88</v>
      </c>
      <c r="E12" s="9">
        <v>0</v>
      </c>
      <c r="U12" s="10">
        <f>SUM(Table3[[#This Row],[1]:[14]])</f>
        <v>0</v>
      </c>
    </row>
    <row r="13" spans="1:21">
      <c r="A13">
        <v>11</v>
      </c>
      <c r="B13" t="s">
        <v>94</v>
      </c>
      <c r="C13" t="s">
        <v>88</v>
      </c>
      <c r="E13" s="9">
        <v>0</v>
      </c>
      <c r="U13" s="10">
        <f>SUM(Table3[[#This Row],[1]:[14]])</f>
        <v>0</v>
      </c>
    </row>
    <row r="14" spans="1:21">
      <c r="A14">
        <v>12</v>
      </c>
      <c r="B14" t="s">
        <v>95</v>
      </c>
      <c r="C14" t="s">
        <v>88</v>
      </c>
      <c r="E14" s="9">
        <v>0</v>
      </c>
      <c r="U14" s="10">
        <f>SUM(Table3[[#This Row],[1]:[14]])</f>
        <v>0</v>
      </c>
    </row>
    <row r="15" spans="1:21">
      <c r="A15" t="s">
        <v>82</v>
      </c>
      <c r="E15" s="9">
        <f>SUBTOTAL(101,[Completeness])</f>
        <v>0.40833333333333327</v>
      </c>
      <c r="U15">
        <f>SUBTOTAL(109,[Total])</f>
        <v>0</v>
      </c>
    </row>
    <row r="18" spans="2:11">
      <c r="B18" t="s">
        <v>418</v>
      </c>
      <c r="K18" t="s">
        <v>419</v>
      </c>
    </row>
  </sheetData>
  <mergeCells count="1">
    <mergeCell ref="G1:T1"/>
  </mergeCells>
  <pageMargins left="0.7" right="0.7" top="0.75" bottom="0.75" header="0.3" footer="0.3"/>
  <pageSetup orientation="portrait" r:id="rId1"/>
  <drawing r:id="rId2"/>
  <legacyDrawing r:id="rId3"/>
  <tableParts count="1">
    <tablePart r:id="rId4"/>
  </tableParts>
</worksheet>
</file>

<file path=xl/worksheets/sheet7.xml><?xml version="1.0" encoding="utf-8"?>
<worksheet xmlns="http://schemas.openxmlformats.org/spreadsheetml/2006/main" xmlns:r="http://schemas.openxmlformats.org/officeDocument/2006/relationships">
  <dimension ref="A1:N33"/>
  <sheetViews>
    <sheetView zoomScale="110" zoomScaleNormal="110" workbookViewId="0">
      <selection activeCell="F6" sqref="F6"/>
    </sheetView>
  </sheetViews>
  <sheetFormatPr defaultRowHeight="12.75"/>
  <cols>
    <col min="1" max="1" width="4.42578125" customWidth="1"/>
    <col min="2" max="3" width="11.28515625" customWidth="1"/>
    <col min="4" max="4" width="9.85546875" customWidth="1"/>
    <col min="5" max="5" width="12.28515625" customWidth="1"/>
    <col min="6" max="6" width="47.42578125" customWidth="1"/>
    <col min="7" max="7" width="11.85546875" customWidth="1"/>
    <col min="8" max="8" width="10.85546875" customWidth="1"/>
    <col min="9" max="9" width="39" customWidth="1"/>
    <col min="10" max="10" width="23.28515625" customWidth="1"/>
    <col min="11" max="11" width="21.42578125" customWidth="1"/>
    <col min="12" max="12" width="53" customWidth="1"/>
    <col min="13" max="13" width="27.85546875" customWidth="1"/>
    <col min="14" max="14" width="31" customWidth="1"/>
  </cols>
  <sheetData>
    <row r="1" spans="1:14" ht="25.5">
      <c r="A1" s="7" t="s">
        <v>32</v>
      </c>
      <c r="B1" s="7" t="s">
        <v>33</v>
      </c>
      <c r="C1" s="7" t="s">
        <v>34</v>
      </c>
      <c r="D1" s="7" t="s">
        <v>36</v>
      </c>
      <c r="E1" s="7" t="s">
        <v>113</v>
      </c>
      <c r="F1" s="7" t="s">
        <v>35</v>
      </c>
      <c r="G1" s="7" t="s">
        <v>52</v>
      </c>
      <c r="H1" s="7" t="s">
        <v>53</v>
      </c>
      <c r="I1" s="7" t="s">
        <v>63</v>
      </c>
      <c r="J1" s="7" t="s">
        <v>64</v>
      </c>
      <c r="K1" s="7" t="s">
        <v>334</v>
      </c>
      <c r="L1" s="7" t="s">
        <v>323</v>
      </c>
      <c r="M1" s="7" t="s">
        <v>298</v>
      </c>
      <c r="N1" s="7" t="s">
        <v>335</v>
      </c>
    </row>
    <row r="2" spans="1:14">
      <c r="A2">
        <v>1</v>
      </c>
      <c r="B2" s="6">
        <v>41244</v>
      </c>
      <c r="C2" s="6">
        <v>41283</v>
      </c>
      <c r="D2" s="8">
        <v>4.3499999999999996</v>
      </c>
      <c r="E2" s="8"/>
      <c r="F2" s="7" t="s">
        <v>37</v>
      </c>
      <c r="I2" s="7"/>
      <c r="J2" s="7"/>
      <c r="K2" s="7"/>
      <c r="L2" s="7"/>
      <c r="M2" s="7"/>
      <c r="N2" s="7"/>
    </row>
    <row r="3" spans="1:14" ht="51">
      <c r="A3">
        <v>2</v>
      </c>
      <c r="B3" s="6">
        <f>C2</f>
        <v>41283</v>
      </c>
      <c r="C3" s="6">
        <f>B3+21</f>
        <v>41304</v>
      </c>
      <c r="D3" s="8">
        <v>8</v>
      </c>
      <c r="E3" s="8"/>
      <c r="F3" s="7" t="s">
        <v>54</v>
      </c>
      <c r="G3" t="s">
        <v>38</v>
      </c>
      <c r="I3" s="7" t="s">
        <v>65</v>
      </c>
      <c r="J3" s="7" t="s">
        <v>67</v>
      </c>
      <c r="K3" s="7" t="s">
        <v>324</v>
      </c>
      <c r="L3" s="7" t="s">
        <v>324</v>
      </c>
      <c r="M3" s="7" t="s">
        <v>324</v>
      </c>
      <c r="N3" s="7" t="s">
        <v>324</v>
      </c>
    </row>
    <row r="4" spans="1:14" ht="25.5">
      <c r="A4">
        <v>3</v>
      </c>
      <c r="B4" s="6">
        <f t="shared" ref="B4:B9" si="0">C3</f>
        <v>41304</v>
      </c>
      <c r="C4" s="6">
        <f t="shared" ref="C4:C9" si="1">B4+21</f>
        <v>41325</v>
      </c>
      <c r="D4" s="8">
        <v>8</v>
      </c>
      <c r="E4" s="18" t="s">
        <v>114</v>
      </c>
      <c r="F4" s="19" t="s">
        <v>54</v>
      </c>
      <c r="G4" s="20" t="s">
        <v>38</v>
      </c>
      <c r="I4" s="7" t="s">
        <v>66</v>
      </c>
      <c r="J4" s="7" t="s">
        <v>66</v>
      </c>
      <c r="K4" s="7" t="s">
        <v>325</v>
      </c>
      <c r="L4" s="7" t="s">
        <v>325</v>
      </c>
      <c r="M4" s="7" t="s">
        <v>325</v>
      </c>
      <c r="N4" s="7" t="s">
        <v>325</v>
      </c>
    </row>
    <row r="5" spans="1:14" ht="51">
      <c r="A5">
        <v>4</v>
      </c>
      <c r="B5" s="6">
        <f>C4</f>
        <v>41325</v>
      </c>
      <c r="C5" s="6">
        <f t="shared" si="1"/>
        <v>41346</v>
      </c>
      <c r="D5" s="8">
        <v>7.5</v>
      </c>
      <c r="E5" s="8"/>
      <c r="F5" s="7" t="s">
        <v>56</v>
      </c>
      <c r="G5" t="s">
        <v>39</v>
      </c>
      <c r="I5" s="7" t="s">
        <v>333</v>
      </c>
      <c r="J5" s="7" t="s">
        <v>336</v>
      </c>
      <c r="K5" s="7" t="s">
        <v>326</v>
      </c>
      <c r="L5" s="7" t="s">
        <v>326</v>
      </c>
      <c r="M5" s="7" t="s">
        <v>326</v>
      </c>
      <c r="N5" s="7" t="s">
        <v>326</v>
      </c>
    </row>
    <row r="6" spans="1:14" ht="38.25">
      <c r="A6">
        <v>5</v>
      </c>
      <c r="B6" s="6">
        <f t="shared" si="0"/>
        <v>41346</v>
      </c>
      <c r="C6" s="6">
        <f t="shared" si="1"/>
        <v>41367</v>
      </c>
      <c r="D6" s="8">
        <v>7</v>
      </c>
      <c r="E6" s="8"/>
      <c r="F6" s="7" t="s">
        <v>57</v>
      </c>
      <c r="G6" t="s">
        <v>39</v>
      </c>
      <c r="I6" s="7" t="s">
        <v>66</v>
      </c>
      <c r="J6" s="7" t="s">
        <v>66</v>
      </c>
      <c r="K6" s="7" t="s">
        <v>326</v>
      </c>
      <c r="L6" s="7" t="s">
        <v>326</v>
      </c>
      <c r="M6" s="7" t="s">
        <v>326</v>
      </c>
      <c r="N6" s="7" t="s">
        <v>326</v>
      </c>
    </row>
    <row r="7" spans="1:14" s="2" customFormat="1" ht="186" customHeight="1">
      <c r="A7" s="2">
        <v>6</v>
      </c>
      <c r="B7" s="147">
        <f t="shared" si="0"/>
        <v>41367</v>
      </c>
      <c r="C7" s="147">
        <f t="shared" si="1"/>
        <v>41388</v>
      </c>
      <c r="D7" s="148">
        <v>7</v>
      </c>
      <c r="E7" s="149" t="s">
        <v>115</v>
      </c>
      <c r="F7" s="150" t="s">
        <v>405</v>
      </c>
      <c r="G7" s="151" t="s">
        <v>44</v>
      </c>
      <c r="I7" s="152" t="s">
        <v>416</v>
      </c>
      <c r="J7" s="152"/>
      <c r="K7" s="152" t="s">
        <v>341</v>
      </c>
      <c r="L7" s="152" t="s">
        <v>337</v>
      </c>
      <c r="M7" s="152" t="s">
        <v>328</v>
      </c>
      <c r="N7" s="152" t="s">
        <v>329</v>
      </c>
    </row>
    <row r="8" spans="1:14" s="3" customFormat="1" ht="229.5">
      <c r="A8" s="3">
        <v>7</v>
      </c>
      <c r="B8" s="153">
        <f t="shared" si="0"/>
        <v>41388</v>
      </c>
      <c r="C8" s="153">
        <f t="shared" si="1"/>
        <v>41409</v>
      </c>
      <c r="D8" s="154">
        <v>6.5</v>
      </c>
      <c r="E8" s="154"/>
      <c r="F8" s="158" t="s">
        <v>407</v>
      </c>
      <c r="G8" s="3" t="s">
        <v>40</v>
      </c>
      <c r="H8" s="3" t="s">
        <v>41</v>
      </c>
      <c r="I8" s="158" t="s">
        <v>330</v>
      </c>
      <c r="J8" s="158"/>
      <c r="K8" s="158" t="s">
        <v>339</v>
      </c>
      <c r="L8" s="158" t="s">
        <v>358</v>
      </c>
      <c r="M8" s="158" t="s">
        <v>338</v>
      </c>
      <c r="N8" s="158" t="s">
        <v>340</v>
      </c>
    </row>
    <row r="9" spans="1:14" s="3" customFormat="1" ht="114.75">
      <c r="A9" s="3">
        <v>8</v>
      </c>
      <c r="B9" s="153">
        <f t="shared" si="0"/>
        <v>41409</v>
      </c>
      <c r="C9" s="153">
        <f t="shared" si="1"/>
        <v>41430</v>
      </c>
      <c r="D9" s="154">
        <v>6.5</v>
      </c>
      <c r="E9" s="154"/>
      <c r="F9" s="158" t="s">
        <v>408</v>
      </c>
      <c r="G9" s="3" t="s">
        <v>42</v>
      </c>
      <c r="H9" s="3" t="s">
        <v>43</v>
      </c>
      <c r="I9" s="158" t="s">
        <v>342</v>
      </c>
      <c r="J9" s="158"/>
      <c r="K9" s="158" t="s">
        <v>339</v>
      </c>
      <c r="L9" s="158" t="s">
        <v>410</v>
      </c>
      <c r="M9" s="158" t="s">
        <v>331</v>
      </c>
      <c r="N9" s="158" t="s">
        <v>409</v>
      </c>
    </row>
    <row r="10" spans="1:14" s="3" customFormat="1" ht="63.75">
      <c r="A10" s="3">
        <v>9</v>
      </c>
      <c r="B10" s="153">
        <f>C9</f>
        <v>41430</v>
      </c>
      <c r="C10" s="153">
        <f>B10+21</f>
        <v>41451</v>
      </c>
      <c r="D10" s="154">
        <v>6.5</v>
      </c>
      <c r="E10" s="154"/>
      <c r="F10" s="156" t="s">
        <v>119</v>
      </c>
      <c r="G10" s="157" t="s">
        <v>118</v>
      </c>
      <c r="I10" s="158" t="s">
        <v>332</v>
      </c>
      <c r="J10" s="158"/>
      <c r="K10" s="158" t="s">
        <v>339</v>
      </c>
      <c r="L10" s="158" t="s">
        <v>344</v>
      </c>
      <c r="M10" s="158" t="s">
        <v>343</v>
      </c>
      <c r="N10" s="158" t="s">
        <v>345</v>
      </c>
    </row>
    <row r="11" spans="1:14" s="3" customFormat="1" ht="63.75">
      <c r="A11" s="3">
        <v>10</v>
      </c>
      <c r="B11" s="153">
        <f t="shared" ref="B11:B12" si="2">C10</f>
        <v>41451</v>
      </c>
      <c r="C11" s="153">
        <f t="shared" ref="C11:C12" si="3">B11+21</f>
        <v>41472</v>
      </c>
      <c r="D11" s="154">
        <v>5</v>
      </c>
      <c r="E11" s="154"/>
      <c r="F11" s="158" t="s">
        <v>346</v>
      </c>
      <c r="G11" s="3" t="s">
        <v>45</v>
      </c>
      <c r="I11" s="158" t="s">
        <v>347</v>
      </c>
      <c r="J11" s="158"/>
      <c r="K11" s="158" t="s">
        <v>339</v>
      </c>
      <c r="L11" s="158" t="s">
        <v>412</v>
      </c>
      <c r="M11" s="158" t="s">
        <v>411</v>
      </c>
      <c r="N11" s="158" t="s">
        <v>357</v>
      </c>
    </row>
    <row r="12" spans="1:14" s="3" customFormat="1" ht="63.75">
      <c r="A12" s="3">
        <v>11</v>
      </c>
      <c r="B12" s="153">
        <f t="shared" si="2"/>
        <v>41472</v>
      </c>
      <c r="C12" s="153">
        <f t="shared" si="3"/>
        <v>41493</v>
      </c>
      <c r="D12" s="154">
        <v>3</v>
      </c>
      <c r="E12" s="154"/>
      <c r="F12" s="158" t="s">
        <v>348</v>
      </c>
      <c r="G12" s="3" t="s">
        <v>45</v>
      </c>
      <c r="I12" s="158" t="s">
        <v>347</v>
      </c>
      <c r="J12" s="158"/>
      <c r="K12" s="158" t="s">
        <v>339</v>
      </c>
      <c r="L12" s="158" t="s">
        <v>393</v>
      </c>
      <c r="M12" s="158" t="s">
        <v>411</v>
      </c>
      <c r="N12" s="158" t="s">
        <v>352</v>
      </c>
    </row>
    <row r="13" spans="1:14" s="3" customFormat="1" ht="127.5">
      <c r="A13" s="3">
        <v>12</v>
      </c>
      <c r="B13" s="153">
        <f t="shared" ref="B13:B20" si="4">C12</f>
        <v>41493</v>
      </c>
      <c r="C13" s="153">
        <f t="shared" ref="C13:C20" si="5">B13+21</f>
        <v>41514</v>
      </c>
      <c r="D13" s="154">
        <v>1.5</v>
      </c>
      <c r="E13" s="155" t="s">
        <v>116</v>
      </c>
      <c r="F13" s="156" t="s">
        <v>405</v>
      </c>
      <c r="G13" s="157" t="s">
        <v>44</v>
      </c>
      <c r="I13" s="158" t="s">
        <v>327</v>
      </c>
      <c r="J13" s="158"/>
      <c r="K13" s="158" t="s">
        <v>341</v>
      </c>
      <c r="L13" s="158" t="s">
        <v>413</v>
      </c>
      <c r="M13" s="158" t="s">
        <v>415</v>
      </c>
      <c r="N13" s="158" t="s">
        <v>364</v>
      </c>
    </row>
    <row r="14" spans="1:14" s="3" customFormat="1" ht="63.75">
      <c r="A14" s="3">
        <v>13</v>
      </c>
      <c r="B14" s="153">
        <f t="shared" si="4"/>
        <v>41514</v>
      </c>
      <c r="C14" s="153">
        <f t="shared" si="5"/>
        <v>41535</v>
      </c>
      <c r="D14" s="154">
        <v>0</v>
      </c>
      <c r="E14" s="154"/>
      <c r="F14" s="158" t="s">
        <v>59</v>
      </c>
      <c r="G14" s="3" t="s">
        <v>46</v>
      </c>
      <c r="I14" s="158" t="s">
        <v>356</v>
      </c>
      <c r="J14" s="158"/>
      <c r="K14" s="158" t="s">
        <v>339</v>
      </c>
      <c r="L14" s="158" t="s">
        <v>414</v>
      </c>
      <c r="M14" s="158" t="s">
        <v>354</v>
      </c>
      <c r="N14" s="158" t="s">
        <v>394</v>
      </c>
    </row>
    <row r="15" spans="1:14" s="3" customFormat="1" ht="63.75">
      <c r="A15" s="3">
        <v>14</v>
      </c>
      <c r="B15" s="153">
        <f t="shared" si="4"/>
        <v>41535</v>
      </c>
      <c r="C15" s="153">
        <f t="shared" si="5"/>
        <v>41556</v>
      </c>
      <c r="D15" s="154">
        <v>0</v>
      </c>
      <c r="E15" s="154"/>
      <c r="F15" s="158" t="s">
        <v>60</v>
      </c>
      <c r="G15" s="3" t="s">
        <v>46</v>
      </c>
      <c r="I15" s="158" t="s">
        <v>355</v>
      </c>
      <c r="J15" s="158"/>
      <c r="K15" s="158" t="s">
        <v>339</v>
      </c>
      <c r="L15" s="158" t="s">
        <v>414</v>
      </c>
      <c r="M15" s="158" t="s">
        <v>354</v>
      </c>
      <c r="N15" s="158" t="s">
        <v>397</v>
      </c>
    </row>
    <row r="16" spans="1:14" s="3" customFormat="1" ht="63.75">
      <c r="A16" s="3">
        <v>15</v>
      </c>
      <c r="B16" s="153">
        <f t="shared" si="4"/>
        <v>41556</v>
      </c>
      <c r="C16" s="153">
        <f t="shared" si="5"/>
        <v>41577</v>
      </c>
      <c r="D16" s="154">
        <v>0</v>
      </c>
      <c r="E16" s="155" t="s">
        <v>117</v>
      </c>
      <c r="F16" s="158" t="s">
        <v>349</v>
      </c>
      <c r="G16" s="3" t="s">
        <v>47</v>
      </c>
      <c r="I16" s="158" t="s">
        <v>359</v>
      </c>
      <c r="J16" s="158"/>
      <c r="K16" s="158" t="s">
        <v>339</v>
      </c>
      <c r="L16" s="158" t="s">
        <v>414</v>
      </c>
      <c r="M16" s="158" t="s">
        <v>361</v>
      </c>
      <c r="N16" s="158" t="s">
        <v>414</v>
      </c>
    </row>
    <row r="17" spans="1:14" s="3" customFormat="1" ht="63.75">
      <c r="A17" s="3">
        <v>16</v>
      </c>
      <c r="B17" s="153">
        <f t="shared" si="4"/>
        <v>41577</v>
      </c>
      <c r="C17" s="153">
        <f t="shared" si="5"/>
        <v>41598</v>
      </c>
      <c r="D17" s="154">
        <v>0</v>
      </c>
      <c r="E17" s="154"/>
      <c r="F17" s="158" t="s">
        <v>62</v>
      </c>
      <c r="G17" s="3" t="s">
        <v>295</v>
      </c>
      <c r="I17" s="158" t="s">
        <v>360</v>
      </c>
      <c r="J17" s="158"/>
      <c r="K17" s="158" t="s">
        <v>339</v>
      </c>
      <c r="L17" s="158" t="s">
        <v>414</v>
      </c>
      <c r="M17" s="158" t="s">
        <v>395</v>
      </c>
      <c r="N17" s="158" t="s">
        <v>414</v>
      </c>
    </row>
    <row r="18" spans="1:14" s="3" customFormat="1" ht="63.75">
      <c r="A18" s="3">
        <v>17</v>
      </c>
      <c r="B18" s="153">
        <f t="shared" si="4"/>
        <v>41598</v>
      </c>
      <c r="C18" s="153">
        <f t="shared" si="5"/>
        <v>41619</v>
      </c>
      <c r="D18" s="154">
        <v>0</v>
      </c>
      <c r="E18" s="154"/>
      <c r="F18" s="158" t="s">
        <v>58</v>
      </c>
      <c r="G18" s="3" t="s">
        <v>49</v>
      </c>
      <c r="H18" s="3" t="s">
        <v>50</v>
      </c>
      <c r="I18" s="158" t="s">
        <v>396</v>
      </c>
      <c r="J18" s="158"/>
      <c r="K18" s="158" t="s">
        <v>339</v>
      </c>
      <c r="L18" s="158" t="s">
        <v>414</v>
      </c>
      <c r="M18" s="158" t="s">
        <v>363</v>
      </c>
      <c r="N18" s="158" t="s">
        <v>414</v>
      </c>
    </row>
    <row r="19" spans="1:14" s="3" customFormat="1" ht="63.75">
      <c r="A19" s="3">
        <v>18</v>
      </c>
      <c r="B19" s="153">
        <f t="shared" si="4"/>
        <v>41619</v>
      </c>
      <c r="C19" s="153">
        <f t="shared" si="5"/>
        <v>41640</v>
      </c>
      <c r="D19" s="154">
        <v>0</v>
      </c>
      <c r="E19" s="154"/>
      <c r="F19" s="159" t="s">
        <v>61</v>
      </c>
      <c r="G19" s="110" t="s">
        <v>48</v>
      </c>
      <c r="I19" s="158" t="s">
        <v>353</v>
      </c>
      <c r="J19" s="158"/>
      <c r="K19" s="158" t="s">
        <v>339</v>
      </c>
      <c r="L19" s="158" t="s">
        <v>414</v>
      </c>
      <c r="M19" s="158" t="s">
        <v>398</v>
      </c>
      <c r="N19" s="158" t="s">
        <v>414</v>
      </c>
    </row>
    <row r="20" spans="1:14" s="3" customFormat="1">
      <c r="A20" s="3">
        <v>19</v>
      </c>
      <c r="B20" s="153">
        <f t="shared" si="4"/>
        <v>41640</v>
      </c>
      <c r="C20" s="153">
        <f t="shared" si="5"/>
        <v>41661</v>
      </c>
      <c r="D20" s="154">
        <v>0</v>
      </c>
      <c r="E20" s="155" t="s">
        <v>123</v>
      </c>
      <c r="F20" s="156" t="s">
        <v>406</v>
      </c>
      <c r="G20" s="157"/>
      <c r="I20" s="158" t="s">
        <v>51</v>
      </c>
      <c r="J20" s="158"/>
      <c r="K20" s="158" t="s">
        <v>51</v>
      </c>
      <c r="L20" s="158" t="s">
        <v>414</v>
      </c>
      <c r="M20" s="158" t="s">
        <v>51</v>
      </c>
      <c r="N20" s="158" t="s">
        <v>362</v>
      </c>
    </row>
    <row r="21" spans="1:14">
      <c r="A21" t="s">
        <v>82</v>
      </c>
      <c r="D21" s="9">
        <f>SUBTOTAL(101,[HR Size '[%']])</f>
        <v>3.7289473684210521</v>
      </c>
      <c r="E21" s="134"/>
      <c r="F21" s="7"/>
      <c r="I21" s="7"/>
      <c r="J21" s="7">
        <f>SUBTOTAL(103,[Components])</f>
        <v>4</v>
      </c>
      <c r="K21" s="7"/>
      <c r="L21" s="7"/>
      <c r="M21" s="7"/>
      <c r="N21" s="7"/>
    </row>
    <row r="22" spans="1:14" ht="13.5" thickBot="1"/>
    <row r="23" spans="1:14">
      <c r="E23" s="21" t="s">
        <v>113</v>
      </c>
      <c r="F23" s="161" t="s">
        <v>16</v>
      </c>
      <c r="G23" s="161"/>
      <c r="H23" s="161"/>
      <c r="I23" s="161"/>
      <c r="J23" s="162"/>
    </row>
    <row r="24" spans="1:14">
      <c r="E24" s="22" t="s">
        <v>114</v>
      </c>
      <c r="F24" s="163" t="s">
        <v>120</v>
      </c>
      <c r="G24" s="163"/>
      <c r="H24" s="163"/>
      <c r="I24" s="163"/>
      <c r="J24" s="164"/>
    </row>
    <row r="25" spans="1:14">
      <c r="E25" s="22" t="s">
        <v>115</v>
      </c>
      <c r="F25" s="163" t="s">
        <v>122</v>
      </c>
      <c r="G25" s="163"/>
      <c r="H25" s="163"/>
      <c r="I25" s="163"/>
      <c r="J25" s="164"/>
    </row>
    <row r="26" spans="1:14">
      <c r="E26" s="22" t="s">
        <v>116</v>
      </c>
      <c r="F26" s="163" t="s">
        <v>350</v>
      </c>
      <c r="G26" s="163"/>
      <c r="H26" s="163"/>
      <c r="I26" s="163"/>
      <c r="J26" s="164"/>
    </row>
    <row r="27" spans="1:14">
      <c r="E27" s="22" t="s">
        <v>117</v>
      </c>
      <c r="F27" s="167" t="s">
        <v>351</v>
      </c>
      <c r="G27" s="163"/>
      <c r="H27" s="163"/>
      <c r="I27" s="163"/>
      <c r="J27" s="164"/>
    </row>
    <row r="28" spans="1:14" ht="13.5" thickBot="1">
      <c r="E28" s="23" t="s">
        <v>123</v>
      </c>
      <c r="F28" s="165" t="s">
        <v>124</v>
      </c>
      <c r="G28" s="165"/>
      <c r="H28" s="165"/>
      <c r="I28" s="165"/>
      <c r="J28" s="166"/>
    </row>
    <row r="33" spans="2:2">
      <c r="B33" t="s">
        <v>121</v>
      </c>
    </row>
  </sheetData>
  <mergeCells count="6">
    <mergeCell ref="F23:J23"/>
    <mergeCell ref="F24:J24"/>
    <mergeCell ref="F25:J25"/>
    <mergeCell ref="F26:J26"/>
    <mergeCell ref="F28:J28"/>
    <mergeCell ref="F27:J27"/>
  </mergeCells>
  <pageMargins left="0.7" right="0.7" top="0.75" bottom="0.75" header="0.3" footer="0.3"/>
  <pageSetup orientation="portrait"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dimension ref="A1:F4"/>
  <sheetViews>
    <sheetView workbookViewId="0">
      <selection activeCell="E19" sqref="E19"/>
    </sheetView>
  </sheetViews>
  <sheetFormatPr defaultRowHeight="12.75"/>
  <cols>
    <col min="1" max="6" width="15.7109375" customWidth="1"/>
  </cols>
  <sheetData>
    <row r="1" spans="1:6" ht="21" thickBot="1">
      <c r="A1" s="12" t="s">
        <v>68</v>
      </c>
      <c r="B1" s="168" t="s">
        <v>71</v>
      </c>
      <c r="C1" s="168"/>
      <c r="D1" s="168"/>
      <c r="E1" s="168"/>
      <c r="F1" s="169"/>
    </row>
    <row r="2" spans="1:6" ht="15.75">
      <c r="A2" s="13" t="s">
        <v>33</v>
      </c>
      <c r="B2" s="14">
        <v>41283</v>
      </c>
      <c r="C2" s="15" t="s">
        <v>34</v>
      </c>
      <c r="D2" s="14">
        <v>41303</v>
      </c>
      <c r="E2" s="15" t="s">
        <v>69</v>
      </c>
      <c r="F2" s="16">
        <f>D2-B2</f>
        <v>20</v>
      </c>
    </row>
    <row r="3" spans="1:6" ht="54.75" customHeight="1" thickBot="1">
      <c r="A3" s="17" t="s">
        <v>70</v>
      </c>
      <c r="B3" s="170" t="s">
        <v>72</v>
      </c>
      <c r="C3" s="170"/>
      <c r="D3" s="170"/>
      <c r="E3" s="170"/>
      <c r="F3" s="171"/>
    </row>
    <row r="4" spans="1:6">
      <c r="A4" t="s">
        <v>73</v>
      </c>
      <c r="B4">
        <v>0</v>
      </c>
      <c r="C4" s="172" t="s">
        <v>74</v>
      </c>
      <c r="D4" s="172"/>
      <c r="E4" s="172"/>
      <c r="F4" s="172"/>
    </row>
  </sheetData>
  <mergeCells count="3">
    <mergeCell ref="B1:F1"/>
    <mergeCell ref="B3:F3"/>
    <mergeCell ref="C4:F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R39"/>
  <sheetViews>
    <sheetView topLeftCell="B37" workbookViewId="0">
      <selection activeCell="B34" sqref="B34"/>
    </sheetView>
  </sheetViews>
  <sheetFormatPr defaultRowHeight="12.75"/>
  <cols>
    <col min="1" max="1" width="15.7109375" customWidth="1"/>
    <col min="2" max="2" width="58.28515625" customWidth="1"/>
    <col min="3" max="3" width="18.5703125" style="7" customWidth="1"/>
    <col min="4" max="4" width="11.7109375" customWidth="1"/>
    <col min="5" max="5" width="65.28515625" customWidth="1"/>
    <col min="6" max="9" width="12.5703125" customWidth="1"/>
    <col min="15" max="15" width="10.5703125" customWidth="1"/>
  </cols>
  <sheetData>
    <row r="1" spans="1:18" ht="21" thickBot="1">
      <c r="A1" s="89" t="s">
        <v>68</v>
      </c>
      <c r="B1" s="115" t="s">
        <v>71</v>
      </c>
      <c r="C1" s="96"/>
      <c r="D1" s="90"/>
      <c r="E1" s="90"/>
      <c r="F1" s="91"/>
    </row>
    <row r="2" spans="1:18" ht="16.5" thickBot="1">
      <c r="A2" s="88" t="s">
        <v>33</v>
      </c>
      <c r="B2" s="85">
        <v>41283</v>
      </c>
      <c r="C2" s="97" t="s">
        <v>34</v>
      </c>
      <c r="D2" s="85">
        <v>41303</v>
      </c>
      <c r="E2" s="86" t="s">
        <v>69</v>
      </c>
      <c r="F2" s="87">
        <f>D2-B2</f>
        <v>20</v>
      </c>
    </row>
    <row r="3" spans="1:18" ht="60.75" customHeight="1" thickBot="1">
      <c r="A3" s="95" t="s">
        <v>70</v>
      </c>
      <c r="B3" s="92" t="s">
        <v>72</v>
      </c>
      <c r="C3" s="93"/>
      <c r="D3" s="93"/>
      <c r="E3" s="93"/>
      <c r="F3" s="94"/>
    </row>
    <row r="4" spans="1:18" ht="21.75" customHeight="1" thickBot="1">
      <c r="A4" s="83"/>
      <c r="B4" s="84"/>
      <c r="C4" s="84"/>
      <c r="D4" s="84"/>
      <c r="E4" s="84"/>
      <c r="F4" s="84"/>
      <c r="G4" s="84"/>
      <c r="H4" s="84"/>
      <c r="I4" s="84"/>
    </row>
    <row r="5" spans="1:18" ht="18.75" customHeight="1" thickBot="1">
      <c r="A5" s="79" t="s">
        <v>73</v>
      </c>
      <c r="B5" s="80">
        <v>0</v>
      </c>
      <c r="C5" s="98" t="s">
        <v>74</v>
      </c>
      <c r="D5" s="81"/>
      <c r="E5" s="81"/>
      <c r="F5" s="82"/>
      <c r="G5" s="81"/>
      <c r="H5" s="81"/>
      <c r="I5" s="81"/>
      <c r="J5" s="81"/>
      <c r="K5" s="81"/>
      <c r="L5" s="81"/>
      <c r="M5" s="81"/>
      <c r="N5" s="81"/>
      <c r="O5" s="81"/>
      <c r="P5" s="81"/>
      <c r="Q5" s="81"/>
      <c r="R5" s="81"/>
    </row>
    <row r="6" spans="1:18" ht="25.5">
      <c r="A6" s="70" t="s">
        <v>201</v>
      </c>
      <c r="B6" s="71" t="s">
        <v>202</v>
      </c>
      <c r="C6" s="71" t="s">
        <v>203</v>
      </c>
      <c r="D6" s="71" t="s">
        <v>204</v>
      </c>
      <c r="E6" s="71" t="s">
        <v>205</v>
      </c>
      <c r="F6" s="72" t="s">
        <v>208</v>
      </c>
      <c r="G6" s="100" t="s">
        <v>186</v>
      </c>
      <c r="H6" s="100" t="s">
        <v>173</v>
      </c>
      <c r="I6" s="100" t="s">
        <v>166</v>
      </c>
      <c r="J6" s="100" t="s">
        <v>177</v>
      </c>
      <c r="K6" s="100" t="s">
        <v>171</v>
      </c>
      <c r="L6" s="100" t="s">
        <v>175</v>
      </c>
      <c r="M6" s="100" t="s">
        <v>185</v>
      </c>
      <c r="N6" s="100" t="s">
        <v>287</v>
      </c>
      <c r="O6" s="100" t="s">
        <v>162</v>
      </c>
      <c r="P6" s="100" t="s">
        <v>288</v>
      </c>
      <c r="Q6" s="100" t="s">
        <v>183</v>
      </c>
      <c r="R6" s="100" t="s">
        <v>158</v>
      </c>
    </row>
    <row r="7" spans="1:18" ht="140.25">
      <c r="A7" s="57" t="s">
        <v>206</v>
      </c>
      <c r="B7" s="58" t="s">
        <v>207</v>
      </c>
      <c r="C7" s="58" t="s">
        <v>186</v>
      </c>
      <c r="D7" s="59">
        <f>SUM(G7,R7)</f>
        <v>14</v>
      </c>
      <c r="E7" s="58" t="s">
        <v>209</v>
      </c>
      <c r="F7" s="117">
        <v>41303</v>
      </c>
      <c r="G7" s="59">
        <v>14</v>
      </c>
      <c r="H7" s="59"/>
      <c r="I7" s="59"/>
      <c r="J7" s="59"/>
      <c r="K7" s="59"/>
      <c r="L7" s="59"/>
      <c r="M7" s="59"/>
      <c r="N7" s="59"/>
      <c r="O7" s="59"/>
      <c r="P7" s="59"/>
      <c r="Q7" s="59"/>
      <c r="R7" s="101"/>
    </row>
    <row r="8" spans="1:18" ht="153">
      <c r="A8" s="57" t="s">
        <v>210</v>
      </c>
      <c r="B8" s="58" t="s">
        <v>211</v>
      </c>
      <c r="C8" s="58" t="s">
        <v>173</v>
      </c>
      <c r="D8" s="59">
        <v>32</v>
      </c>
      <c r="E8" s="58" t="s">
        <v>212</v>
      </c>
      <c r="F8" s="116">
        <v>41303</v>
      </c>
      <c r="G8" s="59"/>
      <c r="H8" s="59">
        <v>32</v>
      </c>
      <c r="I8" s="59"/>
      <c r="J8" s="59"/>
      <c r="K8" s="59"/>
      <c r="L8" s="59"/>
      <c r="M8" s="59"/>
      <c r="N8" s="59"/>
      <c r="O8" s="59"/>
      <c r="P8" s="59"/>
      <c r="Q8" s="59"/>
      <c r="R8" s="101"/>
    </row>
    <row r="9" spans="1:18" ht="51">
      <c r="A9" s="57" t="s">
        <v>213</v>
      </c>
      <c r="B9" s="58" t="s">
        <v>214</v>
      </c>
      <c r="C9" s="58" t="s">
        <v>215</v>
      </c>
      <c r="D9" s="59">
        <v>52</v>
      </c>
      <c r="E9" s="58" t="s">
        <v>260</v>
      </c>
      <c r="F9" s="116">
        <v>41325</v>
      </c>
      <c r="G9" s="59"/>
      <c r="H9" s="59">
        <v>40</v>
      </c>
      <c r="I9" s="59">
        <v>4</v>
      </c>
      <c r="J9" s="59">
        <v>8</v>
      </c>
      <c r="K9" s="59"/>
      <c r="L9" s="59"/>
      <c r="M9" s="59"/>
      <c r="N9" s="59"/>
      <c r="O9" s="59"/>
      <c r="P9" s="59"/>
      <c r="Q9" s="59"/>
      <c r="R9" s="101"/>
    </row>
    <row r="10" spans="1:18" ht="127.5">
      <c r="A10" s="60" t="s">
        <v>216</v>
      </c>
      <c r="B10" s="61" t="s">
        <v>217</v>
      </c>
      <c r="C10" s="61" t="s">
        <v>218</v>
      </c>
      <c r="D10" s="62">
        <v>56</v>
      </c>
      <c r="E10" s="61" t="s">
        <v>259</v>
      </c>
      <c r="F10" s="118">
        <v>41325</v>
      </c>
      <c r="G10" s="59"/>
      <c r="H10" s="59">
        <v>40</v>
      </c>
      <c r="I10" s="59"/>
      <c r="J10" s="59"/>
      <c r="K10" s="59">
        <v>8</v>
      </c>
      <c r="L10" s="59">
        <v>8</v>
      </c>
      <c r="M10" s="59"/>
      <c r="N10" s="59"/>
      <c r="O10" s="59"/>
      <c r="P10" s="59"/>
      <c r="Q10" s="59"/>
      <c r="R10" s="101"/>
    </row>
    <row r="11" spans="1:18" ht="13.5" thickBot="1">
      <c r="A11" s="63"/>
      <c r="B11" s="63"/>
      <c r="C11" s="99"/>
      <c r="D11" s="63"/>
      <c r="E11" s="63"/>
      <c r="F11" s="63"/>
      <c r="G11" s="59"/>
      <c r="H11" s="59"/>
      <c r="I11" s="59"/>
      <c r="J11" s="59"/>
      <c r="K11" s="59"/>
      <c r="L11" s="59"/>
      <c r="M11" s="59"/>
      <c r="N11" s="59"/>
    </row>
    <row r="12" spans="1:18" ht="16.5" thickBot="1">
      <c r="A12" s="79" t="s">
        <v>73</v>
      </c>
      <c r="B12" s="80">
        <v>1</v>
      </c>
      <c r="C12" s="98" t="s">
        <v>219</v>
      </c>
      <c r="D12" s="81"/>
      <c r="E12" s="81"/>
      <c r="F12" s="82"/>
      <c r="G12" s="82"/>
      <c r="H12" s="82"/>
      <c r="I12" s="82"/>
      <c r="J12" s="82"/>
      <c r="K12" s="82"/>
      <c r="L12" s="82"/>
      <c r="M12" s="82"/>
      <c r="N12" s="82"/>
      <c r="O12" s="82"/>
      <c r="P12" s="82"/>
      <c r="Q12" s="82"/>
      <c r="R12" s="82"/>
    </row>
    <row r="13" spans="1:18" ht="25.5">
      <c r="A13" s="73" t="s">
        <v>201</v>
      </c>
      <c r="B13" s="74" t="s">
        <v>202</v>
      </c>
      <c r="C13" s="74" t="s">
        <v>203</v>
      </c>
      <c r="D13" s="74" t="s">
        <v>204</v>
      </c>
      <c r="E13" s="74" t="s">
        <v>205</v>
      </c>
      <c r="F13" s="75" t="s">
        <v>208</v>
      </c>
      <c r="G13" s="105" t="s">
        <v>186</v>
      </c>
      <c r="H13" s="105" t="s">
        <v>173</v>
      </c>
      <c r="I13" s="105" t="s">
        <v>166</v>
      </c>
      <c r="J13" s="105" t="s">
        <v>177</v>
      </c>
      <c r="K13" s="105" t="s">
        <v>171</v>
      </c>
      <c r="L13" s="105" t="s">
        <v>175</v>
      </c>
      <c r="M13" s="105" t="s">
        <v>185</v>
      </c>
      <c r="N13" s="105" t="s">
        <v>287</v>
      </c>
      <c r="O13" s="105" t="s">
        <v>162</v>
      </c>
      <c r="P13" s="105" t="s">
        <v>288</v>
      </c>
      <c r="Q13" s="105" t="s">
        <v>183</v>
      </c>
      <c r="R13" s="105" t="s">
        <v>158</v>
      </c>
    </row>
    <row r="14" spans="1:18" ht="127.5">
      <c r="A14" s="64" t="s">
        <v>220</v>
      </c>
      <c r="B14" s="58" t="s">
        <v>221</v>
      </c>
      <c r="C14" s="58" t="s">
        <v>224</v>
      </c>
      <c r="D14" s="59">
        <v>38</v>
      </c>
      <c r="E14" s="58" t="s">
        <v>261</v>
      </c>
      <c r="F14" s="116">
        <v>41303</v>
      </c>
      <c r="G14" s="103"/>
      <c r="H14" s="103"/>
      <c r="I14" s="103">
        <v>18</v>
      </c>
      <c r="J14" s="103">
        <v>2</v>
      </c>
      <c r="K14" s="103"/>
      <c r="L14" s="103"/>
      <c r="M14" s="103">
        <v>2</v>
      </c>
      <c r="N14" s="103">
        <v>16</v>
      </c>
      <c r="O14" s="103"/>
      <c r="P14" s="103"/>
      <c r="Q14" s="103"/>
      <c r="R14" s="103"/>
    </row>
    <row r="15" spans="1:18" ht="114.75">
      <c r="A15" s="64" t="s">
        <v>223</v>
      </c>
      <c r="B15" s="58" t="s">
        <v>222</v>
      </c>
      <c r="C15" s="58" t="s">
        <v>224</v>
      </c>
      <c r="D15" s="59">
        <v>46</v>
      </c>
      <c r="E15" s="58" t="s">
        <v>225</v>
      </c>
      <c r="F15" s="116">
        <v>41303</v>
      </c>
      <c r="G15" s="102"/>
      <c r="H15" s="102"/>
      <c r="I15" s="102">
        <v>18</v>
      </c>
      <c r="J15" s="102">
        <v>2</v>
      </c>
      <c r="K15" s="102"/>
      <c r="L15" s="102"/>
      <c r="M15" s="102">
        <v>2</v>
      </c>
      <c r="N15" s="102">
        <v>24</v>
      </c>
      <c r="O15" s="102"/>
      <c r="P15" s="102"/>
      <c r="Q15" s="102"/>
      <c r="R15" s="102"/>
    </row>
    <row r="16" spans="1:18" ht="293.25">
      <c r="A16" s="64" t="s">
        <v>227</v>
      </c>
      <c r="B16" s="58" t="s">
        <v>226</v>
      </c>
      <c r="C16" s="58" t="s">
        <v>262</v>
      </c>
      <c r="D16" s="59">
        <v>168</v>
      </c>
      <c r="E16" s="58" t="s">
        <v>399</v>
      </c>
      <c r="F16" s="116">
        <v>41325</v>
      </c>
      <c r="G16" s="102"/>
      <c r="H16" s="102"/>
      <c r="I16" s="102"/>
      <c r="J16" s="102">
        <v>80</v>
      </c>
      <c r="K16" s="102"/>
      <c r="L16" s="102"/>
      <c r="M16" s="102">
        <v>8</v>
      </c>
      <c r="N16" s="102"/>
      <c r="O16" s="102">
        <v>80</v>
      </c>
      <c r="P16" s="102"/>
      <c r="Q16" s="102"/>
      <c r="R16" s="102"/>
    </row>
    <row r="17" spans="1:18" ht="114.75">
      <c r="A17" s="64" t="s">
        <v>229</v>
      </c>
      <c r="B17" s="58" t="s">
        <v>228</v>
      </c>
      <c r="C17" s="58" t="s">
        <v>263</v>
      </c>
      <c r="D17" s="59">
        <v>32</v>
      </c>
      <c r="E17" s="58" t="s">
        <v>230</v>
      </c>
      <c r="F17" s="116">
        <v>41325</v>
      </c>
      <c r="G17" s="102"/>
      <c r="H17" s="102"/>
      <c r="I17" s="102"/>
      <c r="J17" s="102">
        <v>16</v>
      </c>
      <c r="K17" s="102"/>
      <c r="L17" s="102"/>
      <c r="M17" s="102"/>
      <c r="N17" s="102"/>
      <c r="O17" s="102">
        <v>16</v>
      </c>
      <c r="P17" s="102"/>
      <c r="Q17" s="102"/>
      <c r="R17" s="102"/>
    </row>
    <row r="18" spans="1:18" ht="51">
      <c r="A18" s="64" t="s">
        <v>232</v>
      </c>
      <c r="B18" s="58" t="s">
        <v>231</v>
      </c>
      <c r="C18" s="58" t="s">
        <v>177</v>
      </c>
      <c r="D18" s="59">
        <v>40</v>
      </c>
      <c r="E18" s="58" t="s">
        <v>233</v>
      </c>
      <c r="F18" s="116">
        <v>41325</v>
      </c>
      <c r="G18" s="102"/>
      <c r="H18" s="102"/>
      <c r="I18" s="102"/>
      <c r="J18" s="102">
        <v>40</v>
      </c>
      <c r="K18" s="102"/>
      <c r="L18" s="102"/>
      <c r="M18" s="102"/>
      <c r="N18" s="102"/>
      <c r="O18" s="102"/>
      <c r="P18" s="102"/>
      <c r="Q18" s="102"/>
      <c r="R18" s="102"/>
    </row>
    <row r="19" spans="1:18" ht="38.25">
      <c r="A19" s="64" t="s">
        <v>235</v>
      </c>
      <c r="B19" s="65" t="s">
        <v>234</v>
      </c>
      <c r="C19" s="58" t="s">
        <v>185</v>
      </c>
      <c r="D19" s="59">
        <v>32</v>
      </c>
      <c r="E19" s="58" t="s">
        <v>236</v>
      </c>
      <c r="F19" s="116">
        <v>41303</v>
      </c>
      <c r="G19" s="102"/>
      <c r="H19" s="102"/>
      <c r="I19" s="102"/>
      <c r="J19" s="102"/>
      <c r="K19" s="102"/>
      <c r="L19" s="102"/>
      <c r="M19" s="102">
        <v>32</v>
      </c>
      <c r="N19" s="102"/>
      <c r="O19" s="102"/>
      <c r="P19" s="102"/>
      <c r="Q19" s="102"/>
      <c r="R19" s="102"/>
    </row>
    <row r="20" spans="1:18" ht="38.25">
      <c r="A20" s="66" t="s">
        <v>237</v>
      </c>
      <c r="B20" s="61" t="s">
        <v>242</v>
      </c>
      <c r="C20" s="61" t="s">
        <v>238</v>
      </c>
      <c r="D20" s="62">
        <v>0</v>
      </c>
      <c r="E20" s="61" t="s">
        <v>264</v>
      </c>
      <c r="F20" s="116">
        <v>41325</v>
      </c>
      <c r="G20" s="104"/>
      <c r="H20" s="104"/>
      <c r="I20" s="104"/>
      <c r="J20" s="104"/>
      <c r="K20" s="104"/>
      <c r="L20" s="104"/>
      <c r="M20" s="104">
        <v>8</v>
      </c>
      <c r="N20" s="104"/>
      <c r="O20" s="104"/>
      <c r="P20" s="104"/>
      <c r="Q20" s="104"/>
      <c r="R20" s="104"/>
    </row>
    <row r="21" spans="1:18" ht="13.5" thickBot="1">
      <c r="A21" s="63"/>
      <c r="B21" s="63"/>
      <c r="C21" s="99"/>
      <c r="D21" s="63"/>
      <c r="E21" s="63"/>
      <c r="F21" s="63"/>
      <c r="G21" s="59"/>
      <c r="H21" s="59"/>
      <c r="I21" s="59"/>
      <c r="J21" s="59"/>
      <c r="K21" s="59"/>
      <c r="L21" s="59"/>
      <c r="M21" s="59"/>
      <c r="N21" s="59"/>
    </row>
    <row r="22" spans="1:18" ht="32.25" thickBot="1">
      <c r="A22" s="79" t="s">
        <v>73</v>
      </c>
      <c r="B22" s="80">
        <v>2</v>
      </c>
      <c r="C22" s="98" t="s">
        <v>239</v>
      </c>
      <c r="D22" s="81"/>
      <c r="E22" s="81"/>
      <c r="F22" s="82"/>
      <c r="G22" s="81"/>
      <c r="H22" s="81"/>
      <c r="I22" s="81"/>
      <c r="J22" s="81"/>
      <c r="K22" s="81"/>
      <c r="L22" s="81"/>
      <c r="M22" s="81"/>
      <c r="N22" s="81"/>
      <c r="O22" s="81"/>
      <c r="P22" s="81"/>
      <c r="Q22" s="81"/>
      <c r="R22" s="81"/>
    </row>
    <row r="23" spans="1:18">
      <c r="A23" s="76" t="s">
        <v>201</v>
      </c>
      <c r="B23" s="77" t="s">
        <v>202</v>
      </c>
      <c r="C23" s="71" t="s">
        <v>203</v>
      </c>
      <c r="D23" s="77" t="s">
        <v>204</v>
      </c>
      <c r="E23" s="77" t="s">
        <v>205</v>
      </c>
      <c r="F23" s="78" t="s">
        <v>208</v>
      </c>
      <c r="G23" s="105" t="s">
        <v>186</v>
      </c>
      <c r="H23" s="105" t="s">
        <v>173</v>
      </c>
      <c r="I23" s="105" t="s">
        <v>166</v>
      </c>
      <c r="J23" s="105" t="s">
        <v>177</v>
      </c>
      <c r="K23" s="105" t="s">
        <v>171</v>
      </c>
      <c r="L23" s="105" t="s">
        <v>175</v>
      </c>
      <c r="M23" s="105" t="s">
        <v>185</v>
      </c>
      <c r="N23" s="105" t="s">
        <v>287</v>
      </c>
      <c r="O23" s="105" t="s">
        <v>162</v>
      </c>
      <c r="P23" s="105" t="s">
        <v>288</v>
      </c>
      <c r="Q23" s="105" t="s">
        <v>183</v>
      </c>
      <c r="R23" s="105" t="s">
        <v>158</v>
      </c>
    </row>
    <row r="24" spans="1:18" ht="89.25">
      <c r="A24" s="66" t="s">
        <v>240</v>
      </c>
      <c r="B24" s="61" t="s">
        <v>241</v>
      </c>
      <c r="C24" s="61" t="s">
        <v>265</v>
      </c>
      <c r="D24" s="62">
        <v>48</v>
      </c>
      <c r="E24" s="67" t="s">
        <v>244</v>
      </c>
      <c r="F24" s="119">
        <v>41325</v>
      </c>
      <c r="G24" s="106">
        <v>16</v>
      </c>
      <c r="H24" s="106"/>
      <c r="I24" s="106"/>
      <c r="J24" s="106"/>
      <c r="K24" s="106"/>
      <c r="L24" s="106"/>
      <c r="M24" s="106">
        <v>8</v>
      </c>
      <c r="N24" s="106"/>
      <c r="O24" s="106"/>
      <c r="P24" s="106"/>
      <c r="Q24" s="106"/>
      <c r="R24" s="106">
        <v>24</v>
      </c>
    </row>
    <row r="25" spans="1:18" ht="51">
      <c r="A25" s="66" t="s">
        <v>243</v>
      </c>
      <c r="B25" s="61" t="s">
        <v>245</v>
      </c>
      <c r="C25" s="61" t="s">
        <v>265</v>
      </c>
      <c r="D25" s="62">
        <v>112</v>
      </c>
      <c r="E25" s="67" t="s">
        <v>266</v>
      </c>
      <c r="F25" s="117">
        <v>41303</v>
      </c>
      <c r="G25" s="106">
        <v>32</v>
      </c>
      <c r="H25" s="106"/>
      <c r="I25" s="106"/>
      <c r="J25" s="106"/>
      <c r="K25" s="106"/>
      <c r="L25" s="106"/>
      <c r="M25" s="106">
        <v>32</v>
      </c>
      <c r="N25" s="106"/>
      <c r="O25" s="106"/>
      <c r="P25" s="106"/>
      <c r="Q25" s="106"/>
      <c r="R25" s="106">
        <v>48</v>
      </c>
    </row>
    <row r="26" spans="1:18" ht="63.75">
      <c r="A26" s="66" t="s">
        <v>247</v>
      </c>
      <c r="B26" s="61" t="s">
        <v>246</v>
      </c>
      <c r="C26" s="61" t="s">
        <v>267</v>
      </c>
      <c r="D26" s="62">
        <v>0</v>
      </c>
      <c r="E26" s="68" t="s">
        <v>268</v>
      </c>
      <c r="F26" s="69"/>
      <c r="G26" s="106"/>
      <c r="H26" s="106"/>
      <c r="I26" s="106"/>
      <c r="J26" s="106"/>
      <c r="K26" s="106"/>
      <c r="L26" s="106"/>
      <c r="M26" s="106"/>
      <c r="N26" s="106"/>
      <c r="O26" s="106"/>
      <c r="P26" s="106"/>
      <c r="Q26" s="106"/>
      <c r="R26" s="106"/>
    </row>
    <row r="27" spans="1:18" ht="13.5" thickBot="1">
      <c r="A27" s="63"/>
      <c r="B27" s="63"/>
      <c r="C27" s="99"/>
      <c r="D27" s="63"/>
      <c r="E27" s="63"/>
      <c r="F27" s="63"/>
      <c r="G27" s="59"/>
      <c r="H27" s="59"/>
      <c r="I27" s="59"/>
      <c r="J27" s="59"/>
      <c r="K27" s="59"/>
      <c r="L27" s="59"/>
      <c r="M27" s="59"/>
      <c r="N27" s="59"/>
    </row>
    <row r="28" spans="1:18" ht="63.75" thickBot="1">
      <c r="A28" s="79" t="s">
        <v>73</v>
      </c>
      <c r="B28" s="80">
        <v>2</v>
      </c>
      <c r="C28" s="98" t="s">
        <v>248</v>
      </c>
      <c r="D28" s="81"/>
      <c r="E28" s="81"/>
      <c r="F28" s="82"/>
      <c r="G28" s="82"/>
      <c r="H28" s="82"/>
      <c r="I28" s="82"/>
      <c r="J28" s="82"/>
      <c r="K28" s="82"/>
      <c r="L28" s="82"/>
      <c r="M28" s="82"/>
      <c r="N28" s="82"/>
      <c r="O28" s="82"/>
      <c r="P28" s="82"/>
      <c r="Q28" s="82"/>
      <c r="R28" s="82"/>
    </row>
    <row r="29" spans="1:18">
      <c r="A29" s="76" t="s">
        <v>201</v>
      </c>
      <c r="B29" s="77" t="s">
        <v>202</v>
      </c>
      <c r="C29" s="71" t="s">
        <v>203</v>
      </c>
      <c r="D29" s="77" t="s">
        <v>204</v>
      </c>
      <c r="E29" s="77" t="s">
        <v>205</v>
      </c>
      <c r="F29" s="78" t="s">
        <v>208</v>
      </c>
      <c r="G29" s="105" t="s">
        <v>186</v>
      </c>
      <c r="H29" s="105" t="s">
        <v>173</v>
      </c>
      <c r="I29" s="105" t="s">
        <v>166</v>
      </c>
      <c r="J29" s="105" t="s">
        <v>177</v>
      </c>
      <c r="K29" s="105" t="s">
        <v>171</v>
      </c>
      <c r="L29" s="105" t="s">
        <v>175</v>
      </c>
      <c r="M29" s="105" t="s">
        <v>185</v>
      </c>
      <c r="N29" s="105" t="s">
        <v>287</v>
      </c>
      <c r="O29" s="105" t="s">
        <v>162</v>
      </c>
      <c r="P29" s="105" t="s">
        <v>288</v>
      </c>
      <c r="Q29" s="105" t="s">
        <v>183</v>
      </c>
      <c r="R29" s="105" t="s">
        <v>158</v>
      </c>
    </row>
    <row r="30" spans="1:18" ht="63.75">
      <c r="A30" s="61" t="s">
        <v>249</v>
      </c>
      <c r="B30" s="61" t="s">
        <v>271</v>
      </c>
      <c r="C30" s="61" t="s">
        <v>400</v>
      </c>
      <c r="D30" s="61">
        <v>88</v>
      </c>
      <c r="E30" s="67" t="s">
        <v>270</v>
      </c>
      <c r="F30" s="117">
        <v>41303</v>
      </c>
      <c r="G30" s="107"/>
      <c r="H30" s="107"/>
      <c r="I30" s="107"/>
      <c r="J30" s="107"/>
      <c r="K30" s="107">
        <v>24</v>
      </c>
      <c r="L30" s="107">
        <v>24</v>
      </c>
      <c r="M30" s="107"/>
      <c r="N30" s="107"/>
      <c r="O30" s="107"/>
      <c r="P30" s="107">
        <v>16</v>
      </c>
      <c r="Q30" s="107">
        <v>16</v>
      </c>
      <c r="R30" s="107"/>
    </row>
    <row r="31" spans="1:18" ht="38.25">
      <c r="A31" s="61" t="s">
        <v>250</v>
      </c>
      <c r="B31" s="61" t="s">
        <v>272</v>
      </c>
      <c r="C31" s="61" t="s">
        <v>269</v>
      </c>
      <c r="D31" s="61">
        <v>82</v>
      </c>
      <c r="E31" s="67" t="s">
        <v>401</v>
      </c>
      <c r="F31" s="116">
        <v>41325</v>
      </c>
      <c r="G31" s="106"/>
      <c r="H31" s="106"/>
      <c r="I31" s="106"/>
      <c r="J31" s="106"/>
      <c r="K31" s="106"/>
      <c r="L31" s="107">
        <v>40</v>
      </c>
      <c r="M31" s="107"/>
      <c r="N31" s="107"/>
      <c r="O31" s="107"/>
      <c r="P31" s="107"/>
      <c r="Q31" s="107">
        <v>32</v>
      </c>
      <c r="R31" s="107"/>
    </row>
    <row r="32" spans="1:18" ht="51">
      <c r="A32" s="61" t="s">
        <v>251</v>
      </c>
      <c r="B32" s="61" t="s">
        <v>382</v>
      </c>
      <c r="C32" s="61" t="s">
        <v>273</v>
      </c>
      <c r="D32" s="61">
        <v>64</v>
      </c>
      <c r="E32" s="67" t="s">
        <v>402</v>
      </c>
      <c r="F32" s="116">
        <v>41325</v>
      </c>
      <c r="G32" s="106"/>
      <c r="H32" s="106"/>
      <c r="I32" s="106"/>
      <c r="J32" s="106">
        <v>24</v>
      </c>
      <c r="K32" s="106"/>
      <c r="L32" s="107">
        <v>16</v>
      </c>
      <c r="M32" s="107"/>
      <c r="N32" s="107"/>
      <c r="O32" s="107">
        <v>24</v>
      </c>
      <c r="P32" s="107"/>
      <c r="Q32" s="107"/>
      <c r="R32" s="107"/>
    </row>
    <row r="33" spans="1:18" ht="63.75">
      <c r="A33" s="61" t="s">
        <v>252</v>
      </c>
      <c r="B33" s="61" t="s">
        <v>383</v>
      </c>
      <c r="C33" s="61" t="s">
        <v>274</v>
      </c>
      <c r="D33" s="61">
        <v>96</v>
      </c>
      <c r="E33" s="67" t="s">
        <v>303</v>
      </c>
      <c r="F33" s="116">
        <v>41325</v>
      </c>
      <c r="G33" s="106">
        <v>24</v>
      </c>
      <c r="H33" s="106"/>
      <c r="I33" s="106"/>
      <c r="J33" s="106"/>
      <c r="K33" s="106">
        <v>24</v>
      </c>
      <c r="L33" s="107">
        <v>24</v>
      </c>
      <c r="M33" s="107">
        <v>24</v>
      </c>
      <c r="N33" s="107"/>
      <c r="O33" s="107"/>
      <c r="P33" s="107"/>
      <c r="Q33" s="107"/>
      <c r="R33" s="107"/>
    </row>
    <row r="34" spans="1:18" ht="89.25">
      <c r="A34" s="61" t="s">
        <v>253</v>
      </c>
      <c r="B34" s="61" t="s">
        <v>278</v>
      </c>
      <c r="C34" s="61" t="s">
        <v>275</v>
      </c>
      <c r="D34" s="61">
        <v>48</v>
      </c>
      <c r="E34" s="61" t="s">
        <v>277</v>
      </c>
      <c r="F34" s="116">
        <v>41303</v>
      </c>
      <c r="G34" s="106"/>
      <c r="H34" s="106"/>
      <c r="I34" s="106">
        <v>8</v>
      </c>
      <c r="J34" s="106"/>
      <c r="K34" s="106">
        <v>16</v>
      </c>
      <c r="L34" s="107">
        <v>8</v>
      </c>
      <c r="M34" s="107"/>
      <c r="N34" s="107"/>
      <c r="O34" s="107"/>
      <c r="P34" s="107">
        <v>8</v>
      </c>
      <c r="Q34" s="107">
        <v>8</v>
      </c>
      <c r="R34" s="107"/>
    </row>
    <row r="35" spans="1:18" ht="76.5">
      <c r="A35" s="61" t="s">
        <v>254</v>
      </c>
      <c r="B35" s="61" t="s">
        <v>279</v>
      </c>
      <c r="C35" s="61" t="s">
        <v>276</v>
      </c>
      <c r="D35" s="61">
        <v>136</v>
      </c>
      <c r="E35" s="67" t="s">
        <v>403</v>
      </c>
      <c r="F35" s="116">
        <v>41303</v>
      </c>
      <c r="G35" s="106"/>
      <c r="H35" s="106"/>
      <c r="I35" s="106"/>
      <c r="J35" s="106"/>
      <c r="K35" s="106">
        <v>40</v>
      </c>
      <c r="L35" s="107">
        <v>16</v>
      </c>
      <c r="M35" s="107">
        <v>40</v>
      </c>
      <c r="N35" s="107"/>
      <c r="O35" s="107"/>
      <c r="P35" s="107"/>
      <c r="Q35" s="107">
        <v>40</v>
      </c>
      <c r="R35" s="107"/>
    </row>
    <row r="36" spans="1:18" ht="38.25">
      <c r="A36" s="61" t="s">
        <v>255</v>
      </c>
      <c r="B36" s="61" t="s">
        <v>282</v>
      </c>
      <c r="C36" s="61" t="s">
        <v>280</v>
      </c>
      <c r="D36" s="61">
        <v>32</v>
      </c>
      <c r="E36" s="67" t="s">
        <v>281</v>
      </c>
      <c r="F36" s="116">
        <v>41325</v>
      </c>
      <c r="G36" s="106"/>
      <c r="H36" s="106"/>
      <c r="I36" s="106"/>
      <c r="J36" s="106"/>
      <c r="K36" s="106">
        <v>8</v>
      </c>
      <c r="L36" s="107">
        <v>8</v>
      </c>
      <c r="M36" s="107"/>
      <c r="N36" s="107"/>
      <c r="O36" s="107"/>
      <c r="P36" s="107"/>
      <c r="Q36" s="107"/>
      <c r="R36" s="107"/>
    </row>
    <row r="37" spans="1:18" ht="51">
      <c r="A37" s="61" t="s">
        <v>256</v>
      </c>
      <c r="B37" s="61" t="s">
        <v>258</v>
      </c>
      <c r="C37" s="61" t="s">
        <v>283</v>
      </c>
      <c r="D37" s="61">
        <v>20</v>
      </c>
      <c r="E37" s="67" t="s">
        <v>284</v>
      </c>
      <c r="F37" s="116">
        <v>41325</v>
      </c>
      <c r="G37" s="106"/>
      <c r="H37" s="106"/>
      <c r="I37" s="106"/>
      <c r="J37" s="106">
        <v>8</v>
      </c>
      <c r="K37" s="106">
        <v>4</v>
      </c>
      <c r="L37" s="107"/>
      <c r="M37" s="107">
        <v>8</v>
      </c>
      <c r="N37" s="107"/>
      <c r="O37" s="107"/>
      <c r="P37" s="107"/>
      <c r="Q37" s="107"/>
      <c r="R37" s="107"/>
    </row>
    <row r="38" spans="1:18" ht="102">
      <c r="A38" s="61" t="s">
        <v>257</v>
      </c>
      <c r="B38" s="61" t="s">
        <v>286</v>
      </c>
      <c r="C38" s="61" t="s">
        <v>185</v>
      </c>
      <c r="D38" s="61">
        <v>0</v>
      </c>
      <c r="E38" s="68" t="s">
        <v>285</v>
      </c>
      <c r="F38" s="116"/>
      <c r="G38" s="108"/>
      <c r="H38" s="108"/>
      <c r="I38" s="108"/>
      <c r="J38" s="108"/>
      <c r="K38" s="108"/>
      <c r="L38" s="107"/>
      <c r="M38" s="107"/>
      <c r="N38" s="107"/>
      <c r="O38" s="107"/>
      <c r="P38" s="107"/>
      <c r="Q38" s="107"/>
      <c r="R38" s="107"/>
    </row>
    <row r="39" spans="1:18">
      <c r="A39" s="120"/>
      <c r="B39" s="121"/>
      <c r="C39" s="122"/>
      <c r="D39" s="123"/>
      <c r="E39" s="123"/>
      <c r="F39" s="124"/>
      <c r="G39" s="125">
        <f>SUM(G1:G38)</f>
        <v>86</v>
      </c>
      <c r="H39" s="125">
        <f t="shared" ref="H39:R39" si="0">SUM(H1:H38)</f>
        <v>112</v>
      </c>
      <c r="I39" s="125">
        <f t="shared" si="0"/>
        <v>48</v>
      </c>
      <c r="J39" s="125">
        <f t="shared" si="0"/>
        <v>180</v>
      </c>
      <c r="K39" s="125">
        <f t="shared" si="0"/>
        <v>124</v>
      </c>
      <c r="L39" s="125">
        <f t="shared" si="0"/>
        <v>144</v>
      </c>
      <c r="M39" s="125">
        <f t="shared" si="0"/>
        <v>164</v>
      </c>
      <c r="N39" s="125">
        <f t="shared" si="0"/>
        <v>40</v>
      </c>
      <c r="O39" s="125">
        <f t="shared" si="0"/>
        <v>120</v>
      </c>
      <c r="P39" s="125">
        <f t="shared" si="0"/>
        <v>24</v>
      </c>
      <c r="Q39" s="125">
        <f t="shared" si="0"/>
        <v>96</v>
      </c>
      <c r="R39" s="125">
        <f t="shared" si="0"/>
        <v>72</v>
      </c>
    </row>
  </sheetData>
  <pageMargins left="0.7" right="0.7" top="0.75" bottom="0.75" header="0.3" footer="0.3"/>
  <pageSetup orientation="portrait" horizontalDpi="200" verticalDpi="200"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Overview</vt:lpstr>
      <vt:lpstr>Resources</vt:lpstr>
      <vt:lpstr>Risks</vt:lpstr>
      <vt:lpstr>Open Issues</vt:lpstr>
      <vt:lpstr>Overview Epics</vt:lpstr>
      <vt:lpstr>Overview Components</vt:lpstr>
      <vt:lpstr>Sprint Plan</vt:lpstr>
      <vt:lpstr>Sprint 1</vt:lpstr>
      <vt:lpstr>Sprint 2</vt:lpstr>
      <vt:lpstr>Sprint 3</vt:lpstr>
      <vt:lpstr>Sprint 4</vt:lpstr>
      <vt:lpstr>Sprint 5</vt:lpstr>
      <vt:lpstr>Sprint 6</vt:lpstr>
      <vt:lpstr>Sprint 7</vt:lpstr>
    </vt:vector>
  </TitlesOfParts>
  <Company>Siemens AG</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Rajanikanth Tanikella</dc:creator>
  <cp:lastModifiedBy>Christoph Kuhmuench</cp:lastModifiedBy>
  <dcterms:created xsi:type="dcterms:W3CDTF">2013-01-02T22:50:40Z</dcterms:created>
  <dcterms:modified xsi:type="dcterms:W3CDTF">2013-01-18T20:31:36Z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1131513792</vt:i4>
  </property>
  <property fmtid="{D5CDD505-2E9C-101B-9397-08002B2CF9AE}" pid="3" name="_NewReviewCycle">
    <vt:lpwstr/>
  </property>
  <property fmtid="{D5CDD505-2E9C-101B-9397-08002B2CF9AE}" pid="4" name="_EmailSubject">
    <vt:lpwstr>copy of spreadsheet from yesterday's meeting</vt:lpwstr>
  </property>
  <property fmtid="{D5CDD505-2E9C-101B-9397-08002B2CF9AE}" pid="5" name="_AuthorEmail">
    <vt:lpwstr>rajanikanth.tanikella@siemens.com</vt:lpwstr>
  </property>
  <property fmtid="{D5CDD505-2E9C-101B-9397-08002B2CF9AE}" pid="6" name="_AuthorEmailDisplayName">
    <vt:lpwstr>Tanikella, Rajanikanth (SCR US)</vt:lpwstr>
  </property>
  <property fmtid="{D5CDD505-2E9C-101B-9397-08002B2CF9AE}" pid="7" name="_ReviewingToolsShownOnce">
    <vt:lpwstr/>
  </property>
</Properties>
</file>