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797" documentId="11_F25DC773A252ABDACC104872411D73F05BDE58F7" xr6:coauthVersionLast="47" xr6:coauthVersionMax="47" xr10:uidLastSave="{655C1A12-906B-41FF-9815-669B9651BD77}"/>
  <bookViews>
    <workbookView xWindow="-110" yWindow="-110" windowWidth="19420" windowHeight="11020" activeTab="1" xr2:uid="{00000000-000D-0000-FFFF-FFFF00000000}"/>
  </bookViews>
  <sheets>
    <sheet name="Table1" sheetId="3" r:id="rId1"/>
    <sheet name="Group Fixtures" sheetId="1" r:id="rId2"/>
    <sheet name="Groups" sheetId="2" r:id="rId3"/>
  </sheets>
  <definedNames>
    <definedName name="_xlnm._FilterDatabase" localSheetId="1" hidden="1">'Group Fixtures'!$J$1:$J$49</definedName>
    <definedName name="ExternalData_1" localSheetId="0" hidden="1">Table1!$A$1:$K$28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3" l="1"/>
  <c r="O6" i="3"/>
  <c r="N7" i="3"/>
  <c r="P3" i="3"/>
  <c r="N6" i="3"/>
  <c r="L4" i="1"/>
  <c r="L13" i="1"/>
  <c r="L19" i="1"/>
  <c r="L23" i="1"/>
  <c r="L26" i="1"/>
  <c r="L34" i="1"/>
  <c r="L38" i="1"/>
  <c r="L41" i="1"/>
  <c r="L46" i="1"/>
  <c r="L48" i="1"/>
  <c r="N2" i="1"/>
  <c r="N6" i="1"/>
  <c r="K46" i="1"/>
  <c r="K47" i="1"/>
  <c r="K48" i="1"/>
  <c r="K49" i="1"/>
  <c r="J48" i="1"/>
  <c r="J34" i="1"/>
  <c r="J38" i="1"/>
  <c r="J41" i="1"/>
  <c r="J46" i="1"/>
  <c r="K45" i="1"/>
  <c r="K44" i="1"/>
  <c r="K43" i="1"/>
  <c r="K42" i="1"/>
  <c r="K41" i="1"/>
  <c r="K40" i="1"/>
  <c r="J4" i="1"/>
  <c r="J13" i="1"/>
  <c r="J19" i="1"/>
  <c r="J23" i="1"/>
  <c r="J26" i="1"/>
  <c r="K39" i="1"/>
  <c r="K38" i="1"/>
  <c r="K37" i="1"/>
  <c r="K36" i="1"/>
  <c r="K35" i="1"/>
  <c r="K34" i="1"/>
  <c r="K33" i="1"/>
  <c r="K32" i="1"/>
  <c r="K31" i="1"/>
  <c r="K30" i="1"/>
  <c r="K29" i="1"/>
  <c r="K28" i="1"/>
  <c r="K27" i="1"/>
  <c r="K26" i="1"/>
  <c r="K25" i="1"/>
  <c r="K24" i="1"/>
  <c r="K23" i="1"/>
  <c r="K2" i="1"/>
  <c r="K3" i="1"/>
  <c r="K4" i="1"/>
  <c r="K5" i="1"/>
  <c r="K6" i="1"/>
  <c r="K7" i="1"/>
  <c r="K8" i="1"/>
  <c r="K9" i="1"/>
  <c r="K10" i="1"/>
  <c r="K11" i="1"/>
  <c r="K12" i="1"/>
  <c r="K13" i="1"/>
  <c r="K14" i="1"/>
  <c r="K15" i="1"/>
  <c r="K16" i="1"/>
  <c r="K17" i="1"/>
  <c r="K18" i="1"/>
  <c r="K19" i="1"/>
  <c r="K20" i="1"/>
  <c r="K21" i="1"/>
  <c r="K22" i="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L3" i="1" s="1"/>
  <c r="E4" i="1"/>
  <c r="G4" i="1" s="1"/>
  <c r="E5" i="1"/>
  <c r="E6" i="1"/>
  <c r="G6" i="1" s="1"/>
  <c r="L6" i="1" s="1"/>
  <c r="E7" i="1"/>
  <c r="G7" i="1" s="1"/>
  <c r="L7" i="1" s="1"/>
  <c r="E8" i="1"/>
  <c r="G8" i="1" s="1"/>
  <c r="L8" i="1" s="1"/>
  <c r="E9" i="1"/>
  <c r="G9" i="1" s="1"/>
  <c r="L9" i="1" s="1"/>
  <c r="E10" i="1"/>
  <c r="G10" i="1" s="1"/>
  <c r="L10" i="1" s="1"/>
  <c r="E11" i="1"/>
  <c r="G11" i="1" s="1"/>
  <c r="L11" i="1" s="1"/>
  <c r="E12" i="1"/>
  <c r="G12" i="1" s="1"/>
  <c r="L12" i="1" s="1"/>
  <c r="E13" i="1"/>
  <c r="G13" i="1" s="1"/>
  <c r="E14" i="1"/>
  <c r="G14" i="1" s="1"/>
  <c r="L14" i="1" s="1"/>
  <c r="E15" i="1"/>
  <c r="G15" i="1" s="1"/>
  <c r="L15" i="1" s="1"/>
  <c r="E16" i="1"/>
  <c r="G16" i="1" s="1"/>
  <c r="L16" i="1" s="1"/>
  <c r="E17" i="1"/>
  <c r="E18" i="1"/>
  <c r="G18" i="1" s="1"/>
  <c r="L18" i="1" s="1"/>
  <c r="E19" i="1"/>
  <c r="E20" i="1"/>
  <c r="G20" i="1" s="1"/>
  <c r="L20" i="1" s="1"/>
  <c r="E21" i="1"/>
  <c r="G21" i="1" s="1"/>
  <c r="L21" i="1" s="1"/>
  <c r="E22" i="1"/>
  <c r="G22" i="1" s="1"/>
  <c r="L22" i="1" s="1"/>
  <c r="E23" i="1"/>
  <c r="G23" i="1" s="1"/>
  <c r="E24" i="1"/>
  <c r="G24" i="1" s="1"/>
  <c r="L24" i="1" s="1"/>
  <c r="E25" i="1"/>
  <c r="M25" i="1" s="1"/>
  <c r="E26" i="1"/>
  <c r="G26" i="1" s="1"/>
  <c r="E27" i="1"/>
  <c r="G27" i="1" s="1"/>
  <c r="L27" i="1" s="1"/>
  <c r="E28" i="1"/>
  <c r="G28" i="1" s="1"/>
  <c r="L28" i="1" s="1"/>
  <c r="E29" i="1"/>
  <c r="G29" i="1" s="1"/>
  <c r="L29" i="1" s="1"/>
  <c r="E30" i="1"/>
  <c r="E31" i="1"/>
  <c r="G31" i="1" s="1"/>
  <c r="L31" i="1" s="1"/>
  <c r="E32" i="1"/>
  <c r="E33" i="1"/>
  <c r="G33" i="1" s="1"/>
  <c r="L33" i="1" s="1"/>
  <c r="E34" i="1"/>
  <c r="G34" i="1" s="1"/>
  <c r="E35" i="1"/>
  <c r="G35" i="1" s="1"/>
  <c r="L35" i="1" s="1"/>
  <c r="E36" i="1"/>
  <c r="G36" i="1" s="1"/>
  <c r="L36" i="1" s="1"/>
  <c r="E37" i="1"/>
  <c r="G37" i="1" s="1"/>
  <c r="L37" i="1" s="1"/>
  <c r="E38" i="1"/>
  <c r="G38" i="1" s="1"/>
  <c r="E39" i="1"/>
  <c r="G39" i="1" s="1"/>
  <c r="L39" i="1" s="1"/>
  <c r="E40" i="1"/>
  <c r="G40" i="1" s="1"/>
  <c r="J40" i="1" s="1"/>
  <c r="E41" i="1"/>
  <c r="G41" i="1" s="1"/>
  <c r="E42" i="1"/>
  <c r="G42" i="1" s="1"/>
  <c r="L42" i="1" s="1"/>
  <c r="E43" i="1"/>
  <c r="G43" i="1" s="1"/>
  <c r="J43" i="1" s="1"/>
  <c r="E44" i="1"/>
  <c r="M44" i="1" s="1"/>
  <c r="E45" i="1"/>
  <c r="G45" i="1" s="1"/>
  <c r="L45" i="1" s="1"/>
  <c r="E46" i="1"/>
  <c r="E47" i="1"/>
  <c r="G47" i="1" s="1"/>
  <c r="L47" i="1" s="1"/>
  <c r="E48" i="1"/>
  <c r="G48" i="1" s="1"/>
  <c r="E49" i="1"/>
  <c r="G49" i="1" s="1"/>
  <c r="J49" i="1" s="1"/>
  <c r="E2" i="1"/>
  <c r="G2" i="1" s="1"/>
  <c r="L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 r="G17" i="1" l="1"/>
  <c r="L17" i="1" s="1"/>
  <c r="G30" i="1"/>
  <c r="L30" i="1" s="1"/>
  <c r="G19" i="1"/>
  <c r="G46" i="1"/>
  <c r="G5" i="1"/>
  <c r="L5" i="1" s="1"/>
  <c r="M3" i="1"/>
  <c r="M7" i="1"/>
  <c r="G32" i="1"/>
  <c r="L32" i="1" s="1"/>
  <c r="M16" i="1"/>
  <c r="M27" i="1"/>
  <c r="M30" i="1"/>
  <c r="M20" i="1"/>
  <c r="M31" i="1"/>
  <c r="M43" i="1"/>
  <c r="M9" i="1"/>
  <c r="M21" i="1"/>
  <c r="M33" i="1"/>
  <c r="M10" i="1"/>
  <c r="M22" i="1"/>
  <c r="M40" i="1"/>
  <c r="M11" i="1"/>
  <c r="M24" i="1"/>
  <c r="M42" i="1"/>
  <c r="M8" i="1"/>
  <c r="M5" i="1"/>
  <c r="M14" i="1"/>
  <c r="M28" i="1"/>
  <c r="M45" i="1"/>
  <c r="M12" i="1"/>
  <c r="M6" i="1"/>
  <c r="M15" i="1"/>
  <c r="M29" i="1"/>
  <c r="M47" i="1"/>
  <c r="M19" i="1"/>
  <c r="M37" i="1"/>
  <c r="M39" i="1"/>
  <c r="M2" i="1"/>
  <c r="M26" i="1"/>
  <c r="M41" i="1"/>
  <c r="M23" i="1"/>
  <c r="M4" i="1"/>
  <c r="M32" i="1"/>
  <c r="M13" i="1"/>
  <c r="M34" i="1"/>
  <c r="M46" i="1"/>
  <c r="M38" i="1"/>
  <c r="M17" i="1"/>
  <c r="M35" i="1"/>
  <c r="M48" i="1"/>
  <c r="M18" i="1"/>
  <c r="M36" i="1"/>
  <c r="M49" i="1"/>
  <c r="L49" i="1"/>
  <c r="L40" i="1"/>
  <c r="L43" i="1"/>
  <c r="G25" i="1"/>
  <c r="L25" i="1" s="1"/>
  <c r="G44" i="1"/>
  <c r="J28" i="1"/>
  <c r="J20" i="1"/>
  <c r="J12" i="1"/>
  <c r="J47" i="1"/>
  <c r="J39" i="1"/>
  <c r="J27" i="1"/>
  <c r="J11" i="1"/>
  <c r="J3" i="1"/>
  <c r="J2" i="1"/>
  <c r="J18" i="1"/>
  <c r="J10" i="1"/>
  <c r="J45" i="1"/>
  <c r="J37" i="1"/>
  <c r="J33" i="1"/>
  <c r="J9" i="1"/>
  <c r="J36" i="1"/>
  <c r="J24" i="1"/>
  <c r="J16" i="1"/>
  <c r="J8" i="1"/>
  <c r="J35" i="1"/>
  <c r="J31" i="1"/>
  <c r="J15" i="1"/>
  <c r="J7" i="1"/>
  <c r="J42" i="1"/>
  <c r="J22" i="1"/>
  <c r="J14" i="1"/>
  <c r="J6" i="1"/>
  <c r="J29" i="1"/>
  <c r="J21" i="1"/>
  <c r="J5" i="1"/>
  <c r="V13" i="1" l="1"/>
  <c r="S13" i="1"/>
  <c r="J17" i="1"/>
  <c r="W10" i="1"/>
  <c r="T10" i="1"/>
  <c r="T3" i="1"/>
  <c r="W3" i="1"/>
  <c r="J30" i="1"/>
  <c r="T2" i="1"/>
  <c r="V4" i="1"/>
  <c r="S4" i="1"/>
  <c r="W2" i="1"/>
  <c r="J32" i="1"/>
  <c r="J44" i="1"/>
  <c r="L44" i="1"/>
  <c r="J25" i="1"/>
  <c r="Y13" i="1" l="1"/>
  <c r="X13" i="1"/>
  <c r="Y10" i="1"/>
  <c r="X10" i="1"/>
  <c r="Z3" i="1"/>
  <c r="Y3" i="1"/>
  <c r="Z2" i="1"/>
  <c r="Y2" i="1"/>
  <c r="Y4" i="1"/>
  <c r="X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9A5FC2-59E0-47F9-A683-C34FD85534E1}"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<sst xmlns="http://schemas.openxmlformats.org/spreadsheetml/2006/main" count="506" uniqueCount="64">
  <si>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</si>
  <si>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</si>
  <si>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</si>
  <si>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</si>
  <si>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</si>
  <si>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</si>
  <si>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</si>
  <si>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</si>
  <si>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</si>
  <si>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</si>
  <si>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</si>
  <si>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</si>
  <si>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</si>
  <si>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</si>
  <si>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</si>
  <si>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</si>
  <si>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</si>
  <si>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</si>
  <si>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</si>
  <si>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</si>
  <si>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</si>
  <si>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</si>
  <si>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</si>
  <si>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</si>
  <si>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</si>
  <si>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</si>
  <si>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</si>
  <si>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</si>
  <si>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</si>
  <si>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</si>
  <si>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</si>
  <si>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</si>
  <si>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</si>
  <si>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</si>
  <si>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</si>
  <si>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</si>
  <si>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</si>
  <si>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</si>
  <si>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</si>
  <si>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</si>
  <si>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</si>
  <si>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</si>
  <si>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</si>
  <si>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</si>
  <si>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</si>
  <si>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</si>
  <si>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</si>
  <si>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</si>
  <si>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</si>
  <si>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</si>
  <si>
    <t>Form-Based Prediction</t>
  </si>
  <si>
    <t>Actual Result</t>
  </si>
  <si>
    <t>Was the Form-based Model right?</t>
  </si>
  <si>
    <t>Rank vs. Form</t>
  </si>
  <si>
    <t>Draw</t>
  </si>
  <si>
    <t>Model Accuracy</t>
  </si>
  <si>
    <t>Rank-Model Accuracy</t>
  </si>
  <si>
    <t>Was the Ranking-based Model right?</t>
  </si>
  <si>
    <t>Draws</t>
  </si>
  <si>
    <t>Rank diff</t>
  </si>
  <si>
    <t>YES</t>
  </si>
  <si>
    <t>NO</t>
  </si>
  <si>
    <t>MEANS</t>
  </si>
  <si>
    <t>STDEVS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</si>
</sst>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23">
    <dxf>
      <fill>
        <patternFill>
          <bgColor rgb="FF00FF00"/>
        </patternFill>
      </fill>
    </dxf>
    <dxf>
      <fill>
        <patternFill>
          <bgColor rgb="FF00FF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connections" Target="connections.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theme" Target="theme/theme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Ranking Rank Diff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Table1!$K$2:$K$28</c:f>
              <c:numCache>
                <c:formatCode>General</c:formatCode>
                <c:ptCount val="27"/>
                <c:pt idx="0">
                  <c:v>12</c:v>
                </c:pt>
                <c:pt idx="1">
                  <c:v>26</c:v>
                </c:pt>
                <c:pt idx="2">
                  <c:v>30</c:v>
                </c:pt>
                <c:pt idx="3">
                  <c:v>31</c:v>
                </c:pt>
                <c:pt idx="4">
                  <c:v>66</c:v>
                </c:pt>
                <c:pt idx="5">
                  <c:v>49</c:v>
                </c:pt>
                <c:pt idx="6">
                  <c:v>1</c:v>
                </c:pt>
                <c:pt idx="7">
                  <c:v>51</c:v>
                </c:pt>
                <c:pt idx="8">
                  <c:v>12</c:v>
                </c:pt>
                <c:pt idx="9">
                  <c:v>12</c:v>
                </c:pt>
                <c:pt idx="10">
                  <c:v>70</c:v>
                </c:pt>
                <c:pt idx="11">
                  <c:v>44</c:v>
                </c:pt>
                <c:pt idx="12">
                  <c:v>25</c:v>
                </c:pt>
                <c:pt idx="13">
                  <c:v>71</c:v>
                </c:pt>
                <c:pt idx="14">
                  <c:v>15</c:v>
                </c:pt>
                <c:pt idx="15">
                  <c:v>11</c:v>
                </c:pt>
                <c:pt idx="16">
                  <c:v>9</c:v>
                </c:pt>
                <c:pt idx="17">
                  <c:v>39</c:v>
                </c:pt>
                <c:pt idx="18">
                  <c:v>13</c:v>
                </c:pt>
                <c:pt idx="19">
                  <c:v>3</c:v>
                </c:pt>
                <c:pt idx="20">
                  <c:v>9</c:v>
                </c:pt>
                <c:pt idx="21">
                  <c:v>34</c:v>
                </c:pt>
                <c:pt idx="22">
                  <c:v>23</c:v>
                </c:pt>
                <c:pt idx="23">
                  <c:v>40</c:v>
                </c:pt>
                <c:pt idx="24">
                  <c:v>10</c:v>
                </c:pt>
                <c:pt idx="25">
                  <c:v>25</c:v>
                </c:pt>
                <c:pt idx="26">
                  <c:v>47</c:v>
                </c:pt>
              </c:numCache>
            </c:numRef>
          </c:yVal>
          <c:smooth val="0"/>
          <c:extLst>
            <c:ext xmlns:c16="http://schemas.microsoft.com/office/drawing/2014/chart" uri="{C3380CC4-5D6E-409C-BE32-E72D297353CC}">
              <c16:uniqueId val="{00000000-D5B6-40BD-BE16-2C9454E3BA04}"/>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Table1!$M$6:$M$7</c:f>
              <c:numCache>
                <c:formatCode>General</c:formatCode>
                <c:ptCount val="2"/>
                <c:pt idx="0">
                  <c:v>0</c:v>
                </c:pt>
                <c:pt idx="1">
                  <c:v>30</c:v>
                </c:pt>
              </c:numCache>
            </c:numRef>
          </c:xVal>
          <c:yVal>
            <c:numRef>
              <c:f>Table1!$N$6:$N$7</c:f>
              <c:numCache>
                <c:formatCode>General</c:formatCode>
                <c:ptCount val="2"/>
                <c:pt idx="0">
                  <c:v>28.814814814814813</c:v>
                </c:pt>
                <c:pt idx="1">
                  <c:v>28.814814814814813</c:v>
                </c:pt>
              </c:numCache>
            </c:numRef>
          </c:yVal>
          <c:smooth val="0"/>
          <c:extLst>
            <c:ext xmlns:c16="http://schemas.microsoft.com/office/drawing/2014/chart" uri="{C3380CC4-5D6E-409C-BE32-E72D297353CC}">
              <c16:uniqueId val="{00000002-D5B6-40BD-BE16-2C9454E3BA04}"/>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Table1!$M$6:$M$7</c:f>
              <c:numCache>
                <c:formatCode>General</c:formatCode>
                <c:ptCount val="2"/>
                <c:pt idx="0">
                  <c:v>0</c:v>
                </c:pt>
                <c:pt idx="1">
                  <c:v>30</c:v>
                </c:pt>
              </c:numCache>
            </c:numRef>
          </c:xVal>
          <c:yVal>
            <c:numRef>
              <c:f>Table1!$O$6:$O$7</c:f>
              <c:numCache>
                <c:formatCode>General</c:formatCode>
                <c:ptCount val="2"/>
                <c:pt idx="0">
                  <c:v>49.231695155577029</c:v>
                </c:pt>
                <c:pt idx="1">
                  <c:v>49.231695155577029</c:v>
                </c:pt>
              </c:numCache>
            </c:numRef>
          </c:yVal>
          <c:smooth val="0"/>
          <c:extLst>
            <c:ext xmlns:c16="http://schemas.microsoft.com/office/drawing/2014/chart" uri="{C3380CC4-5D6E-409C-BE32-E72D297353CC}">
              <c16:uniqueId val="{00000003-D5B6-40BD-BE16-2C9454E3BA04}"/>
            </c:ext>
          </c:extLst>
        </c:ser>
        <c:ser>
          <c:idx val="3"/>
          <c:order val="3"/>
          <c:tx>
            <c:strRef>
              <c:f>Table1!$M$6:$M$7</c:f>
              <c:strCache>
                <c:ptCount val="2"/>
                <c:pt idx="0">
                  <c:v>0</c:v>
                </c:pt>
                <c:pt idx="1">
                  <c:v>30</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Table1!$M$6:$M$7</c:f>
              <c:numCache>
                <c:formatCode>General</c:formatCode>
                <c:ptCount val="2"/>
                <c:pt idx="0">
                  <c:v>0</c:v>
                </c:pt>
                <c:pt idx="1">
                  <c:v>30</c:v>
                </c:pt>
              </c:numCache>
            </c:numRef>
          </c:xVal>
          <c:yVal>
            <c:numRef>
              <c:f>Table1!$P$6:$P$7</c:f>
              <c:numCache>
                <c:formatCode>General</c:formatCode>
                <c:ptCount val="2"/>
                <c:pt idx="0">
                  <c:v>8.3979344740525939</c:v>
                </c:pt>
                <c:pt idx="1">
                  <c:v>8.3979344740525939</c:v>
                </c:pt>
              </c:numCache>
            </c:numRef>
          </c:yVal>
          <c:smooth val="0"/>
          <c:extLst>
            <c:ext xmlns:c16="http://schemas.microsoft.com/office/drawing/2014/chart" uri="{C3380CC4-5D6E-409C-BE32-E72D297353CC}">
              <c16:uniqueId val="{00000004-D5B6-40BD-BE16-2C9454E3BA04}"/>
            </c:ext>
          </c:extLst>
        </c:ser>
        <c:dLbls>
          <c:showLegendKey val="0"/>
          <c:showVal val="0"/>
          <c:showCatName val="0"/>
          <c:showSerName val="0"/>
          <c:showPercent val="0"/>
          <c:showBubbleSize val="0"/>
        </c:dLbls>
        <c:axId val="1922688559"/>
        <c:axId val="633833919"/>
      </c:scatterChart>
      <c:valAx>
        <c:axId val="19226885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33919"/>
        <c:crosses val="autoZero"/>
        <c:crossBetween val="midCat"/>
      </c:valAx>
      <c:valAx>
        <c:axId val="63383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885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Draws</a:t>
            </a:r>
            <a:r>
              <a:rPr lang="en-IN" baseline="0"/>
              <a:t> Rank Diffs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Fixtures'!$M$4,'Group Fixtures'!$M$13,'Group Fixtures'!$M$19,'Group Fixtures'!$M$23,'Group Fixtures'!$M$26,'Group Fixtures'!$M$34,'Group Fixtures'!$M$38,'Group Fixtures'!$M$41,'Group Fixtures'!$M$46,'Group Fixtures'!$M$48)</c:f>
              <c:numCache>
                <c:formatCode>General</c:formatCode>
                <c:ptCount val="10"/>
                <c:pt idx="0">
                  <c:v>33</c:v>
                </c:pt>
                <c:pt idx="1">
                  <c:v>38</c:v>
                </c:pt>
                <c:pt idx="2">
                  <c:v>8</c:v>
                </c:pt>
                <c:pt idx="3">
                  <c:v>8</c:v>
                </c:pt>
                <c:pt idx="4">
                  <c:v>26</c:v>
                </c:pt>
                <c:pt idx="5">
                  <c:v>6</c:v>
                </c:pt>
                <c:pt idx="6">
                  <c:v>18</c:v>
                </c:pt>
                <c:pt idx="7">
                  <c:v>20</c:v>
                </c:pt>
                <c:pt idx="8">
                  <c:v>35</c:v>
                </c:pt>
                <c:pt idx="9">
                  <c:v>15</c:v>
                </c:pt>
              </c:numCache>
            </c:numRef>
          </c:yVal>
          <c:smooth val="0"/>
          <c:extLst>
            <c:ext xmlns:c16="http://schemas.microsoft.com/office/drawing/2014/chart" uri="{C3380CC4-5D6E-409C-BE32-E72D297353CC}">
              <c16:uniqueId val="{00000000-8057-44E1-B6C8-000EA4D115DB}"/>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2"/>
              <c:pt idx="0">
                <c:v>0</c:v>
              </c:pt>
              <c:pt idx="1">
                <c:v>10</c:v>
              </c:pt>
            </c:numLit>
          </c:xVal>
          <c:yVal>
            <c:numRef>
              <c:f>('Group Fixtures'!$S$4,'Group Fixtures'!$S$4)</c:f>
              <c:numCache>
                <c:formatCode>General</c:formatCode>
                <c:ptCount val="2"/>
                <c:pt idx="0">
                  <c:v>26.577777777777779</c:v>
                </c:pt>
                <c:pt idx="1">
                  <c:v>26.577777777777779</c:v>
                </c:pt>
              </c:numCache>
            </c:numRef>
          </c:yVal>
          <c:smooth val="0"/>
          <c:extLst>
            <c:ext xmlns:c16="http://schemas.microsoft.com/office/drawing/2014/chart" uri="{C3380CC4-5D6E-409C-BE32-E72D297353CC}">
              <c16:uniqueId val="{00000004-8057-44E1-B6C8-000EA4D115DB}"/>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2"/>
              <c:pt idx="0">
                <c:v>0</c:v>
              </c:pt>
              <c:pt idx="1">
                <c:v>10</c:v>
              </c:pt>
            </c:numLit>
          </c:xVal>
          <c:yVal>
            <c:numRef>
              <c:f>('Group Fixtures'!$X$4,'Group Fixtures'!$X$4)</c:f>
              <c:numCache>
                <c:formatCode>General</c:formatCode>
                <c:ptCount val="2"/>
                <c:pt idx="0">
                  <c:v>45.010072668797044</c:v>
                </c:pt>
                <c:pt idx="1">
                  <c:v>45.010072668797044</c:v>
                </c:pt>
              </c:numCache>
            </c:numRef>
          </c:yVal>
          <c:smooth val="0"/>
          <c:extLst>
            <c:ext xmlns:c16="http://schemas.microsoft.com/office/drawing/2014/chart" uri="{C3380CC4-5D6E-409C-BE32-E72D297353CC}">
              <c16:uniqueId val="{00000005-8057-44E1-B6C8-000EA4D115DB}"/>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Lit>
              <c:formatCode>General</c:formatCode>
              <c:ptCount val="2"/>
              <c:pt idx="0">
                <c:v>0</c:v>
              </c:pt>
              <c:pt idx="1">
                <c:v>10</c:v>
              </c:pt>
            </c:numLit>
          </c:xVal>
          <c:yVal>
            <c:numRef>
              <c:f>('Group Fixtures'!$Y$4,'Group Fixtures'!$Y$4)</c:f>
              <c:numCache>
                <c:formatCode>General</c:formatCode>
                <c:ptCount val="2"/>
                <c:pt idx="0">
                  <c:v>8.145482886758515</c:v>
                </c:pt>
                <c:pt idx="1">
                  <c:v>8.145482886758515</c:v>
                </c:pt>
              </c:numCache>
            </c:numRef>
          </c:yVal>
          <c:smooth val="0"/>
          <c:extLst>
            <c:ext xmlns:c16="http://schemas.microsoft.com/office/drawing/2014/chart" uri="{C3380CC4-5D6E-409C-BE32-E72D297353CC}">
              <c16:uniqueId val="{00000006-8057-44E1-B6C8-000EA4D115DB}"/>
            </c:ext>
          </c:extLst>
        </c:ser>
        <c:dLbls>
          <c:showLegendKey val="0"/>
          <c:showVal val="0"/>
          <c:showCatName val="0"/>
          <c:showSerName val="0"/>
          <c:showPercent val="0"/>
          <c:showBubbleSize val="0"/>
        </c:dLbls>
        <c:axId val="61348671"/>
        <c:axId val="2138626959"/>
      </c:scatterChart>
      <c:valAx>
        <c:axId val="6134867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26959"/>
        <c:crosses val="autoZero"/>
        <c:crossBetween val="midCat"/>
      </c:valAx>
      <c:valAx>
        <c:axId val="2138626959"/>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4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Anti</a:t>
            </a:r>
            <a:r>
              <a:rPr lang="en-IN" baseline="0"/>
              <a:t> Ranking Rank Diffs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Fixtures'!$M$2,'Group Fixtures'!$M$17,'Group Fixtures'!$M$18,'Group Fixtures'!$M$25,'Group Fixtures'!$M$32,'Group Fixtures'!$M$35,'Group Fixtures'!$M$36,'Group Fixtures'!$M$37,'Group Fixtures'!$M$39,'Group Fixtures'!$M$44,'Group Fixtures'!$M$49)</c:f>
              <c:numCache>
                <c:formatCode>General</c:formatCode>
                <c:ptCount val="11"/>
                <c:pt idx="0">
                  <c:v>14</c:v>
                </c:pt>
                <c:pt idx="1">
                  <c:v>8</c:v>
                </c:pt>
                <c:pt idx="2">
                  <c:v>20</c:v>
                </c:pt>
                <c:pt idx="3">
                  <c:v>30</c:v>
                </c:pt>
                <c:pt idx="4">
                  <c:v>55</c:v>
                </c:pt>
                <c:pt idx="5">
                  <c:v>23</c:v>
                </c:pt>
                <c:pt idx="6">
                  <c:v>41</c:v>
                </c:pt>
                <c:pt idx="7">
                  <c:v>5</c:v>
                </c:pt>
                <c:pt idx="8">
                  <c:v>3</c:v>
                </c:pt>
                <c:pt idx="9">
                  <c:v>38</c:v>
                </c:pt>
                <c:pt idx="10">
                  <c:v>47</c:v>
                </c:pt>
              </c:numCache>
            </c:numRef>
          </c:yVal>
          <c:smooth val="0"/>
          <c:extLst>
            <c:ext xmlns:c16="http://schemas.microsoft.com/office/drawing/2014/chart" uri="{C3380CC4-5D6E-409C-BE32-E72D297353CC}">
              <c16:uniqueId val="{00000000-3E28-4B37-8B75-C6385C355F4D}"/>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2"/>
              <c:pt idx="0">
                <c:v>0</c:v>
              </c:pt>
              <c:pt idx="1">
                <c:v>11</c:v>
              </c:pt>
            </c:numLit>
          </c:xVal>
          <c:yVal>
            <c:numRef>
              <c:f>('Group Fixtures'!$T$2,'Group Fixtures'!$T$2)</c:f>
              <c:numCache>
                <c:formatCode>General</c:formatCode>
                <c:ptCount val="2"/>
                <c:pt idx="0">
                  <c:v>26.4375</c:v>
                </c:pt>
                <c:pt idx="1">
                  <c:v>26.4375</c:v>
                </c:pt>
              </c:numCache>
            </c:numRef>
          </c:yVal>
          <c:smooth val="0"/>
          <c:extLst>
            <c:ext xmlns:c16="http://schemas.microsoft.com/office/drawing/2014/chart" uri="{C3380CC4-5D6E-409C-BE32-E72D297353CC}">
              <c16:uniqueId val="{00000002-3E28-4B37-8B75-C6385C355F4D}"/>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2"/>
              <c:pt idx="0">
                <c:v>0</c:v>
              </c:pt>
              <c:pt idx="1">
                <c:v>11</c:v>
              </c:pt>
            </c:numLit>
          </c:xVal>
          <c:yVal>
            <c:numRef>
              <c:f>('Group Fixtures'!$Y$2,'Group Fixtures'!$Y$2)</c:f>
              <c:numCache>
                <c:formatCode>General</c:formatCode>
                <c:ptCount val="2"/>
                <c:pt idx="0">
                  <c:v>44.73516436670527</c:v>
                </c:pt>
                <c:pt idx="1">
                  <c:v>44.73516436670527</c:v>
                </c:pt>
              </c:numCache>
            </c:numRef>
          </c:yVal>
          <c:smooth val="0"/>
          <c:extLst>
            <c:ext xmlns:c16="http://schemas.microsoft.com/office/drawing/2014/chart" uri="{C3380CC4-5D6E-409C-BE32-E72D297353CC}">
              <c16:uniqueId val="{00000003-3E28-4B37-8B75-C6385C355F4D}"/>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Lit>
              <c:formatCode>General</c:formatCode>
              <c:ptCount val="2"/>
              <c:pt idx="0">
                <c:v>0</c:v>
              </c:pt>
              <c:pt idx="1">
                <c:v>11</c:v>
              </c:pt>
            </c:numLit>
          </c:xVal>
          <c:yVal>
            <c:numRef>
              <c:f>('Group Fixtures'!$Z$2,'Group Fixtures'!$Z$2)</c:f>
              <c:numCache>
                <c:formatCode>General</c:formatCode>
                <c:ptCount val="2"/>
                <c:pt idx="0">
                  <c:v>8.1398356332947301</c:v>
                </c:pt>
                <c:pt idx="1">
                  <c:v>8.1398356332947301</c:v>
                </c:pt>
              </c:numCache>
            </c:numRef>
          </c:yVal>
          <c:smooth val="0"/>
          <c:extLst>
            <c:ext xmlns:c16="http://schemas.microsoft.com/office/drawing/2014/chart" uri="{C3380CC4-5D6E-409C-BE32-E72D297353CC}">
              <c16:uniqueId val="{00000004-3E28-4B37-8B75-C6385C355F4D}"/>
            </c:ext>
          </c:extLst>
        </c:ser>
        <c:dLbls>
          <c:showLegendKey val="0"/>
          <c:showVal val="0"/>
          <c:showCatName val="0"/>
          <c:showSerName val="0"/>
          <c:showPercent val="0"/>
          <c:showBubbleSize val="0"/>
        </c:dLbls>
        <c:axId val="70751919"/>
        <c:axId val="2138632719"/>
      </c:scatterChart>
      <c:valAx>
        <c:axId val="7075191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32719"/>
        <c:crosses val="autoZero"/>
        <c:crossBetween val="midCat"/>
      </c:valAx>
      <c:valAx>
        <c:axId val="2138632719"/>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51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Ranking Rank Diff</a:t>
            </a:r>
          </a:p>
        </c:rich>
      </c:tx>
      <c:overlay val="0"/>
      <c:spPr>
        <a:noFill/>
        <a:ln>
          <a:noFill/>
        </a:ln>
        <a:effectLst/>
      </c:spPr>
    </c:title>
    <c:autoTitleDeleted val="0"/>
    <c:plotArea>
      <c:layout/>
      <c:scatterChart>
        <c:scatterStyle val="lineMarker"/>
        <c:varyColors val="0"/>
        <c:ser>
          <c:idx val="4"/>
          <c:order val="0"/>
          <c:yVal>
            <c:numRef>
              <c:f>Table1!$K$2:$K$28</c:f>
              <c:numCache>
                <c:formatCode>General</c:formatCode>
                <c:ptCount val="27"/>
                <c:pt idx="0">
                  <c:v>12</c:v>
                </c:pt>
                <c:pt idx="1">
                  <c:v>26</c:v>
                </c:pt>
                <c:pt idx="2">
                  <c:v>30</c:v>
                </c:pt>
                <c:pt idx="3">
                  <c:v>31</c:v>
                </c:pt>
                <c:pt idx="4">
                  <c:v>66</c:v>
                </c:pt>
                <c:pt idx="5">
                  <c:v>49</c:v>
                </c:pt>
                <c:pt idx="6">
                  <c:v>1</c:v>
                </c:pt>
                <c:pt idx="7">
                  <c:v>51</c:v>
                </c:pt>
                <c:pt idx="8">
                  <c:v>12</c:v>
                </c:pt>
                <c:pt idx="9">
                  <c:v>12</c:v>
                </c:pt>
                <c:pt idx="10">
                  <c:v>70</c:v>
                </c:pt>
                <c:pt idx="11">
                  <c:v>44</c:v>
                </c:pt>
                <c:pt idx="12">
                  <c:v>25</c:v>
                </c:pt>
                <c:pt idx="13">
                  <c:v>71</c:v>
                </c:pt>
                <c:pt idx="14">
                  <c:v>15</c:v>
                </c:pt>
                <c:pt idx="15">
                  <c:v>11</c:v>
                </c:pt>
                <c:pt idx="16">
                  <c:v>9</c:v>
                </c:pt>
                <c:pt idx="17">
                  <c:v>39</c:v>
                </c:pt>
                <c:pt idx="18">
                  <c:v>13</c:v>
                </c:pt>
                <c:pt idx="19">
                  <c:v>3</c:v>
                </c:pt>
                <c:pt idx="20">
                  <c:v>9</c:v>
                </c:pt>
                <c:pt idx="21">
                  <c:v>34</c:v>
                </c:pt>
                <c:pt idx="22">
                  <c:v>23</c:v>
                </c:pt>
                <c:pt idx="23">
                  <c:v>40</c:v>
                </c:pt>
                <c:pt idx="24">
                  <c:v>10</c:v>
                </c:pt>
                <c:pt idx="25">
                  <c:v>25</c:v>
                </c:pt>
                <c:pt idx="26">
                  <c:v>47</c:v>
                </c:pt>
              </c:numCache>
            </c:numRef>
          </c:yVal>
          <c:smooth val="0"/>
          <c:extLst>
            <c:ext xmlns:c16="http://schemas.microsoft.com/office/drawing/2014/chart" uri="{C3380CC4-5D6E-409C-BE32-E72D297353CC}">
              <c16:uniqueId val="{00000008-3A44-4A31-B493-4B0743CB0FED}"/>
            </c:ext>
          </c:extLst>
        </c:ser>
        <c:ser>
          <c:idx val="5"/>
          <c:order val="1"/>
          <c:xVal>
            <c:numRef>
              <c:f>Table1!$M$6:$M$7</c:f>
              <c:numCache>
                <c:formatCode>General</c:formatCode>
                <c:ptCount val="2"/>
                <c:pt idx="0">
                  <c:v>0</c:v>
                </c:pt>
                <c:pt idx="1">
                  <c:v>30</c:v>
                </c:pt>
              </c:numCache>
            </c:numRef>
          </c:xVal>
          <c:yVal>
            <c:numRef>
              <c:f>Table1!$N$6:$N$7</c:f>
              <c:numCache>
                <c:formatCode>General</c:formatCode>
                <c:ptCount val="2"/>
                <c:pt idx="0">
                  <c:v>28.814814814814813</c:v>
                </c:pt>
                <c:pt idx="1">
                  <c:v>28.814814814814813</c:v>
                </c:pt>
              </c:numCache>
            </c:numRef>
          </c:yVal>
          <c:smooth val="0"/>
          <c:extLst>
            <c:ext xmlns:c16="http://schemas.microsoft.com/office/drawing/2014/chart" uri="{C3380CC4-5D6E-409C-BE32-E72D297353CC}">
              <c16:uniqueId val="{00000009-3A44-4A31-B493-4B0743CB0FED}"/>
            </c:ext>
          </c:extLst>
        </c:ser>
        <c:ser>
          <c:idx val="6"/>
          <c:order val="2"/>
          <c:xVal>
            <c:numRef>
              <c:f>Table1!$M$6:$M$7</c:f>
              <c:numCache>
                <c:formatCode>General</c:formatCode>
                <c:ptCount val="2"/>
                <c:pt idx="0">
                  <c:v>0</c:v>
                </c:pt>
                <c:pt idx="1">
                  <c:v>30</c:v>
                </c:pt>
              </c:numCache>
            </c:numRef>
          </c:xVal>
          <c:yVal>
            <c:numRef>
              <c:f>Table1!$O$6:$O$7</c:f>
              <c:numCache>
                <c:formatCode>General</c:formatCode>
                <c:ptCount val="2"/>
                <c:pt idx="0">
                  <c:v>49.231695155577029</c:v>
                </c:pt>
                <c:pt idx="1">
                  <c:v>49.231695155577029</c:v>
                </c:pt>
              </c:numCache>
            </c:numRef>
          </c:yVal>
          <c:smooth val="0"/>
          <c:extLst>
            <c:ext xmlns:c16="http://schemas.microsoft.com/office/drawing/2014/chart" uri="{C3380CC4-5D6E-409C-BE32-E72D297353CC}">
              <c16:uniqueId val="{0000000A-3A44-4A31-B493-4B0743CB0FED}"/>
            </c:ext>
          </c:extLst>
        </c:ser>
        <c:ser>
          <c:idx val="7"/>
          <c:order val="3"/>
          <c:tx>
            <c:strRef>
              <c:f>Table1!$M$6:$M$7</c:f>
              <c:strCache>
                <c:ptCount val="2"/>
                <c:pt idx="0">
                  <c:v>0</c:v>
                </c:pt>
                <c:pt idx="1">
                  <c:v>30</c:v>
                </c:pt>
              </c:strCache>
            </c:strRef>
          </c:tx>
          <c:xVal>
            <c:numRef>
              <c:f>Table1!$M$6:$M$7</c:f>
              <c:numCache>
                <c:formatCode>General</c:formatCode>
                <c:ptCount val="2"/>
                <c:pt idx="0">
                  <c:v>0</c:v>
                </c:pt>
                <c:pt idx="1">
                  <c:v>30</c:v>
                </c:pt>
              </c:numCache>
            </c:numRef>
          </c:xVal>
          <c:yVal>
            <c:numRef>
              <c:f>Table1!$P$6:$P$7</c:f>
              <c:numCache>
                <c:formatCode>General</c:formatCode>
                <c:ptCount val="2"/>
                <c:pt idx="0">
                  <c:v>8.3979344740525939</c:v>
                </c:pt>
                <c:pt idx="1">
                  <c:v>8.3979344740525939</c:v>
                </c:pt>
              </c:numCache>
            </c:numRef>
          </c:yVal>
          <c:smooth val="0"/>
          <c:extLst>
            <c:ext xmlns:c16="http://schemas.microsoft.com/office/drawing/2014/chart" uri="{C3380CC4-5D6E-409C-BE32-E72D297353CC}">
              <c16:uniqueId val="{0000000B-3A44-4A31-B493-4B0743CB0FED}"/>
            </c:ext>
          </c:extLst>
        </c:ser>
        <c:ser>
          <c:idx val="0"/>
          <c:order val="4"/>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Table1!$K$2:$K$28</c:f>
              <c:numCache>
                <c:formatCode>General</c:formatCode>
                <c:ptCount val="27"/>
                <c:pt idx="0">
                  <c:v>12</c:v>
                </c:pt>
                <c:pt idx="1">
                  <c:v>26</c:v>
                </c:pt>
                <c:pt idx="2">
                  <c:v>30</c:v>
                </c:pt>
                <c:pt idx="3">
                  <c:v>31</c:v>
                </c:pt>
                <c:pt idx="4">
                  <c:v>66</c:v>
                </c:pt>
                <c:pt idx="5">
                  <c:v>49</c:v>
                </c:pt>
                <c:pt idx="6">
                  <c:v>1</c:v>
                </c:pt>
                <c:pt idx="7">
                  <c:v>51</c:v>
                </c:pt>
                <c:pt idx="8">
                  <c:v>12</c:v>
                </c:pt>
                <c:pt idx="9">
                  <c:v>12</c:v>
                </c:pt>
                <c:pt idx="10">
                  <c:v>70</c:v>
                </c:pt>
                <c:pt idx="11">
                  <c:v>44</c:v>
                </c:pt>
                <c:pt idx="12">
                  <c:v>25</c:v>
                </c:pt>
                <c:pt idx="13">
                  <c:v>71</c:v>
                </c:pt>
                <c:pt idx="14">
                  <c:v>15</c:v>
                </c:pt>
                <c:pt idx="15">
                  <c:v>11</c:v>
                </c:pt>
                <c:pt idx="16">
                  <c:v>9</c:v>
                </c:pt>
                <c:pt idx="17">
                  <c:v>39</c:v>
                </c:pt>
                <c:pt idx="18">
                  <c:v>13</c:v>
                </c:pt>
                <c:pt idx="19">
                  <c:v>3</c:v>
                </c:pt>
                <c:pt idx="20">
                  <c:v>9</c:v>
                </c:pt>
                <c:pt idx="21">
                  <c:v>34</c:v>
                </c:pt>
                <c:pt idx="22">
                  <c:v>23</c:v>
                </c:pt>
                <c:pt idx="23">
                  <c:v>40</c:v>
                </c:pt>
                <c:pt idx="24">
                  <c:v>10</c:v>
                </c:pt>
                <c:pt idx="25">
                  <c:v>25</c:v>
                </c:pt>
                <c:pt idx="26">
                  <c:v>47</c:v>
                </c:pt>
              </c:numCache>
            </c:numRef>
          </c:yVal>
          <c:smooth val="0"/>
          <c:extLst>
            <c:ext xmlns:c16="http://schemas.microsoft.com/office/drawing/2014/chart" uri="{C3380CC4-5D6E-409C-BE32-E72D297353CC}">
              <c16:uniqueId val="{00000001-3A44-4A31-B493-4B0743CB0FED}"/>
            </c:ext>
          </c:extLst>
        </c:ser>
        <c:ser>
          <c:idx val="1"/>
          <c:order val="5"/>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Table1!$M$6:$M$7</c:f>
              <c:numCache>
                <c:formatCode>General</c:formatCode>
                <c:ptCount val="2"/>
                <c:pt idx="0">
                  <c:v>0</c:v>
                </c:pt>
                <c:pt idx="1">
                  <c:v>30</c:v>
                </c:pt>
              </c:numCache>
            </c:numRef>
          </c:xVal>
          <c:yVal>
            <c:numRef>
              <c:f>Table1!$N$6:$N$7</c:f>
              <c:numCache>
                <c:formatCode>General</c:formatCode>
                <c:ptCount val="2"/>
                <c:pt idx="0">
                  <c:v>28.814814814814813</c:v>
                </c:pt>
                <c:pt idx="1">
                  <c:v>28.814814814814813</c:v>
                </c:pt>
              </c:numCache>
            </c:numRef>
          </c:yVal>
          <c:smooth val="0"/>
          <c:extLst>
            <c:ext xmlns:c16="http://schemas.microsoft.com/office/drawing/2014/chart" uri="{C3380CC4-5D6E-409C-BE32-E72D297353CC}">
              <c16:uniqueId val="{00000003-3A44-4A31-B493-4B0743CB0FED}"/>
            </c:ext>
          </c:extLst>
        </c:ser>
        <c:ser>
          <c:idx val="2"/>
          <c:order val="6"/>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Table1!$M$6:$M$7</c:f>
              <c:numCache>
                <c:formatCode>General</c:formatCode>
                <c:ptCount val="2"/>
                <c:pt idx="0">
                  <c:v>0</c:v>
                </c:pt>
                <c:pt idx="1">
                  <c:v>30</c:v>
                </c:pt>
              </c:numCache>
            </c:numRef>
          </c:xVal>
          <c:yVal>
            <c:numRef>
              <c:f>Table1!$O$6:$O$7</c:f>
              <c:numCache>
                <c:formatCode>General</c:formatCode>
                <c:ptCount val="2"/>
                <c:pt idx="0">
                  <c:v>49.231695155577029</c:v>
                </c:pt>
                <c:pt idx="1">
                  <c:v>49.231695155577029</c:v>
                </c:pt>
              </c:numCache>
            </c:numRef>
          </c:yVal>
          <c:smooth val="0"/>
          <c:extLst>
            <c:ext xmlns:c16="http://schemas.microsoft.com/office/drawing/2014/chart" uri="{C3380CC4-5D6E-409C-BE32-E72D297353CC}">
              <c16:uniqueId val="{00000005-3A44-4A31-B493-4B0743CB0FED}"/>
            </c:ext>
          </c:extLst>
        </c:ser>
        <c:ser>
          <c:idx val="3"/>
          <c:order val="7"/>
          <c:tx>
            <c:strRef>
              <c:f>Table1!$M$6:$M$7</c:f>
              <c:strCache>
                <c:ptCount val="2"/>
                <c:pt idx="0">
                  <c:v>0</c:v>
                </c:pt>
                <c:pt idx="1">
                  <c:v>30</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Table1!$M$6:$M$7</c:f>
              <c:numCache>
                <c:formatCode>General</c:formatCode>
                <c:ptCount val="2"/>
                <c:pt idx="0">
                  <c:v>0</c:v>
                </c:pt>
                <c:pt idx="1">
                  <c:v>30</c:v>
                </c:pt>
              </c:numCache>
            </c:numRef>
          </c:xVal>
          <c:yVal>
            <c:numRef>
              <c:f>Table1!$P$6:$P$7</c:f>
              <c:numCache>
                <c:formatCode>General</c:formatCode>
                <c:ptCount val="2"/>
                <c:pt idx="0">
                  <c:v>8.3979344740525939</c:v>
                </c:pt>
                <c:pt idx="1">
                  <c:v>8.3979344740525939</c:v>
                </c:pt>
              </c:numCache>
            </c:numRef>
          </c:yVal>
          <c:smooth val="0"/>
          <c:extLst>
            <c:ext xmlns:c16="http://schemas.microsoft.com/office/drawing/2014/chart" uri="{C3380CC4-5D6E-409C-BE32-E72D297353CC}">
              <c16:uniqueId val="{00000007-3A44-4A31-B493-4B0743CB0FED}"/>
            </c:ext>
          </c:extLst>
        </c:ser>
        <c:dLbls>
          <c:showLegendKey val="0"/>
          <c:showVal val="0"/>
          <c:showCatName val="0"/>
          <c:showSerName val="0"/>
          <c:showPercent val="0"/>
          <c:showBubbleSize val="0"/>
        </c:dLbls>
        <c:axId val="1922688559"/>
        <c:axId val="633833919"/>
      </c:scatterChart>
      <c:valAx>
        <c:axId val="19226885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33919"/>
        <c:crosses val="autoZero"/>
        <c:crossBetween val="midCat"/>
      </c:valAx>
      <c:valAx>
        <c:axId val="63383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88559"/>
        <c:crosses val="autoZero"/>
        <c:crossBetween val="midCat"/>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Form</a:t>
            </a:r>
            <a:r>
              <a:rPr lang="en-IN" baseline="0"/>
              <a:t> Model</a:t>
            </a:r>
            <a:r>
              <a:rPr lang="en-IN"/>
              <a:t> Rank Diff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Fixtures'!$M$2,'Group Fixtures'!$M$3,'Group Fixtures'!$M$5,'Group Fixtures'!$M$6,'Group Fixtures'!$M$7,'Group Fixtures'!$M$8,'Group Fixtures'!$M$9,'Group Fixtures'!$M$11,'Group Fixtures'!$M$12,'Group Fixtures'!$M$15,'Group Fixtures'!$M$16,'Group Fixtures'!$M$17,'Group Fixtures'!$M$21,'Group Fixtures'!$M$22,'Group Fixtures'!$M$27,'Group Fixtures'!$M$29,'Group Fixtures'!$M$30,'Group Fixtures'!$M$32,'Group Fixtures'!$M$40,'Group Fixtures'!$M$42,'Group Fixtures'!$M$43,'Group Fixtures'!$M$45)</c:f>
              <c:numCache>
                <c:formatCode>General</c:formatCode>
                <c:ptCount val="22"/>
                <c:pt idx="0">
                  <c:v>14</c:v>
                </c:pt>
                <c:pt idx="1">
                  <c:v>12</c:v>
                </c:pt>
                <c:pt idx="2">
                  <c:v>26</c:v>
                </c:pt>
                <c:pt idx="3">
                  <c:v>30</c:v>
                </c:pt>
                <c:pt idx="4">
                  <c:v>31</c:v>
                </c:pt>
                <c:pt idx="5">
                  <c:v>66</c:v>
                </c:pt>
                <c:pt idx="6">
                  <c:v>49</c:v>
                </c:pt>
                <c:pt idx="7">
                  <c:v>51</c:v>
                </c:pt>
                <c:pt idx="8">
                  <c:v>12</c:v>
                </c:pt>
                <c:pt idx="9">
                  <c:v>70</c:v>
                </c:pt>
                <c:pt idx="10">
                  <c:v>44</c:v>
                </c:pt>
                <c:pt idx="11">
                  <c:v>8</c:v>
                </c:pt>
                <c:pt idx="12">
                  <c:v>71</c:v>
                </c:pt>
                <c:pt idx="13">
                  <c:v>15</c:v>
                </c:pt>
                <c:pt idx="14">
                  <c:v>9</c:v>
                </c:pt>
                <c:pt idx="15">
                  <c:v>13</c:v>
                </c:pt>
                <c:pt idx="16">
                  <c:v>3</c:v>
                </c:pt>
                <c:pt idx="17">
                  <c:v>55</c:v>
                </c:pt>
                <c:pt idx="18">
                  <c:v>23</c:v>
                </c:pt>
                <c:pt idx="19">
                  <c:v>40</c:v>
                </c:pt>
                <c:pt idx="20">
                  <c:v>10</c:v>
                </c:pt>
                <c:pt idx="21">
                  <c:v>25</c:v>
                </c:pt>
              </c:numCache>
            </c:numRef>
          </c:yVal>
          <c:smooth val="0"/>
          <c:extLst>
            <c:ext xmlns:c16="http://schemas.microsoft.com/office/drawing/2014/chart" uri="{C3380CC4-5D6E-409C-BE32-E72D297353CC}">
              <c16:uniqueId val="{00000000-DA76-4096-87AF-959E5D003DEF}"/>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Table1!$M$6:$M$7</c:f>
              <c:numCache>
                <c:formatCode>General</c:formatCode>
                <c:ptCount val="2"/>
                <c:pt idx="0">
                  <c:v>0</c:v>
                </c:pt>
                <c:pt idx="1">
                  <c:v>30</c:v>
                </c:pt>
              </c:numCache>
            </c:numRef>
          </c:xVal>
          <c:yVal>
            <c:numRef>
              <c:f>('Group Fixtures'!$T$3,'Group Fixtures'!$T$3)</c:f>
              <c:numCache>
                <c:formatCode>General</c:formatCode>
                <c:ptCount val="2"/>
                <c:pt idx="0">
                  <c:v>25.568181818181817</c:v>
                </c:pt>
                <c:pt idx="1">
                  <c:v>25.568181818181817</c:v>
                </c:pt>
              </c:numCache>
            </c:numRef>
          </c:yVal>
          <c:smooth val="0"/>
          <c:extLst>
            <c:ext xmlns:c16="http://schemas.microsoft.com/office/drawing/2014/chart" uri="{C3380CC4-5D6E-409C-BE32-E72D297353CC}">
              <c16:uniqueId val="{00000001-DA76-4096-87AF-959E5D003DEF}"/>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Table1!$M$6:$M$7</c:f>
              <c:numCache>
                <c:formatCode>General</c:formatCode>
                <c:ptCount val="2"/>
                <c:pt idx="0">
                  <c:v>0</c:v>
                </c:pt>
                <c:pt idx="1">
                  <c:v>30</c:v>
                </c:pt>
              </c:numCache>
            </c:numRef>
          </c:xVal>
          <c:yVal>
            <c:numRef>
              <c:f>('Group Fixtures'!$Y$3,'Group Fixtures'!$Y$3)</c:f>
              <c:numCache>
                <c:formatCode>General</c:formatCode>
                <c:ptCount val="2"/>
                <c:pt idx="0">
                  <c:v>44.027940348277198</c:v>
                </c:pt>
                <c:pt idx="1">
                  <c:v>44.027940348277198</c:v>
                </c:pt>
              </c:numCache>
            </c:numRef>
          </c:yVal>
          <c:smooth val="0"/>
          <c:extLst>
            <c:ext xmlns:c16="http://schemas.microsoft.com/office/drawing/2014/chart" uri="{C3380CC4-5D6E-409C-BE32-E72D297353CC}">
              <c16:uniqueId val="{00000002-DA76-4096-87AF-959E5D003DEF}"/>
            </c:ext>
          </c:extLst>
        </c:ser>
        <c:ser>
          <c:idx val="3"/>
          <c:order val="3"/>
          <c:tx>
            <c:strRef>
              <c:f>Table1!$M$6:$M$7</c:f>
              <c:strCache>
                <c:ptCount val="2"/>
                <c:pt idx="0">
                  <c:v>0</c:v>
                </c:pt>
                <c:pt idx="1">
                  <c:v>30</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Table1!$M$6:$M$7</c:f>
              <c:numCache>
                <c:formatCode>General</c:formatCode>
                <c:ptCount val="2"/>
                <c:pt idx="0">
                  <c:v>0</c:v>
                </c:pt>
                <c:pt idx="1">
                  <c:v>30</c:v>
                </c:pt>
              </c:numCache>
            </c:numRef>
          </c:xVal>
          <c:yVal>
            <c:numRef>
              <c:f>('Group Fixtures'!$Z$3,'Group Fixtures'!$Z$3)</c:f>
              <c:numCache>
                <c:formatCode>General</c:formatCode>
                <c:ptCount val="2"/>
                <c:pt idx="0">
                  <c:v>7.1084232880864349</c:v>
                </c:pt>
                <c:pt idx="1">
                  <c:v>7.1084232880864349</c:v>
                </c:pt>
              </c:numCache>
            </c:numRef>
          </c:yVal>
          <c:smooth val="0"/>
          <c:extLst>
            <c:ext xmlns:c16="http://schemas.microsoft.com/office/drawing/2014/chart" uri="{C3380CC4-5D6E-409C-BE32-E72D297353CC}">
              <c16:uniqueId val="{00000003-DA76-4096-87AF-959E5D003DEF}"/>
            </c:ext>
          </c:extLst>
        </c:ser>
        <c:dLbls>
          <c:showLegendKey val="0"/>
          <c:showVal val="0"/>
          <c:showCatName val="0"/>
          <c:showSerName val="0"/>
          <c:showPercent val="0"/>
          <c:showBubbleSize val="0"/>
        </c:dLbls>
        <c:axId val="1922688559"/>
        <c:axId val="633833919"/>
      </c:scatterChart>
      <c:valAx>
        <c:axId val="19226885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33919"/>
        <c:crosses val="autoZero"/>
        <c:crossBetween val="midCat"/>
      </c:valAx>
      <c:valAx>
        <c:axId val="63383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885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Anti</a:t>
            </a:r>
            <a:r>
              <a:rPr lang="en-IN" baseline="0"/>
              <a:t> Form Rank Diffs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Fixtures'!$M$10,'Group Fixtures'!$M$14,'Group Fixtures'!$M$18,'Group Fixtures'!$M$20,'Group Fixtures'!$M$24,'Group Fixtures'!$M$25,'Group Fixtures'!$M$28,'Group Fixtures'!$M$31,'Group Fixtures'!$M$33,'Group Fixtures'!$M$35,'Group Fixtures'!$M$36,'Group Fixtures'!$M$37,'Group Fixtures'!$M$39,'Group Fixtures'!$M$44,'Group Fixtures'!$M$47,'Group Fixtures'!$M$49)</c:f>
              <c:numCache>
                <c:formatCode>General</c:formatCode>
                <c:ptCount val="16"/>
                <c:pt idx="0">
                  <c:v>1</c:v>
                </c:pt>
                <c:pt idx="1">
                  <c:v>12</c:v>
                </c:pt>
                <c:pt idx="2">
                  <c:v>20</c:v>
                </c:pt>
                <c:pt idx="3">
                  <c:v>25</c:v>
                </c:pt>
                <c:pt idx="4">
                  <c:v>11</c:v>
                </c:pt>
                <c:pt idx="5">
                  <c:v>30</c:v>
                </c:pt>
                <c:pt idx="6">
                  <c:v>39</c:v>
                </c:pt>
                <c:pt idx="7">
                  <c:v>9</c:v>
                </c:pt>
                <c:pt idx="8">
                  <c:v>34</c:v>
                </c:pt>
                <c:pt idx="9">
                  <c:v>23</c:v>
                </c:pt>
                <c:pt idx="10">
                  <c:v>41</c:v>
                </c:pt>
                <c:pt idx="11">
                  <c:v>5</c:v>
                </c:pt>
                <c:pt idx="12">
                  <c:v>3</c:v>
                </c:pt>
                <c:pt idx="13">
                  <c:v>38</c:v>
                </c:pt>
                <c:pt idx="14">
                  <c:v>47</c:v>
                </c:pt>
                <c:pt idx="15">
                  <c:v>47</c:v>
                </c:pt>
              </c:numCache>
            </c:numRef>
          </c:yVal>
          <c:smooth val="0"/>
          <c:extLst>
            <c:ext xmlns:c16="http://schemas.microsoft.com/office/drawing/2014/chart" uri="{C3380CC4-5D6E-409C-BE32-E72D297353CC}">
              <c16:uniqueId val="{00000000-A7AE-45E3-8269-D51602E00385}"/>
            </c:ext>
          </c:extLst>
        </c:ser>
        <c:ser>
          <c:idx val="4"/>
          <c:order val="1"/>
          <c:spPr>
            <a:ln w="19050" cap="rnd">
              <a:solidFill>
                <a:schemeClr val="accent5"/>
              </a:solidFill>
              <a:round/>
            </a:ln>
            <a:effectLst/>
          </c:spPr>
          <c:marker>
            <c:symbol val="circle"/>
            <c:size val="5"/>
            <c:spPr>
              <a:solidFill>
                <a:schemeClr val="accent5"/>
              </a:solidFill>
              <a:ln w="9525">
                <a:solidFill>
                  <a:schemeClr val="accent5"/>
                </a:solidFill>
              </a:ln>
              <a:effectLst/>
            </c:spPr>
          </c:marker>
          <c:xVal>
            <c:numLit>
              <c:formatCode>General</c:formatCode>
              <c:ptCount val="2"/>
              <c:pt idx="0">
                <c:v>0</c:v>
              </c:pt>
              <c:pt idx="1">
                <c:v>16</c:v>
              </c:pt>
            </c:numLit>
          </c:xVal>
          <c:yVal>
            <c:numRef>
              <c:f>('Group Fixtures'!$T$10,'Group Fixtures'!$T$10)</c:f>
              <c:numCache>
                <c:formatCode>General</c:formatCode>
                <c:ptCount val="2"/>
                <c:pt idx="0">
                  <c:v>24.0625</c:v>
                </c:pt>
                <c:pt idx="1">
                  <c:v>24.0625</c:v>
                </c:pt>
              </c:numCache>
            </c:numRef>
          </c:yVal>
          <c:smooth val="0"/>
          <c:extLst>
            <c:ext xmlns:c16="http://schemas.microsoft.com/office/drawing/2014/chart" uri="{C3380CC4-5D6E-409C-BE32-E72D297353CC}">
              <c16:uniqueId val="{00000004-A7AE-45E3-8269-D51602E00385}"/>
            </c:ext>
          </c:extLst>
        </c:ser>
        <c:ser>
          <c:idx val="5"/>
          <c:order val="2"/>
          <c:spPr>
            <a:ln w="19050" cap="rnd">
              <a:solidFill>
                <a:schemeClr val="accent6"/>
              </a:solidFill>
              <a:round/>
            </a:ln>
            <a:effectLst/>
          </c:spPr>
          <c:marker>
            <c:symbol val="circle"/>
            <c:size val="5"/>
            <c:spPr>
              <a:solidFill>
                <a:schemeClr val="accent6"/>
              </a:solidFill>
              <a:ln w="9525">
                <a:solidFill>
                  <a:schemeClr val="accent6"/>
                </a:solidFill>
              </a:ln>
              <a:effectLst/>
            </c:spPr>
          </c:marker>
          <c:xVal>
            <c:numLit>
              <c:formatCode>General</c:formatCode>
              <c:ptCount val="2"/>
              <c:pt idx="0">
                <c:v>0</c:v>
              </c:pt>
              <c:pt idx="1">
                <c:v>16</c:v>
              </c:pt>
            </c:numLit>
          </c:xVal>
          <c:yVal>
            <c:numRef>
              <c:f>('Group Fixtures'!$X$10,'Group Fixtures'!$X$10)</c:f>
              <c:numCache>
                <c:formatCode>General</c:formatCode>
                <c:ptCount val="2"/>
                <c:pt idx="0">
                  <c:v>39.959957868057607</c:v>
                </c:pt>
                <c:pt idx="1">
                  <c:v>39.959957868057607</c:v>
                </c:pt>
              </c:numCache>
            </c:numRef>
          </c:yVal>
          <c:smooth val="0"/>
          <c:extLst>
            <c:ext xmlns:c16="http://schemas.microsoft.com/office/drawing/2014/chart" uri="{C3380CC4-5D6E-409C-BE32-E72D297353CC}">
              <c16:uniqueId val="{00000005-A7AE-45E3-8269-D51602E00385}"/>
            </c:ext>
          </c:extLst>
        </c:ser>
        <c:ser>
          <c:idx val="6"/>
          <c:order val="3"/>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Lit>
              <c:formatCode>General</c:formatCode>
              <c:ptCount val="2"/>
              <c:pt idx="0">
                <c:v>0</c:v>
              </c:pt>
              <c:pt idx="1">
                <c:v>16</c:v>
              </c:pt>
            </c:numLit>
          </c:xVal>
          <c:yVal>
            <c:numRef>
              <c:f>('Group Fixtures'!$Y$10,'Group Fixtures'!$Y$10)</c:f>
              <c:numCache>
                <c:formatCode>General</c:formatCode>
                <c:ptCount val="2"/>
                <c:pt idx="0">
                  <c:v>8.1650421319423945</c:v>
                </c:pt>
                <c:pt idx="1">
                  <c:v>8.1650421319423945</c:v>
                </c:pt>
              </c:numCache>
            </c:numRef>
          </c:yVal>
          <c:smooth val="0"/>
          <c:extLst>
            <c:ext xmlns:c16="http://schemas.microsoft.com/office/drawing/2014/chart" uri="{C3380CC4-5D6E-409C-BE32-E72D297353CC}">
              <c16:uniqueId val="{00000006-A7AE-45E3-8269-D51602E00385}"/>
            </c:ext>
          </c:extLst>
        </c:ser>
        <c:dLbls>
          <c:showLegendKey val="0"/>
          <c:showVal val="0"/>
          <c:showCatName val="0"/>
          <c:showSerName val="0"/>
          <c:showPercent val="0"/>
          <c:showBubbleSize val="0"/>
        </c:dLbls>
        <c:axId val="70751919"/>
        <c:axId val="2138632719"/>
      </c:scatterChart>
      <c:valAx>
        <c:axId val="7075191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32719"/>
        <c:crosses val="autoZero"/>
        <c:crossBetween val="midCat"/>
      </c:valAx>
      <c:valAx>
        <c:axId val="2138632719"/>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51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Draws</a:t>
            </a:r>
            <a:r>
              <a:rPr lang="en-IN" baseline="0"/>
              <a:t> Rank Diffs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('Group Fixtures'!$M$4,'Group Fixtures'!$M$13,'Group Fixtures'!$M$19,'Group Fixtures'!$M$23,'Group Fixtures'!$M$26,'Group Fixtures'!$M$34,'Group Fixtures'!$M$38,'Group Fixtures'!$M$41,'Group Fixtures'!$M$46,'Group Fixtures'!$M$48)</c:f>
              <c:numCache>
                <c:formatCode>General</c:formatCode>
                <c:ptCount val="10"/>
                <c:pt idx="0">
                  <c:v>33</c:v>
                </c:pt>
                <c:pt idx="1">
                  <c:v>38</c:v>
                </c:pt>
                <c:pt idx="2">
                  <c:v>8</c:v>
                </c:pt>
                <c:pt idx="3">
                  <c:v>8</c:v>
                </c:pt>
                <c:pt idx="4">
                  <c:v>26</c:v>
                </c:pt>
                <c:pt idx="5">
                  <c:v>6</c:v>
                </c:pt>
                <c:pt idx="6">
                  <c:v>18</c:v>
                </c:pt>
                <c:pt idx="7">
                  <c:v>20</c:v>
                </c:pt>
                <c:pt idx="8">
                  <c:v>35</c:v>
                </c:pt>
                <c:pt idx="9">
                  <c:v>15</c:v>
                </c:pt>
              </c:numCache>
            </c:numRef>
          </c:yVal>
          <c:smooth val="0"/>
          <c:extLst>
            <c:ext xmlns:c16="http://schemas.microsoft.com/office/drawing/2014/chart" uri="{C3380CC4-5D6E-409C-BE32-E72D297353CC}">
              <c16:uniqueId val="{00000000-18EA-43E7-88B2-E1A75203F557}"/>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2"/>
              <c:pt idx="0">
                <c:v>0</c:v>
              </c:pt>
              <c:pt idx="1">
                <c:v>10</c:v>
              </c:pt>
            </c:numLit>
          </c:xVal>
          <c:yVal>
            <c:numRef>
              <c:f>('Group Fixtures'!$S$13,'Group Fixtures'!$S$13)</c:f>
              <c:numCache>
                <c:formatCode>General</c:formatCode>
                <c:ptCount val="2"/>
                <c:pt idx="0">
                  <c:v>20.7</c:v>
                </c:pt>
                <c:pt idx="1">
                  <c:v>20.7</c:v>
                </c:pt>
              </c:numCache>
            </c:numRef>
          </c:yVal>
          <c:smooth val="0"/>
          <c:extLst>
            <c:ext xmlns:c16="http://schemas.microsoft.com/office/drawing/2014/chart" uri="{C3380CC4-5D6E-409C-BE32-E72D297353CC}">
              <c16:uniqueId val="{00000001-18EA-43E7-88B2-E1A75203F557}"/>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2"/>
              <c:pt idx="0">
                <c:v>0</c:v>
              </c:pt>
              <c:pt idx="1">
                <c:v>10</c:v>
              </c:pt>
            </c:numLit>
          </c:xVal>
          <c:yVal>
            <c:numRef>
              <c:f>('Group Fixtures'!$X$13,'Group Fixtures'!$X$13)</c:f>
              <c:numCache>
                <c:formatCode>General</c:formatCode>
                <c:ptCount val="2"/>
                <c:pt idx="0">
                  <c:v>32.542015594202425</c:v>
                </c:pt>
                <c:pt idx="1">
                  <c:v>32.542015594202425</c:v>
                </c:pt>
              </c:numCache>
            </c:numRef>
          </c:yVal>
          <c:smooth val="0"/>
          <c:extLst>
            <c:ext xmlns:c16="http://schemas.microsoft.com/office/drawing/2014/chart" uri="{C3380CC4-5D6E-409C-BE32-E72D297353CC}">
              <c16:uniqueId val="{00000002-18EA-43E7-88B2-E1A75203F557}"/>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Lit>
              <c:formatCode>General</c:formatCode>
              <c:ptCount val="2"/>
              <c:pt idx="0">
                <c:v>0</c:v>
              </c:pt>
              <c:pt idx="1">
                <c:v>10</c:v>
              </c:pt>
            </c:numLit>
          </c:xVal>
          <c:yVal>
            <c:numRef>
              <c:f>('Group Fixtures'!$Y$13,'Group Fixtures'!$Y$13)</c:f>
              <c:numCache>
                <c:formatCode>General</c:formatCode>
                <c:ptCount val="2"/>
                <c:pt idx="0">
                  <c:v>8.8579844057975752</c:v>
                </c:pt>
                <c:pt idx="1">
                  <c:v>8.8579844057975752</c:v>
                </c:pt>
              </c:numCache>
            </c:numRef>
          </c:yVal>
          <c:smooth val="0"/>
          <c:extLst>
            <c:ext xmlns:c16="http://schemas.microsoft.com/office/drawing/2014/chart" uri="{C3380CC4-5D6E-409C-BE32-E72D297353CC}">
              <c16:uniqueId val="{00000003-18EA-43E7-88B2-E1A75203F557}"/>
            </c:ext>
          </c:extLst>
        </c:ser>
        <c:dLbls>
          <c:showLegendKey val="0"/>
          <c:showVal val="0"/>
          <c:showCatName val="0"/>
          <c:showSerName val="0"/>
          <c:showPercent val="0"/>
          <c:showBubbleSize val="0"/>
        </c:dLbls>
        <c:axId val="61348671"/>
        <c:axId val="2138626959"/>
      </c:scatterChart>
      <c:valAx>
        <c:axId val="6134867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626959"/>
        <c:crosses val="autoZero"/>
        <c:crossBetween val="midCat"/>
      </c:valAx>
      <c:valAx>
        <c:axId val="2138626959"/>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48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555624</xdr:colOff>
      <xdr:row>29</xdr:row>
      <xdr:rowOff>149225</xdr:rowOff>
    </xdr:from>
    <xdr:to>
      <xdr:col>12</xdr:col>
      <xdr:colOff>241299</xdr:colOff>
      <xdr:row>50</xdr:row>
      <xdr:rowOff>0</xdr:rowOff>
    </xdr:to>
    <xdr:graphicFrame macro="">
      <xdr:nvGraphicFramePr>
        <xdr:cNvPr id="2" name="Chart 1">
          <a:extLst>
            <a:ext uri="{FF2B5EF4-FFF2-40B4-BE49-F238E27FC236}">
              <a16:creationId xmlns:a16="http://schemas.microsoft.com/office/drawing/2014/main" id="{F00CAFDA-D253-2AC1-DD20-FA648594D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1392050</xdr:colOff>
      <xdr:row>54</xdr:row>
      <xdr:rowOff>184525</xdr:rowOff>
    </xdr:from>
    <xdr:to>
      <xdr:col>12</xdr:col>
      <xdr:colOff>480127</xdr:colOff>
      <xdr:row>74</xdr:row>
      <xdr:rowOff>171375</xdr:rowOff>
    </xdr:to>
    <xdr:graphicFrame macro="">
      <xdr:nvGraphicFramePr>
        <xdr:cNvPr id="4" name="Chart 3">
          <a:extLst>
            <a:ext uri="{FF2B5EF4-FFF2-40B4-BE49-F238E27FC236}">
              <a16:creationId xmlns:a16="http://schemas.microsoft.com/office/drawing/2014/main" id="{5C436419-A2DF-73BB-5100-65AC5697A8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158469</xdr:colOff>
      <xdr:row>54</xdr:row>
      <xdr:rowOff>143062</xdr:rowOff>
    </xdr:from>
    <xdr:to>
      <xdr:col>8</xdr:col>
      <xdr:colOff>751683</xdr:colOff>
      <xdr:row>74</xdr:row>
      <xdr:rowOff>129912</xdr:rowOff>
    </xdr:to>
    <xdr:graphicFrame macro="">
      <xdr:nvGraphicFramePr>
        <xdr:cNvPr id="5" name="Chart 4">
          <a:extLst>
            <a:ext uri="{FF2B5EF4-FFF2-40B4-BE49-F238E27FC236}">
              <a16:creationId xmlns:a16="http://schemas.microsoft.com/office/drawing/2014/main" id="{6C1BF3C2-EDEC-2CEA-5BD3-801312D79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679449</xdr:colOff>
      <xdr:row>76</xdr:row>
      <xdr:rowOff>28575</xdr:rowOff>
    </xdr:from>
    <xdr:to>
      <xdr:col>10</xdr:col>
      <xdr:colOff>942974</xdr:colOff>
      <xdr:row>96</xdr:row>
      <xdr:rowOff>9075</xdr:rowOff>
    </xdr:to>
    <xdr:graphicFrame macro="">
      <xdr:nvGraphicFramePr>
        <xdr:cNvPr id="9" name="Chart 8">
          <a:extLst>
            <a:ext uri="{FF2B5EF4-FFF2-40B4-BE49-F238E27FC236}">
              <a16:creationId xmlns:a16="http://schemas.microsoft.com/office/drawing/2014/main" id="{B187CD6B-3A6D-48EC-985D-05809DD9A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657411</xdr:colOff>
      <xdr:row>96</xdr:row>
      <xdr:rowOff>104589</xdr:rowOff>
    </xdr:from>
    <xdr:to>
      <xdr:col>10</xdr:col>
      <xdr:colOff>920936</xdr:colOff>
      <xdr:row>116</xdr:row>
      <xdr:rowOff>85088</xdr:rowOff>
    </xdr:to>
    <xdr:graphicFrame macro="">
      <xdr:nvGraphicFramePr>
        <xdr:cNvPr id="2" name="Chart 1">
          <a:extLst>
            <a:ext uri="{FF2B5EF4-FFF2-40B4-BE49-F238E27FC236}">
              <a16:creationId xmlns:a16="http://schemas.microsoft.com/office/drawing/2014/main" id="{AAA97704-BD3E-4ECC-9687-39064B018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54</xdr:row>
      <xdr:rowOff>127000</xdr:rowOff>
    </xdr:from>
    <xdr:to>
      <xdr:col>5</xdr:col>
      <xdr:colOff>85215</xdr:colOff>
      <xdr:row>74</xdr:row>
      <xdr:rowOff>113850</xdr:rowOff>
    </xdr:to>
    <xdr:graphicFrame macro="">
      <xdr:nvGraphicFramePr>
        <xdr:cNvPr id="3" name="Chart 2">
          <a:extLst>
            <a:ext uri="{FF2B5EF4-FFF2-40B4-BE49-F238E27FC236}">
              <a16:creationId xmlns:a16="http://schemas.microsoft.com/office/drawing/2014/main" id="{B5190513-B93A-4831-B38D-C6436E762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156882</xdr:colOff>
      <xdr:row>54</xdr:row>
      <xdr:rowOff>179294</xdr:rowOff>
    </xdr:from>
    <xdr:to>
      <xdr:col>19</xdr:col>
      <xdr:colOff>156371</xdr:colOff>
      <xdr:row>74</xdr:row>
      <xdr:rowOff>166144</xdr:rowOff>
    </xdr:to>
    <xdr:graphicFrame macro="">
      <xdr:nvGraphicFramePr>
        <xdr:cNvPr id="6" name="Chart 5">
          <a:extLst>
            <a:ext uri="{FF2B5EF4-FFF2-40B4-BE49-F238E27FC236}">
              <a16:creationId xmlns:a16="http://schemas.microsoft.com/office/drawing/2014/main" id="{92D629D3-4E41-40F2-A306-3C40454344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663EE8-2552-485F-9081-0EC9E8B40D85}" autoFormatId="16" applyNumberFormats="0" applyBorderFormats="0" applyFontFormats="0" applyPatternFormats="0" applyAlignmentFormats="0" applyWidthHeightFormats="0">
  <queryTableRefresh nextId="12">
    <queryTableFields count="11">
      <queryTableField id="1" name="Away" tableColumnId="1"/>
      <queryTableField id="2" name="Group" tableColumnId="2"/>
      <queryTableField id="3" name="Home Rank" tableColumnId="3"/>
      <queryTableField id="4" name="Away Rank" tableColumnId="4"/>
      <queryTableField id="5" name="Ranking-based Prediction" tableColumnId="5"/>
      <queryTableField id="6" name="Form-Based Prediction" tableColumnId="6"/>
      <queryTableField id="7" name="Actual Result" tableColumnId="7"/>
      <queryTableField id="8" name="Was the Ranking-based Model right?" tableColumnId="8"/>
      <queryTableField id="9" name="Was the Form-based Model right?" tableColumnId="9"/>
      <queryTableField id="10" name="Rank vs. Form" tableColumnId="10"/>
      <queryTableField id="11" name="Rank diff" tableColumnId="11"/>
    </queryTableFields>
  </queryTableRefresh>
</queryTable>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187C39-E4E3-4360-916F-3C4C9106B2C1}" name="Table1_2" displayName="Table1_2" ref="A1:K28" tableType="queryTable" totalsRowShown="0">
  <autoFilter ref="A1:K28" xr:uid="{7D187C39-E4E3-4360-916F-3C4C9106B2C1}"/>
  <tableColumns count="11">
    <tableColumn id="1" xr3:uid="{82855819-C004-4AB9-B7D6-EA808943EB7A}" uniqueName="1" name="Away" queryTableFieldId="1" dataDxfId="22"/>
    <tableColumn id="2" xr3:uid="{841C44D2-EE5D-4756-AEE0-784797CBFF74}" uniqueName="2" name="Group" queryTableFieldId="2" dataDxfId="21"/>
    <tableColumn id="3" xr3:uid="{5C643A27-349F-47F3-A7D6-596D2F6D6D26}" uniqueName="3" name="Home Rank" queryTableFieldId="3"/>
    <tableColumn id="4" xr3:uid="{B991C639-C5A8-4527-9784-EEB7ABAA9D25}" uniqueName="4" name="Away Rank" queryTableFieldId="4"/>
    <tableColumn id="5" xr3:uid="{CFDEBAD6-4ACE-4FF8-A578-45922E105A61}" uniqueName="5" name="Ranking-based Prediction" queryTableFieldId="5" dataDxfId="20"/>
    <tableColumn id="6" xr3:uid="{A167A20C-571B-47C9-8E4A-AAECCC15A3B3}" uniqueName="6" name="Form-Based Prediction" queryTableFieldId="6" dataDxfId="19"/>
    <tableColumn id="7" xr3:uid="{2DAB80B2-0731-4ED6-A471-F8A5F4B85E4B}" uniqueName="7" name="Actual Result" queryTableFieldId="7" dataDxfId="18"/>
    <tableColumn id="8" xr3:uid="{B057AA56-F837-4C74-810C-DD5C4B2096E1}" uniqueName="8" name="Was the Ranking-based Model right?" queryTableFieldId="8" dataDxfId="17"/>
    <tableColumn id="9" xr3:uid="{8F5DB851-3A08-4F03-8D24-E109DF131320}" uniqueName="9" name="Was the Form-based Model right?" queryTableFieldId="9" dataDxfId="16"/>
    <tableColumn id="10" xr3:uid="{A9039134-8E55-4B63-9FED-935633059BD9}" uniqueName="10" name="Rank vs. Form" queryTableFieldId="10" dataDxfId="15"/>
    <tableColumn id="11" xr3:uid="{CF1A812C-1DC6-4D08-9D29-DCB1953C917A}" uniqueName="11" name="Rank diff"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DB90A7-4D31-4CEE-AA55-3B48A184B8AF}" name="Table1" displayName="Table1" ref="C1:M49" totalsRowShown="0" headerRowDxfId="14" dataDxfId="13">
  <autoFilter ref="C1:M49" xr:uid="{A3DB90A7-4D31-4CEE-AA55-3B48A184B8AF}"/>
  <tableColumns count="11">
    <tableColumn id="1" xr3:uid="{8DA8586A-F87B-4805-815C-FA5C2885BE21}" name="Away" dataDxfId="12"/>
    <tableColumn id="2" xr3:uid="{A7143578-6187-4C38-9A3B-EB7385034DD4}" name="Group" dataDxfId="11">
      <calculatedColumnFormula>VLOOKUP(B2,Groups!A:B,2,FALSE)</calculatedColumnFormula>
    </tableColumn>
    <tableColumn id="3" xr3:uid="{1CB40360-8884-4DA7-A526-8700F99AC65A}" name="Home Rank" dataDxfId="10">
      <calculatedColumnFormula>VLOOKUP(B2,Groups!A:C,3,FALSE)</calculatedColumnFormula>
    </tableColumn>
    <tableColumn id="4" xr3:uid="{7F46F260-2DBE-4342-A1B9-77AC27BB54CC}" name="Away Rank" dataDxfId="9">
      <calculatedColumnFormula>VLOOKUP(C2,Groups!A:C,3,FALSE)</calculatedColumnFormula>
    </tableColumn>
    <tableColumn id="5" xr3:uid="{B2E89D68-D8CD-481B-B5AC-C9E9133259B3}" name="Ranking-based Prediction" dataDxfId="8">
      <calculatedColumnFormula>IF((E2&lt;F2),B2,IF((F2&lt;E2),C2,"Draw"))</calculatedColumnFormula>
    </tableColumn>
    <tableColumn id="6" xr3:uid="{E29934EC-CD2C-4F98-9CC5-337AB163D734}" name="Form-Based Prediction" dataDxfId="7"/>
    <tableColumn id="7" xr3:uid="{6DF4F196-08C5-4111-ADBD-36B25E233100}" name="Actual Result" dataDxfId="6"/>
    <tableColumn id="8" xr3:uid="{168972C0-3DEF-462F-8202-3EB8A28F88CB}" name="Was the Ranking-based Model right?" dataDxfId="5">
      <calculatedColumnFormula>IF(I2="Draw","Draw",IF(I2=G2,"YES","NO"))</calculatedColumnFormula>
    </tableColumn>
    <tableColumn id="9" xr3:uid="{2138AD5F-2229-4D3D-92FD-DC147EFE6156}" name="Was the Form-based Model right?" dataDxfId="4">
      <calculatedColumnFormula>IF(I2="Draw","Draw",IF(I2=H2,"YES","NO"))</calculatedColumnFormula>
    </tableColumn>
    <tableColumn id="10" xr3:uid="{088FE0B6-2FC0-4743-892D-286161702CA5}" name="Rank vs. Form" dataDxfId="3">
      <calculatedColumnFormula>IF(I2="Draw","Draw",IF(H2=G2,"YES","NO"))</calculatedColumnFormula>
    </tableColumn>
    <tableColumn id="11" xr3:uid="{0DC74CC7-46FF-4691-BB8D-55071103DD5F}" name="Rank diff" dataDxfId="2">
      <calculatedColumnFormula>ABS(E2-F2)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DEEAF-37E5-40D1-8AE9-2537E8A91083}">
  <dimension ref="A1:P28"/>
  <sheetViews>
    <sheetView topLeftCell="I2" workbookViewId="0">
      <selection activeCell="O33" sqref="O33"/>
    </sheetView>
  </sheetViews>
  <sheetFormatPr defaultRowHeight="14.5" x14ac:dyDescent="0.35"/>
  <cols>
    <col min="1" max="1" width="17.1796875" bestFit="1" customWidth="1"/>
    <col min="2" max="2" width="8.54296875" bestFit="1" customWidth="1"/>
    <col min="3" max="3" width="12.81640625" bestFit="1" customWidth="1"/>
    <col min="4" max="4" width="12.36328125" bestFit="1" customWidth="1"/>
    <col min="5" max="5" width="25.1796875" bestFit="1" customWidth="1"/>
    <col min="6" max="6" width="22.90625" bestFit="1" customWidth="1"/>
    <col min="7" max="7" width="14.26953125" bestFit="1" customWidth="1"/>
    <col min="8" max="8" width="35.1796875" bestFit="1" customWidth="1"/>
    <col min="9" max="9" width="32.7265625" bestFit="1" customWidth="1"/>
    <col min="10" max="10" width="15" bestFit="1" customWidth="1"/>
    <col min="11" max="11" width="10.7265625" bestFit="1" customWidth="1"/>
  </cols>
  <sheetData>
    <row r="1" spans="1:16" x14ac:dyDescent="0.35">
      <c r="A1" t="s">
        <v>46</v>
      </c>
      <c r="B1" t="s">
        <v>0</v>
      </c>
      <c r="C1" t="s">
        <v>47</v>
      </c>
      <c r="D1" t="s">
        <v>48</v>
      </c>
      <c r="E1" t="s">
        <v>49</v>
      </c>
      <c r="F1" t="s">
        <v>50</v>
      </c>
      <c r="G1" t="s">
        <v>51</v>
      </c>
      <c r="H1" t="s">
        <v>57</v>
      </c>
      <c r="I1" t="s">
        <v>52</v>
      </c>
      <c r="J1" t="s">
        <v>53</v>
      </c>
      <c r="K1" t="s">
        <v>59</v>
      </c>
    </row>
    <row r="2" spans="1:16" x14ac:dyDescent="0.35">
      <c r="A2" t="s">
        <v>39</v>
      </c>
      <c r="B2" t="s">
        <v>5</v>
      </c>
      <c r="C2">
        <v>10</v>
      </c>
      <c r="D2">
        <v>22</v>
      </c>
      <c r="E2" t="s">
        <v>4</v>
      </c>
      <c r="F2" t="s">
        <v>4</v>
      </c>
      <c r="G2" t="s">
        <v>4</v>
      </c>
      <c r="H2" t="s">
        <v>60</v>
      </c>
      <c r="I2" t="s">
        <v>60</v>
      </c>
      <c r="J2" t="s">
        <v>60</v>
      </c>
      <c r="K2">
        <v>12</v>
      </c>
    </row>
    <row r="3" spans="1:16" x14ac:dyDescent="0.35">
      <c r="A3" t="s">
        <v>10</v>
      </c>
      <c r="B3" t="s">
        <v>3</v>
      </c>
      <c r="C3">
        <v>46</v>
      </c>
      <c r="D3">
        <v>20</v>
      </c>
      <c r="E3" t="s">
        <v>10</v>
      </c>
      <c r="F3" t="s">
        <v>10</v>
      </c>
      <c r="G3" t="s">
        <v>10</v>
      </c>
      <c r="H3" t="s">
        <v>60</v>
      </c>
      <c r="I3" t="s">
        <v>60</v>
      </c>
      <c r="J3" t="s">
        <v>60</v>
      </c>
      <c r="K3">
        <v>26</v>
      </c>
      <c r="P3">
        <f>_xlfn.STDEV.S(Table1_2[Rank diff])</f>
        <v>20.416880340762219</v>
      </c>
    </row>
    <row r="4" spans="1:16" x14ac:dyDescent="0.35">
      <c r="A4" t="s">
        <v>12</v>
      </c>
      <c r="B4" t="s">
        <v>13</v>
      </c>
      <c r="C4">
        <v>6</v>
      </c>
      <c r="D4">
        <v>36</v>
      </c>
      <c r="E4" t="s">
        <v>11</v>
      </c>
      <c r="F4" t="s">
        <v>11</v>
      </c>
      <c r="G4" t="s">
        <v>11</v>
      </c>
      <c r="H4" t="s">
        <v>60</v>
      </c>
      <c r="I4" t="s">
        <v>60</v>
      </c>
      <c r="J4" t="s">
        <v>60</v>
      </c>
      <c r="K4">
        <v>30</v>
      </c>
    </row>
    <row r="5" spans="1:16" x14ac:dyDescent="0.35">
      <c r="A5" t="s">
        <v>14</v>
      </c>
      <c r="B5" t="s">
        <v>15</v>
      </c>
      <c r="C5">
        <v>1</v>
      </c>
      <c r="D5">
        <v>32</v>
      </c>
      <c r="E5" t="s">
        <v>41</v>
      </c>
      <c r="F5" t="s">
        <v>41</v>
      </c>
      <c r="G5" t="s">
        <v>41</v>
      </c>
      <c r="H5" t="s">
        <v>60</v>
      </c>
      <c r="I5" t="s">
        <v>60</v>
      </c>
      <c r="J5" t="s">
        <v>60</v>
      </c>
      <c r="K5">
        <v>31</v>
      </c>
    </row>
    <row r="6" spans="1:16" x14ac:dyDescent="0.35">
      <c r="A6" t="s">
        <v>17</v>
      </c>
      <c r="B6" t="s">
        <v>13</v>
      </c>
      <c r="C6">
        <v>77</v>
      </c>
      <c r="D6">
        <v>11</v>
      </c>
      <c r="E6" t="s">
        <v>17</v>
      </c>
      <c r="F6" t="s">
        <v>17</v>
      </c>
      <c r="G6" t="s">
        <v>17</v>
      </c>
      <c r="H6" t="s">
        <v>60</v>
      </c>
      <c r="I6" t="s">
        <v>60</v>
      </c>
      <c r="J6" t="s">
        <v>60</v>
      </c>
      <c r="K6">
        <v>66</v>
      </c>
      <c r="M6">
        <v>0</v>
      </c>
      <c r="N6">
        <f>AVERAGE(Table1_2[Rank diff])</f>
        <v>28.814814814814813</v>
      </c>
      <c r="O6">
        <f>N6+P3</f>
        <v>49.231695155577029</v>
      </c>
      <c r="P6">
        <f>N6-P3</f>
        <v>8.3979344740525939</v>
      </c>
    </row>
    <row r="7" spans="1:16" x14ac:dyDescent="0.35">
      <c r="A7" t="s">
        <v>19</v>
      </c>
      <c r="B7" t="s">
        <v>20</v>
      </c>
      <c r="C7">
        <v>4</v>
      </c>
      <c r="D7">
        <v>53</v>
      </c>
      <c r="E7" t="s">
        <v>18</v>
      </c>
      <c r="F7" t="s">
        <v>18</v>
      </c>
      <c r="G7" t="s">
        <v>18</v>
      </c>
      <c r="H7" t="s">
        <v>60</v>
      </c>
      <c r="I7" t="s">
        <v>60</v>
      </c>
      <c r="J7" t="s">
        <v>60</v>
      </c>
      <c r="K7">
        <v>49</v>
      </c>
      <c r="M7">
        <v>30</v>
      </c>
      <c r="N7">
        <f>AVERAGE(Table1_2[Rank diff])</f>
        <v>28.814814814814813</v>
      </c>
      <c r="O7">
        <v>49.231695155577029</v>
      </c>
      <c r="P7">
        <v>8.3979344740525939</v>
      </c>
    </row>
    <row r="8" spans="1:16" x14ac:dyDescent="0.35">
      <c r="A8" t="s">
        <v>22</v>
      </c>
      <c r="B8" t="s">
        <v>20</v>
      </c>
      <c r="C8">
        <v>13</v>
      </c>
      <c r="D8">
        <v>14</v>
      </c>
      <c r="E8" t="s">
        <v>21</v>
      </c>
      <c r="F8" t="s">
        <v>22</v>
      </c>
      <c r="G8" t="s">
        <v>21</v>
      </c>
      <c r="H8" t="s">
        <v>60</v>
      </c>
      <c r="I8" t="s">
        <v>61</v>
      </c>
      <c r="J8" t="s">
        <v>61</v>
      </c>
      <c r="K8">
        <v>1</v>
      </c>
    </row>
    <row r="9" spans="1:16" x14ac:dyDescent="0.35">
      <c r="A9" t="s">
        <v>24</v>
      </c>
      <c r="B9" t="s">
        <v>25</v>
      </c>
      <c r="C9">
        <v>3</v>
      </c>
      <c r="D9">
        <v>54</v>
      </c>
      <c r="E9" t="s">
        <v>23</v>
      </c>
      <c r="F9" t="s">
        <v>23</v>
      </c>
      <c r="G9" t="s">
        <v>23</v>
      </c>
      <c r="H9" t="s">
        <v>60</v>
      </c>
      <c r="I9" t="s">
        <v>60</v>
      </c>
      <c r="J9" t="s">
        <v>60</v>
      </c>
      <c r="K9">
        <v>51</v>
      </c>
    </row>
    <row r="10" spans="1:16" x14ac:dyDescent="0.35">
      <c r="A10" t="s">
        <v>27</v>
      </c>
      <c r="B10" t="s">
        <v>15</v>
      </c>
      <c r="C10">
        <v>9</v>
      </c>
      <c r="D10">
        <v>21</v>
      </c>
      <c r="E10" t="s">
        <v>26</v>
      </c>
      <c r="F10" t="s">
        <v>26</v>
      </c>
      <c r="G10" t="s">
        <v>26</v>
      </c>
      <c r="H10" t="s">
        <v>60</v>
      </c>
      <c r="I10" t="s">
        <v>60</v>
      </c>
      <c r="J10" t="s">
        <v>60</v>
      </c>
      <c r="K10">
        <v>12</v>
      </c>
    </row>
    <row r="11" spans="1:16" x14ac:dyDescent="0.35">
      <c r="A11" t="s">
        <v>32</v>
      </c>
      <c r="B11" t="s">
        <v>25</v>
      </c>
      <c r="C11">
        <v>16</v>
      </c>
      <c r="D11">
        <v>28</v>
      </c>
      <c r="E11" t="s">
        <v>31</v>
      </c>
      <c r="F11" t="s">
        <v>32</v>
      </c>
      <c r="G11" t="s">
        <v>31</v>
      </c>
      <c r="H11" t="s">
        <v>60</v>
      </c>
      <c r="I11" t="s">
        <v>61</v>
      </c>
      <c r="J11" t="s">
        <v>61</v>
      </c>
      <c r="K11">
        <v>12</v>
      </c>
    </row>
    <row r="12" spans="1:16" x14ac:dyDescent="0.35">
      <c r="A12" t="s">
        <v>34</v>
      </c>
      <c r="B12" t="s">
        <v>35</v>
      </c>
      <c r="C12">
        <v>2</v>
      </c>
      <c r="D12">
        <v>72</v>
      </c>
      <c r="E12" t="s">
        <v>33</v>
      </c>
      <c r="F12" t="s">
        <v>33</v>
      </c>
      <c r="G12" t="s">
        <v>33</v>
      </c>
      <c r="H12" t="s">
        <v>60</v>
      </c>
      <c r="I12" t="s">
        <v>60</v>
      </c>
      <c r="J12" t="s">
        <v>60</v>
      </c>
      <c r="K12">
        <v>70</v>
      </c>
    </row>
    <row r="13" spans="1:16" x14ac:dyDescent="0.35">
      <c r="A13" t="s">
        <v>37</v>
      </c>
      <c r="B13" t="s">
        <v>30</v>
      </c>
      <c r="C13">
        <v>8</v>
      </c>
      <c r="D13">
        <v>52</v>
      </c>
      <c r="E13" t="s">
        <v>36</v>
      </c>
      <c r="F13" t="s">
        <v>36</v>
      </c>
      <c r="G13" t="s">
        <v>36</v>
      </c>
      <c r="H13" t="s">
        <v>60</v>
      </c>
      <c r="I13" t="s">
        <v>60</v>
      </c>
      <c r="J13" t="s">
        <v>60</v>
      </c>
      <c r="K13">
        <v>44</v>
      </c>
    </row>
    <row r="14" spans="1:16" x14ac:dyDescent="0.35">
      <c r="A14" t="s">
        <v>12</v>
      </c>
      <c r="B14" t="s">
        <v>13</v>
      </c>
      <c r="C14">
        <v>11</v>
      </c>
      <c r="D14">
        <v>36</v>
      </c>
      <c r="E14" t="s">
        <v>17</v>
      </c>
      <c r="F14" t="s">
        <v>12</v>
      </c>
      <c r="G14" t="s">
        <v>17</v>
      </c>
      <c r="H14" t="s">
        <v>60</v>
      </c>
      <c r="I14" t="s">
        <v>61</v>
      </c>
      <c r="J14" t="s">
        <v>61</v>
      </c>
      <c r="K14">
        <v>25</v>
      </c>
    </row>
    <row r="15" spans="1:16" x14ac:dyDescent="0.35">
      <c r="A15" t="s">
        <v>16</v>
      </c>
      <c r="B15" t="s">
        <v>13</v>
      </c>
      <c r="C15">
        <v>6</v>
      </c>
      <c r="D15">
        <v>77</v>
      </c>
      <c r="E15" t="s">
        <v>11</v>
      </c>
      <c r="F15" t="s">
        <v>11</v>
      </c>
      <c r="G15" t="s">
        <v>11</v>
      </c>
      <c r="H15" t="s">
        <v>60</v>
      </c>
      <c r="I15" t="s">
        <v>60</v>
      </c>
      <c r="J15" t="s">
        <v>60</v>
      </c>
      <c r="K15">
        <v>71</v>
      </c>
    </row>
    <row r="16" spans="1:16" x14ac:dyDescent="0.35">
      <c r="A16" t="s">
        <v>39</v>
      </c>
      <c r="B16" t="s">
        <v>5</v>
      </c>
      <c r="C16">
        <v>7</v>
      </c>
      <c r="D16">
        <v>22</v>
      </c>
      <c r="E16" t="s">
        <v>7</v>
      </c>
      <c r="F16" t="s">
        <v>7</v>
      </c>
      <c r="G16" t="s">
        <v>7</v>
      </c>
      <c r="H16" t="s">
        <v>60</v>
      </c>
      <c r="I16" t="s">
        <v>60</v>
      </c>
      <c r="J16" t="s">
        <v>60</v>
      </c>
      <c r="K16">
        <v>15</v>
      </c>
    </row>
    <row r="17" spans="1:11" x14ac:dyDescent="0.35">
      <c r="A17" t="s">
        <v>14</v>
      </c>
      <c r="B17" t="s">
        <v>15</v>
      </c>
      <c r="C17">
        <v>21</v>
      </c>
      <c r="D17">
        <v>32</v>
      </c>
      <c r="E17" t="s">
        <v>27</v>
      </c>
      <c r="F17" t="s">
        <v>14</v>
      </c>
      <c r="G17" t="s">
        <v>27</v>
      </c>
      <c r="H17" t="s">
        <v>60</v>
      </c>
      <c r="I17" t="s">
        <v>61</v>
      </c>
      <c r="J17" t="s">
        <v>61</v>
      </c>
      <c r="K17">
        <v>11</v>
      </c>
    </row>
    <row r="18" spans="1:11" x14ac:dyDescent="0.35">
      <c r="A18" t="s">
        <v>21</v>
      </c>
      <c r="B18" t="s">
        <v>20</v>
      </c>
      <c r="C18">
        <v>4</v>
      </c>
      <c r="D18">
        <v>13</v>
      </c>
      <c r="E18" t="s">
        <v>18</v>
      </c>
      <c r="F18" t="s">
        <v>18</v>
      </c>
      <c r="G18" t="s">
        <v>18</v>
      </c>
      <c r="H18" t="s">
        <v>60</v>
      </c>
      <c r="I18" t="s">
        <v>60</v>
      </c>
      <c r="J18" t="s">
        <v>60</v>
      </c>
      <c r="K18">
        <v>9</v>
      </c>
    </row>
    <row r="19" spans="1:11" x14ac:dyDescent="0.35">
      <c r="A19" t="s">
        <v>19</v>
      </c>
      <c r="B19" t="s">
        <v>20</v>
      </c>
      <c r="C19">
        <v>14</v>
      </c>
      <c r="D19">
        <v>53</v>
      </c>
      <c r="E19" t="s">
        <v>22</v>
      </c>
      <c r="F19" t="s">
        <v>19</v>
      </c>
      <c r="G19" t="s">
        <v>22</v>
      </c>
      <c r="H19" t="s">
        <v>60</v>
      </c>
      <c r="I19" t="s">
        <v>61</v>
      </c>
      <c r="J19" t="s">
        <v>61</v>
      </c>
      <c r="K19">
        <v>39</v>
      </c>
    </row>
    <row r="20" spans="1:11" x14ac:dyDescent="0.35">
      <c r="A20" t="s">
        <v>31</v>
      </c>
      <c r="B20" t="s">
        <v>25</v>
      </c>
      <c r="C20">
        <v>3</v>
      </c>
      <c r="D20">
        <v>16</v>
      </c>
      <c r="E20" t="s">
        <v>23</v>
      </c>
      <c r="F20" t="s">
        <v>23</v>
      </c>
      <c r="G20" t="s">
        <v>23</v>
      </c>
      <c r="H20" t="s">
        <v>60</v>
      </c>
      <c r="I20" t="s">
        <v>60</v>
      </c>
      <c r="J20" t="s">
        <v>60</v>
      </c>
      <c r="K20">
        <v>13</v>
      </c>
    </row>
    <row r="21" spans="1:11" x14ac:dyDescent="0.35">
      <c r="A21" t="s">
        <v>36</v>
      </c>
      <c r="B21" t="s">
        <v>30</v>
      </c>
      <c r="C21">
        <v>5</v>
      </c>
      <c r="D21">
        <v>8</v>
      </c>
      <c r="E21" t="s">
        <v>28</v>
      </c>
      <c r="F21" t="s">
        <v>28</v>
      </c>
      <c r="G21" t="s">
        <v>28</v>
      </c>
      <c r="H21" t="s">
        <v>60</v>
      </c>
      <c r="I21" t="s">
        <v>60</v>
      </c>
      <c r="J21" t="s">
        <v>60</v>
      </c>
      <c r="K21">
        <v>3</v>
      </c>
    </row>
    <row r="22" spans="1:11" x14ac:dyDescent="0.35">
      <c r="A22" t="s">
        <v>29</v>
      </c>
      <c r="B22" t="s">
        <v>30</v>
      </c>
      <c r="C22">
        <v>52</v>
      </c>
      <c r="D22">
        <v>43</v>
      </c>
      <c r="E22" t="s">
        <v>29</v>
      </c>
      <c r="F22" t="s">
        <v>37</v>
      </c>
      <c r="G22" t="s">
        <v>29</v>
      </c>
      <c r="H22" t="s">
        <v>60</v>
      </c>
      <c r="I22" t="s">
        <v>61</v>
      </c>
      <c r="J22" t="s">
        <v>61</v>
      </c>
      <c r="K22">
        <v>9</v>
      </c>
    </row>
    <row r="23" spans="1:11" x14ac:dyDescent="0.35">
      <c r="A23" t="s">
        <v>9</v>
      </c>
      <c r="B23" t="s">
        <v>3</v>
      </c>
      <c r="C23">
        <v>12</v>
      </c>
      <c r="D23">
        <v>46</v>
      </c>
      <c r="E23" t="s">
        <v>2</v>
      </c>
      <c r="F23" t="s">
        <v>9</v>
      </c>
      <c r="G23" t="s">
        <v>2</v>
      </c>
      <c r="H23" t="s">
        <v>60</v>
      </c>
      <c r="I23" t="s">
        <v>61</v>
      </c>
      <c r="J23" t="s">
        <v>61</v>
      </c>
      <c r="K23">
        <v>34</v>
      </c>
    </row>
    <row r="24" spans="1:11" x14ac:dyDescent="0.35">
      <c r="A24" t="s">
        <v>26</v>
      </c>
      <c r="B24" t="s">
        <v>15</v>
      </c>
      <c r="C24">
        <v>32</v>
      </c>
      <c r="D24">
        <v>9</v>
      </c>
      <c r="E24" t="s">
        <v>26</v>
      </c>
      <c r="F24" t="s">
        <v>26</v>
      </c>
      <c r="G24" t="s">
        <v>26</v>
      </c>
      <c r="H24" t="s">
        <v>60</v>
      </c>
      <c r="I24" t="s">
        <v>60</v>
      </c>
      <c r="J24" t="s">
        <v>60</v>
      </c>
      <c r="K24">
        <v>23</v>
      </c>
    </row>
    <row r="25" spans="1:11" x14ac:dyDescent="0.35">
      <c r="A25" t="s">
        <v>21</v>
      </c>
      <c r="B25" t="s">
        <v>20</v>
      </c>
      <c r="C25">
        <v>53</v>
      </c>
      <c r="D25">
        <v>13</v>
      </c>
      <c r="E25" t="s">
        <v>21</v>
      </c>
      <c r="F25" t="s">
        <v>21</v>
      </c>
      <c r="G25" t="s">
        <v>21</v>
      </c>
      <c r="H25" t="s">
        <v>60</v>
      </c>
      <c r="I25" t="s">
        <v>60</v>
      </c>
      <c r="J25" t="s">
        <v>60</v>
      </c>
      <c r="K25">
        <v>40</v>
      </c>
    </row>
    <row r="26" spans="1:11" x14ac:dyDescent="0.35">
      <c r="A26" t="s">
        <v>18</v>
      </c>
      <c r="B26" t="s">
        <v>20</v>
      </c>
      <c r="C26">
        <v>14</v>
      </c>
      <c r="D26">
        <v>4</v>
      </c>
      <c r="E26" t="s">
        <v>18</v>
      </c>
      <c r="F26" t="s">
        <v>18</v>
      </c>
      <c r="G26" t="s">
        <v>18</v>
      </c>
      <c r="H26" t="s">
        <v>60</v>
      </c>
      <c r="I26" t="s">
        <v>60</v>
      </c>
      <c r="J26" t="s">
        <v>60</v>
      </c>
      <c r="K26">
        <v>10</v>
      </c>
    </row>
    <row r="27" spans="1:11" x14ac:dyDescent="0.35">
      <c r="A27" t="s">
        <v>23</v>
      </c>
      <c r="B27" t="s">
        <v>25</v>
      </c>
      <c r="C27">
        <v>28</v>
      </c>
      <c r="D27">
        <v>3</v>
      </c>
      <c r="E27" t="s">
        <v>23</v>
      </c>
      <c r="F27" t="s">
        <v>23</v>
      </c>
      <c r="G27" t="s">
        <v>23</v>
      </c>
      <c r="H27" t="s">
        <v>60</v>
      </c>
      <c r="I27" t="s">
        <v>60</v>
      </c>
      <c r="J27" t="s">
        <v>60</v>
      </c>
      <c r="K27">
        <v>25</v>
      </c>
    </row>
    <row r="28" spans="1:11" x14ac:dyDescent="0.35">
      <c r="A28" t="s">
        <v>28</v>
      </c>
      <c r="B28" t="s">
        <v>30</v>
      </c>
      <c r="C28">
        <v>52</v>
      </c>
      <c r="D28">
        <v>5</v>
      </c>
      <c r="E28" t="s">
        <v>28</v>
      </c>
      <c r="F28" t="s">
        <v>37</v>
      </c>
      <c r="G28" t="s">
        <v>28</v>
      </c>
      <c r="H28" t="s">
        <v>60</v>
      </c>
      <c r="I28" t="s">
        <v>61</v>
      </c>
      <c r="J28" t="s">
        <v>61</v>
      </c>
      <c r="K28">
        <v>47</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9"/>
  <sheetViews>
    <sheetView tabSelected="1" topLeftCell="D1" zoomScale="85" zoomScaleNormal="85" workbookViewId="0">
      <selection activeCell="O55" sqref="O55"/>
    </sheetView>
  </sheetViews>
  <sheetFormatPr defaultRowHeight="14.5" x14ac:dyDescent="0.35"/>
  <cols>
    <col min="1" max="1" width="10.08984375" style="1" bestFit="1" customWidth="1"/>
    <col min="2" max="3" width="17.26953125" style="1" customWidth="1"/>
    <col min="4" max="4" width="8.7265625" style="1"/>
    <col min="5" max="5" width="12.453125" style="1" customWidth="1"/>
    <col min="6" max="6" width="12" style="1" customWidth="1"/>
    <col min="7" max="7" width="24.453125" style="1" customWidth="1"/>
    <col min="8" max="8" width="22.08984375" style="1" customWidth="1"/>
    <col min="9" max="9" width="13.90625" style="1" customWidth="1"/>
    <col min="10" max="10" width="34" style="1" customWidth="1"/>
    <col min="11" max="11" width="31.6328125" style="1" customWidth="1"/>
    <col min="12" max="12" width="14.453125" style="1" customWidth="1"/>
    <col min="13" max="13" width="10.36328125" style="1" customWidth="1"/>
    <col min="14" max="14" width="19" style="1" bestFit="1" customWidth="1"/>
    <col min="15" max="15" width="12.90625" style="1" bestFit="1" customWidth="1"/>
    <col min="16" max="16384" width="8.7265625" style="1"/>
  </cols>
  <sheetData>
    <row r="1" spans="1:26" s="2" customFormat="1" x14ac:dyDescent="0.35">
      <c r="A1" s="2" t="s">
        <v>8</v>
      </c>
      <c r="B1" s="5" t="s">
        <v>45</v>
      </c>
      <c r="C1" s="5" t="s">
        <v>46</v>
      </c>
      <c r="D1" s="5" t="s">
        <v>0</v>
      </c>
      <c r="E1" s="5" t="s">
        <v>47</v>
      </c>
      <c r="F1" s="5" t="s">
        <v>48</v>
      </c>
      <c r="G1" s="5" t="s">
        <v>49</v>
      </c>
      <c r="H1" s="5" t="s">
        <v>50</v>
      </c>
      <c r="I1" s="5" t="s">
        <v>51</v>
      </c>
      <c r="J1" s="2" t="s">
        <v>57</v>
      </c>
      <c r="K1" s="2" t="s">
        <v>52</v>
      </c>
      <c r="L1" s="2" t="s">
        <v>53</v>
      </c>
      <c r="M1" s="2" t="s">
        <v>59</v>
      </c>
      <c r="N1" s="2" t="s">
        <v>55</v>
      </c>
      <c r="R1" s="6" t="s">
        <v>62</v>
      </c>
      <c r="S1" s="6"/>
      <c r="T1" s="6"/>
      <c r="U1" s="6" t="s">
        <v>63</v>
      </c>
      <c r="V1" s="6"/>
      <c r="W1" s="6"/>
    </row>
    <row r="2" spans="1:26" x14ac:dyDescent="0.35">
      <c r="A2" s="3">
        <v>45127</v>
      </c>
      <c r="B2" s="1" t="s">
        <v>1</v>
      </c>
      <c r="C2" s="1" t="s">
        <v>2</v>
      </c>
      <c r="D2" s="1" t="str">
        <f>VLOOKUP(B2,Groups!A:B,2,FALSE)</f>
        <v>A</v>
      </c>
      <c r="E2" s="1">
        <f>VLOOKUP(B2,Groups!A:C,3,FALSE)</f>
        <v>26</v>
      </c>
      <c r="F2" s="1">
        <f>VLOOKUP(C2,Groups!A:C,3,FALSE)</f>
        <v>12</v>
      </c>
      <c r="G2" s="1" t="str">
        <f>IF((E2&lt;F2),B2,IF((F2&lt;E2),C2,"Draw"))</f>
        <v>Norway</v>
      </c>
      <c r="H2" s="1" t="s">
        <v>1</v>
      </c>
      <c r="I2" s="1" t="s">
        <v>1</v>
      </c>
      <c r="J2" s="1" t="str">
        <f>IF(I2="Draw","Draw",IF(I2=G2,"YES","NO"))</f>
        <v>NO</v>
      </c>
      <c r="K2" s="1" t="str">
        <f>IF(I2="Draw","Draw",IF(I2=H2,"YES","NO"))</f>
        <v>YES</v>
      </c>
      <c r="L2" s="1" t="str">
        <f>IF(I2="Draw","Draw",IF(H2=G2,"YES","NO"))</f>
        <v>NO</v>
      </c>
      <c r="M2" s="1">
        <f>ABS(E2-F2)</f>
        <v>14</v>
      </c>
      <c r="N2" s="1">
        <f>(ROWS(K2:K49)-P10-P2)/(ROWS(K2:K49)-P10)</f>
        <v>0.57894736842105265</v>
      </c>
      <c r="P2" s="1">
        <v>16</v>
      </c>
      <c r="T2" s="1">
        <f>AVERAGE(Table1[Rank diff])</f>
        <v>26.4375</v>
      </c>
      <c r="W2" s="1">
        <f>_xlfn.STDEV.S(Table1[Rank diff])</f>
        <v>18.29766436670527</v>
      </c>
      <c r="Y2" s="1">
        <f>T2+W2</f>
        <v>44.73516436670527</v>
      </c>
      <c r="Z2" s="1">
        <f>T2-W2</f>
        <v>8.1398356332947301</v>
      </c>
    </row>
    <row r="3" spans="1:26"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c r="H3" s="1" t="s">
        <v>4</v>
      </c>
      <c r="I3" s="1" t="s">
        <v>4</v>
      </c>
      <c r="J3" s="1" t="str">
        <f t="shared" ref="J3:J49" si="1">IF(I3="Draw","Draw",IF(I3=G3,"YES","NO"))</f>
        <v>YES</v>
      </c>
      <c r="K3" s="1" t="str">
        <f t="shared" ref="K3:K49" si="2">IF(I3="Draw","Draw",IF(I3=H3,"YES","NO"))</f>
        <v>YES</v>
      </c>
      <c r="L3" s="1" t="str">
        <f t="shared" ref="L3:L49" si="3">IF(I3="Draw","Draw",IF(H3=G3,"YES","NO"))</f>
        <v>YES</v>
      </c>
      <c r="M3" s="1">
        <f>ABS(E3-F3)</f>
        <v>12</v>
      </c>
      <c r="T3" s="1">
        <f>AVERAGE(M2:M45)</f>
        <v>25.568181818181817</v>
      </c>
      <c r="W3" s="1">
        <f>_xlfn.STDEV.S(M2:M45)</f>
        <v>18.459758530095382</v>
      </c>
      <c r="Y3" s="1">
        <f>T3+W3</f>
        <v>44.027940348277198</v>
      </c>
      <c r="Z3" s="1">
        <f>T3-W3</f>
        <v>7.1084232880864349</v>
      </c>
    </row>
    <row r="4" spans="1:26" x14ac:dyDescent="0.35">
      <c r="A4" s="3">
        <v>45127</v>
      </c>
      <c r="B4" s="1" t="s">
        <v>6</v>
      </c>
      <c r="C4" s="1" t="s">
        <v>7</v>
      </c>
      <c r="D4" s="1" t="str">
        <f>VLOOKUP(B4,Groups!A:B,2,FALSE)</f>
        <v>B</v>
      </c>
      <c r="E4" s="1">
        <f>VLOOKUP(B4,Groups!A:C,3,FALSE)</f>
        <v>40</v>
      </c>
      <c r="F4" s="1">
        <f>VLOOKUP(C4,Groups!A:C,3,FALSE)</f>
        <v>7</v>
      </c>
      <c r="G4" s="1" t="str">
        <f t="shared" si="0"/>
        <v>Canada</v>
      </c>
      <c r="H4" s="1" t="s">
        <v>7</v>
      </c>
      <c r="I4" s="1" t="s">
        <v>54</v>
      </c>
      <c r="J4" s="1" t="str">
        <f t="shared" si="1"/>
        <v>Draw</v>
      </c>
      <c r="K4" s="1" t="str">
        <f t="shared" si="2"/>
        <v>Draw</v>
      </c>
      <c r="L4" s="1" t="str">
        <f t="shared" si="3"/>
        <v>Draw</v>
      </c>
      <c r="M4" s="1">
        <f>ABS(E4-F4)</f>
        <v>33</v>
      </c>
      <c r="S4" s="1">
        <f>AVERAGE(M4:M48)</f>
        <v>26.577777777777779</v>
      </c>
      <c r="V4" s="1">
        <f>_xlfn.STDEV.S(M4:M48)</f>
        <v>18.432294891019264</v>
      </c>
      <c r="X4" s="1">
        <f>S4+V4</f>
        <v>45.010072668797044</v>
      </c>
      <c r="Y4" s="1">
        <f>S4-V4</f>
        <v>8.145482886758515</v>
      </c>
    </row>
    <row r="5" spans="1:26" x14ac:dyDescent="0.35">
      <c r="A5" s="3">
        <v>45128</v>
      </c>
      <c r="B5" s="1" t="s">
        <v>9</v>
      </c>
      <c r="C5" s="1" t="s">
        <v>10</v>
      </c>
      <c r="D5" s="1" t="str">
        <f>VLOOKUP(B5,Groups!A:B,2,FALSE)</f>
        <v>A</v>
      </c>
      <c r="E5" s="1">
        <f>VLOOKUP(B5,Groups!A:C,3,FALSE)</f>
        <v>46</v>
      </c>
      <c r="F5" s="1">
        <f>VLOOKUP(C5,Groups!A:C,3,FALSE)</f>
        <v>20</v>
      </c>
      <c r="G5" s="1" t="str">
        <f t="shared" si="0"/>
        <v>Switzerland</v>
      </c>
      <c r="H5" s="1" t="s">
        <v>10</v>
      </c>
      <c r="I5" s="1" t="s">
        <v>10</v>
      </c>
      <c r="J5" s="1" t="str">
        <f t="shared" si="1"/>
        <v>YES</v>
      </c>
      <c r="K5" s="1" t="str">
        <f t="shared" si="2"/>
        <v>YES</v>
      </c>
      <c r="L5" s="1" t="str">
        <f t="shared" si="3"/>
        <v>YES</v>
      </c>
      <c r="M5" s="1">
        <f t="shared" ref="M5:M12" si="4">ABS(E5-F5)</f>
        <v>26</v>
      </c>
      <c r="N5" s="2" t="s">
        <v>56</v>
      </c>
    </row>
    <row r="6" spans="1:26" x14ac:dyDescent="0.35">
      <c r="A6" s="3">
        <v>45128</v>
      </c>
      <c r="B6" s="1" t="s">
        <v>11</v>
      </c>
      <c r="C6" s="1" t="s">
        <v>12</v>
      </c>
      <c r="D6" s="1" t="str">
        <f>VLOOKUP(B6,Groups!A:B,2,FALSE)</f>
        <v>C</v>
      </c>
      <c r="E6" s="1">
        <f>VLOOKUP(B6,Groups!A:C,3,FALSE)</f>
        <v>6</v>
      </c>
      <c r="F6" s="1">
        <f>VLOOKUP(C6,Groups!A:C,3,FALSE)</f>
        <v>36</v>
      </c>
      <c r="G6" s="1" t="str">
        <f t="shared" si="0"/>
        <v>Spain</v>
      </c>
      <c r="H6" s="1" t="s">
        <v>11</v>
      </c>
      <c r="I6" s="1" t="s">
        <v>11</v>
      </c>
      <c r="J6" s="1" t="str">
        <f t="shared" si="1"/>
        <v>YES</v>
      </c>
      <c r="K6" s="1" t="str">
        <f t="shared" si="2"/>
        <v>YES</v>
      </c>
      <c r="L6" s="1" t="str">
        <f t="shared" si="3"/>
        <v>YES</v>
      </c>
      <c r="M6" s="1">
        <f t="shared" si="4"/>
        <v>30</v>
      </c>
      <c r="N6" s="1">
        <f>(ROWS(J2:J49)-P10-P6)/(ROWS(J2:J49)-P10)</f>
        <v>0.71052631578947367</v>
      </c>
      <c r="P6" s="1">
        <v>11</v>
      </c>
    </row>
    <row r="7" spans="1:26" x14ac:dyDescent="0.35">
      <c r="A7" s="3">
        <v>45128</v>
      </c>
      <c r="B7" s="1" t="s">
        <v>41</v>
      </c>
      <c r="C7" s="1" t="s">
        <v>14</v>
      </c>
      <c r="D7" s="1" t="str">
        <f>VLOOKUP(B7,Groups!A:B,2,FALSE)</f>
        <v>E</v>
      </c>
      <c r="E7" s="1">
        <f>VLOOKUP(B7,Groups!A:C,3,FALSE)</f>
        <v>1</v>
      </c>
      <c r="F7" s="1">
        <f>VLOOKUP(C7,Groups!A:C,3,FALSE)</f>
        <v>32</v>
      </c>
      <c r="G7" s="1" t="str">
        <f t="shared" si="0"/>
        <v>United States</v>
      </c>
      <c r="H7" s="1" t="s">
        <v>41</v>
      </c>
      <c r="I7" s="1" t="s">
        <v>41</v>
      </c>
      <c r="J7" s="1" t="str">
        <f t="shared" si="1"/>
        <v>YES</v>
      </c>
      <c r="K7" s="1" t="str">
        <f t="shared" si="2"/>
        <v>YES</v>
      </c>
      <c r="L7" s="1" t="str">
        <f t="shared" si="3"/>
        <v>YES</v>
      </c>
      <c r="M7" s="1">
        <f t="shared" si="4"/>
        <v>31</v>
      </c>
    </row>
    <row r="8" spans="1:26" x14ac:dyDescent="0.35">
      <c r="A8" s="3">
        <v>45129</v>
      </c>
      <c r="B8" s="1" t="s">
        <v>16</v>
      </c>
      <c r="C8" s="1" t="s">
        <v>17</v>
      </c>
      <c r="D8" s="1" t="str">
        <f>VLOOKUP(B8,Groups!A:B,2,FALSE)</f>
        <v>C</v>
      </c>
      <c r="E8" s="1">
        <f>VLOOKUP(B8,Groups!A:C,3,FALSE)</f>
        <v>77</v>
      </c>
      <c r="F8" s="1">
        <f>VLOOKUP(C8,Groups!A:C,3,FALSE)</f>
        <v>11</v>
      </c>
      <c r="G8" s="1" t="str">
        <f t="shared" si="0"/>
        <v>Japan</v>
      </c>
      <c r="H8" s="1" t="s">
        <v>17</v>
      </c>
      <c r="I8" s="1" t="s">
        <v>17</v>
      </c>
      <c r="J8" s="1" t="str">
        <f t="shared" si="1"/>
        <v>YES</v>
      </c>
      <c r="K8" s="1" t="str">
        <f t="shared" si="2"/>
        <v>YES</v>
      </c>
      <c r="L8" s="1" t="str">
        <f t="shared" si="3"/>
        <v>YES</v>
      </c>
      <c r="M8" s="1">
        <f t="shared" si="4"/>
        <v>66</v>
      </c>
    </row>
    <row r="9" spans="1:26" x14ac:dyDescent="0.35">
      <c r="A9" s="3">
        <v>45129</v>
      </c>
      <c r="B9" s="1" t="s">
        <v>18</v>
      </c>
      <c r="C9" s="1" t="s">
        <v>19</v>
      </c>
      <c r="D9" s="1" t="str">
        <f>VLOOKUP(B9,Groups!A:B,2,FALSE)</f>
        <v>D</v>
      </c>
      <c r="E9" s="1">
        <f>VLOOKUP(B9,Groups!A:C,3,FALSE)</f>
        <v>4</v>
      </c>
      <c r="F9" s="1">
        <f>VLOOKUP(C9,Groups!A:C,3,FALSE)</f>
        <v>53</v>
      </c>
      <c r="G9" s="1" t="str">
        <f t="shared" si="0"/>
        <v>England</v>
      </c>
      <c r="H9" s="1" t="s">
        <v>18</v>
      </c>
      <c r="I9" s="1" t="s">
        <v>18</v>
      </c>
      <c r="J9" s="1" t="str">
        <f t="shared" si="1"/>
        <v>YES</v>
      </c>
      <c r="K9" s="1" t="str">
        <f t="shared" si="2"/>
        <v>YES</v>
      </c>
      <c r="L9" s="1" t="str">
        <f t="shared" si="3"/>
        <v>YES</v>
      </c>
      <c r="M9" s="1">
        <f t="shared" si="4"/>
        <v>49</v>
      </c>
      <c r="P9" s="1" t="s">
        <v>58</v>
      </c>
    </row>
    <row r="10" spans="1:26" x14ac:dyDescent="0.35">
      <c r="A10" s="3">
        <v>45129</v>
      </c>
      <c r="B10" s="1" t="s">
        <v>21</v>
      </c>
      <c r="C10" s="1" t="s">
        <v>22</v>
      </c>
      <c r="D10" s="1" t="str">
        <f>VLOOKUP(B10,Groups!A:B,2,FALSE)</f>
        <v>D</v>
      </c>
      <c r="E10" s="1">
        <f>VLOOKUP(B10,Groups!A:C,3,FALSE)</f>
        <v>13</v>
      </c>
      <c r="F10" s="1">
        <f>VLOOKUP(C10,Groups!A:C,3,FALSE)</f>
        <v>14</v>
      </c>
      <c r="G10" s="1" t="str">
        <f t="shared" si="0"/>
        <v>Denmark</v>
      </c>
      <c r="H10" s="1" t="s">
        <v>22</v>
      </c>
      <c r="I10" s="1" t="s">
        <v>21</v>
      </c>
      <c r="J10" s="1" t="str">
        <f t="shared" si="1"/>
        <v>YES</v>
      </c>
      <c r="K10" s="1" t="str">
        <f t="shared" si="2"/>
        <v>NO</v>
      </c>
      <c r="L10" s="1" t="str">
        <f t="shared" si="3"/>
        <v>NO</v>
      </c>
      <c r="M10" s="1">
        <f t="shared" si="4"/>
        <v>1</v>
      </c>
      <c r="P10" s="1">
        <v>10</v>
      </c>
      <c r="T10" s="1">
        <f>AVERAGE(M10,M14,M18,M20,M24,M25,M28,M31,M33,M35,M36,M37,M39,M44,M47,M49)</f>
        <v>24.0625</v>
      </c>
      <c r="W10" s="1">
        <f>_xlfn.STDEV.S(M10,M14,M18,M20,M24,M25,M28,M31,M33,M35,M36,M37,M39,M44,M47,M49)</f>
        <v>15.897457868057606</v>
      </c>
      <c r="X10" s="1">
        <f>T10+W10</f>
        <v>39.959957868057607</v>
      </c>
      <c r="Y10" s="1">
        <f>T10-W10</f>
        <v>8.1650421319423945</v>
      </c>
    </row>
    <row r="11" spans="1:26" x14ac:dyDescent="0.35">
      <c r="A11" s="3">
        <v>45130</v>
      </c>
      <c r="B11" s="1" t="s">
        <v>23</v>
      </c>
      <c r="C11" s="1" t="s">
        <v>24</v>
      </c>
      <c r="D11" s="1" t="str">
        <f>VLOOKUP(B11,Groups!A:B,2,FALSE)</f>
        <v>G</v>
      </c>
      <c r="E11" s="1">
        <f>VLOOKUP(B11,Groups!A:C,3,FALSE)</f>
        <v>3</v>
      </c>
      <c r="F11" s="1">
        <f>VLOOKUP(C11,Groups!A:C,3,FALSE)</f>
        <v>54</v>
      </c>
      <c r="G11" s="1" t="str">
        <f t="shared" si="0"/>
        <v>Sweden</v>
      </c>
      <c r="H11" s="1" t="s">
        <v>23</v>
      </c>
      <c r="I11" s="1" t="s">
        <v>23</v>
      </c>
      <c r="J11" s="1" t="str">
        <f t="shared" si="1"/>
        <v>YES</v>
      </c>
      <c r="K11" s="1" t="str">
        <f t="shared" si="2"/>
        <v>YES</v>
      </c>
      <c r="L11" s="1" t="str">
        <f t="shared" si="3"/>
        <v>YES</v>
      </c>
      <c r="M11" s="1">
        <f t="shared" si="4"/>
        <v>51</v>
      </c>
    </row>
    <row r="12" spans="1:26" x14ac:dyDescent="0.35">
      <c r="A12" s="3">
        <v>45130</v>
      </c>
      <c r="B12" s="1" t="s">
        <v>26</v>
      </c>
      <c r="C12" s="1" t="s">
        <v>27</v>
      </c>
      <c r="D12" s="1" t="str">
        <f>VLOOKUP(B12,Groups!A:B,2,FALSE)</f>
        <v>E</v>
      </c>
      <c r="E12" s="1">
        <f>VLOOKUP(B12,Groups!A:C,3,FALSE)</f>
        <v>9</v>
      </c>
      <c r="F12" s="1">
        <f>VLOOKUP(C12,Groups!A:C,3,FALSE)</f>
        <v>21</v>
      </c>
      <c r="G12" s="1" t="str">
        <f t="shared" si="0"/>
        <v>Netherlands</v>
      </c>
      <c r="H12" s="1" t="s">
        <v>26</v>
      </c>
      <c r="I12" s="1" t="s">
        <v>26</v>
      </c>
      <c r="J12" s="1" t="str">
        <f t="shared" si="1"/>
        <v>YES</v>
      </c>
      <c r="K12" s="1" t="str">
        <f t="shared" si="2"/>
        <v>YES</v>
      </c>
      <c r="L12" s="1" t="str">
        <f t="shared" si="3"/>
        <v>YES</v>
      </c>
      <c r="M12" s="1">
        <f t="shared" si="4"/>
        <v>12</v>
      </c>
    </row>
    <row r="13" spans="1:26" x14ac:dyDescent="0.35">
      <c r="A13" s="3">
        <v>45130</v>
      </c>
      <c r="B13" s="1" t="s">
        <v>28</v>
      </c>
      <c r="C13" s="1" t="s">
        <v>29</v>
      </c>
      <c r="D13" s="1" t="str">
        <f>VLOOKUP(B13,Groups!A:B,2,FALSE)</f>
        <v>F</v>
      </c>
      <c r="E13" s="1">
        <f>VLOOKUP(B13,Groups!A:C,3,FALSE)</f>
        <v>5</v>
      </c>
      <c r="F13" s="1">
        <f>VLOOKUP(C13,Groups!A:C,3,FALSE)</f>
        <v>43</v>
      </c>
      <c r="G13" s="1" t="str">
        <f t="shared" si="0"/>
        <v>France</v>
      </c>
      <c r="H13" s="1" t="s">
        <v>28</v>
      </c>
      <c r="I13" s="1" t="s">
        <v>54</v>
      </c>
      <c r="J13" s="1" t="str">
        <f t="shared" si="1"/>
        <v>Draw</v>
      </c>
      <c r="K13" s="1" t="str">
        <f t="shared" si="2"/>
        <v>Draw</v>
      </c>
      <c r="L13" s="1" t="str">
        <f t="shared" si="3"/>
        <v>Draw</v>
      </c>
      <c r="M13" s="1">
        <f>ABS(E13-F13)</f>
        <v>38</v>
      </c>
      <c r="S13" s="1">
        <f>AVERAGE(M4,M13,M23,M19,M26,M34,M38,M41,M46,M48)</f>
        <v>20.7</v>
      </c>
      <c r="V13" s="1">
        <f>_xlfn.STDEV.S(M4,M13,M19,M23,M26,M34,M38,M41,M46,M48)</f>
        <v>11.842015594202424</v>
      </c>
      <c r="X13" s="1">
        <f>S13+V13</f>
        <v>32.542015594202425</v>
      </c>
      <c r="Y13" s="1">
        <f>S13-V13</f>
        <v>8.8579844057975752</v>
      </c>
    </row>
    <row r="14" spans="1:26" x14ac:dyDescent="0.35">
      <c r="A14" s="3">
        <v>45131</v>
      </c>
      <c r="B14" s="1" t="s">
        <v>31</v>
      </c>
      <c r="C14" s="1" t="s">
        <v>32</v>
      </c>
      <c r="D14" s="1" t="str">
        <f>VLOOKUP(B14,Groups!A:B,2,FALSE)</f>
        <v>G</v>
      </c>
      <c r="E14" s="1">
        <f>VLOOKUP(B14,Groups!A:C,3,FALSE)</f>
        <v>16</v>
      </c>
      <c r="F14" s="1">
        <f>VLOOKUP(C14,Groups!A:C,3,FALSE)</f>
        <v>28</v>
      </c>
      <c r="G14" s="1" t="str">
        <f t="shared" si="0"/>
        <v>Italy</v>
      </c>
      <c r="H14" s="1" t="s">
        <v>32</v>
      </c>
      <c r="I14" s="1" t="s">
        <v>31</v>
      </c>
      <c r="J14" s="1" t="str">
        <f t="shared" si="1"/>
        <v>YES</v>
      </c>
      <c r="K14" s="1" t="str">
        <f t="shared" si="2"/>
        <v>NO</v>
      </c>
      <c r="L14" s="1" t="str">
        <f t="shared" si="3"/>
        <v>NO</v>
      </c>
      <c r="M14" s="1">
        <f t="shared" ref="M14:M16" si="5">ABS(E14-F14)</f>
        <v>12</v>
      </c>
    </row>
    <row r="15" spans="1:26" x14ac:dyDescent="0.35">
      <c r="A15" s="3">
        <v>45131</v>
      </c>
      <c r="B15" s="1" t="s">
        <v>33</v>
      </c>
      <c r="C15" s="1" t="s">
        <v>34</v>
      </c>
      <c r="D15" s="1" t="str">
        <f>VLOOKUP(B15,Groups!A:B,2,FALSE)</f>
        <v>H</v>
      </c>
      <c r="E15" s="1">
        <f>VLOOKUP(B15,Groups!A:C,3,FALSE)</f>
        <v>2</v>
      </c>
      <c r="F15" s="1">
        <f>VLOOKUP(C15,Groups!A:C,3,FALSE)</f>
        <v>72</v>
      </c>
      <c r="G15" s="1" t="str">
        <f t="shared" si="0"/>
        <v>Germany</v>
      </c>
      <c r="H15" s="1" t="s">
        <v>33</v>
      </c>
      <c r="I15" s="1" t="s">
        <v>33</v>
      </c>
      <c r="J15" s="1" t="str">
        <f t="shared" si="1"/>
        <v>YES</v>
      </c>
      <c r="K15" s="1" t="str">
        <f t="shared" si="2"/>
        <v>YES</v>
      </c>
      <c r="L15" s="1" t="str">
        <f t="shared" si="3"/>
        <v>YES</v>
      </c>
      <c r="M15" s="1">
        <f t="shared" si="5"/>
        <v>70</v>
      </c>
    </row>
    <row r="16" spans="1:26" x14ac:dyDescent="0.35">
      <c r="A16" s="3">
        <v>45131</v>
      </c>
      <c r="B16" s="1" t="s">
        <v>36</v>
      </c>
      <c r="C16" s="1" t="s">
        <v>37</v>
      </c>
      <c r="D16" s="1" t="str">
        <f>VLOOKUP(B16,Groups!A:B,2,FALSE)</f>
        <v>F</v>
      </c>
      <c r="E16" s="1">
        <f>VLOOKUP(B16,Groups!A:C,3,FALSE)</f>
        <v>8</v>
      </c>
      <c r="F16" s="1">
        <f>VLOOKUP(C16,Groups!A:C,3,FALSE)</f>
        <v>52</v>
      </c>
      <c r="G16" s="1" t="str">
        <f t="shared" si="0"/>
        <v>Brazil</v>
      </c>
      <c r="H16" s="1" t="s">
        <v>36</v>
      </c>
      <c r="I16" s="1" t="s">
        <v>36</v>
      </c>
      <c r="J16" s="1" t="str">
        <f t="shared" si="1"/>
        <v>YES</v>
      </c>
      <c r="K16" s="1" t="str">
        <f t="shared" si="2"/>
        <v>YES</v>
      </c>
      <c r="L16" s="1" t="str">
        <f t="shared" si="3"/>
        <v>YES</v>
      </c>
      <c r="M16" s="1">
        <f t="shared" si="5"/>
        <v>44</v>
      </c>
    </row>
    <row r="17" spans="1:13" x14ac:dyDescent="0.35">
      <c r="A17" s="3">
        <v>45131</v>
      </c>
      <c r="B17" s="1" t="s">
        <v>38</v>
      </c>
      <c r="C17" s="1" t="s">
        <v>42</v>
      </c>
      <c r="D17" s="1" t="str">
        <f>VLOOKUP(B17,Groups!A:B,2,FALSE)</f>
        <v>H</v>
      </c>
      <c r="E17" s="1">
        <f>VLOOKUP(B17,Groups!A:C,3,FALSE)</f>
        <v>25</v>
      </c>
      <c r="F17" s="1">
        <f>VLOOKUP(C17,Groups!A:C,3,FALSE)</f>
        <v>17</v>
      </c>
      <c r="G17" s="1" t="str">
        <f t="shared" si="0"/>
        <v>South Korea</v>
      </c>
      <c r="H17" s="1" t="s">
        <v>38</v>
      </c>
      <c r="I17" s="1" t="s">
        <v>38</v>
      </c>
      <c r="J17" s="1" t="str">
        <f t="shared" si="1"/>
        <v>NO</v>
      </c>
      <c r="K17" s="1" t="str">
        <f t="shared" si="2"/>
        <v>YES</v>
      </c>
      <c r="L17" s="1" t="str">
        <f t="shared" si="3"/>
        <v>NO</v>
      </c>
      <c r="M17" s="1">
        <f t="shared" ref="M17:M22" si="6">ABS(E17-F17)</f>
        <v>8</v>
      </c>
    </row>
    <row r="18" spans="1:13" x14ac:dyDescent="0.35">
      <c r="A18" s="3">
        <v>45132</v>
      </c>
      <c r="B18" s="1" t="s">
        <v>1</v>
      </c>
      <c r="C18" s="1" t="s">
        <v>9</v>
      </c>
      <c r="D18" s="1" t="str">
        <f>VLOOKUP(B18,Groups!A:B,2,FALSE)</f>
        <v>A</v>
      </c>
      <c r="E18" s="1">
        <f>VLOOKUP(B18,Groups!A:C,3,FALSE)</f>
        <v>26</v>
      </c>
      <c r="F18" s="1">
        <f>VLOOKUP(C18,Groups!A:C,3,FALSE)</f>
        <v>46</v>
      </c>
      <c r="G18" s="1" t="str">
        <f t="shared" si="0"/>
        <v>New Zealand</v>
      </c>
      <c r="H18" s="1" t="s">
        <v>1</v>
      </c>
      <c r="I18" s="1" t="s">
        <v>9</v>
      </c>
      <c r="J18" s="1" t="str">
        <f t="shared" si="1"/>
        <v>NO</v>
      </c>
      <c r="K18" s="1" t="str">
        <f t="shared" si="2"/>
        <v>NO</v>
      </c>
      <c r="L18" s="1" t="str">
        <f t="shared" si="3"/>
        <v>YES</v>
      </c>
      <c r="M18" s="1">
        <f t="shared" si="6"/>
        <v>20</v>
      </c>
    </row>
    <row r="19" spans="1:13" x14ac:dyDescent="0.35">
      <c r="A19" s="3">
        <v>45132</v>
      </c>
      <c r="B19" s="1" t="s">
        <v>10</v>
      </c>
      <c r="C19" s="1" t="s">
        <v>2</v>
      </c>
      <c r="D19" s="1" t="str">
        <f>VLOOKUP(B19,Groups!A:B,2,FALSE)</f>
        <v>A</v>
      </c>
      <c r="E19" s="1">
        <f>VLOOKUP(B19,Groups!A:C,3,FALSE)</f>
        <v>20</v>
      </c>
      <c r="F19" s="1">
        <f>VLOOKUP(C19,Groups!A:C,3,FALSE)</f>
        <v>12</v>
      </c>
      <c r="G19" s="1" t="str">
        <f t="shared" si="0"/>
        <v>Norway</v>
      </c>
      <c r="H19" s="1" t="s">
        <v>10</v>
      </c>
      <c r="I19" s="1" t="s">
        <v>54</v>
      </c>
      <c r="J19" s="1" t="str">
        <f t="shared" si="1"/>
        <v>Draw</v>
      </c>
      <c r="K19" s="1" t="str">
        <f t="shared" si="2"/>
        <v>Draw</v>
      </c>
      <c r="L19" s="1" t="str">
        <f t="shared" si="3"/>
        <v>Draw</v>
      </c>
      <c r="M19" s="1">
        <f t="shared" si="6"/>
        <v>8</v>
      </c>
    </row>
    <row r="20" spans="1:13" x14ac:dyDescent="0.35">
      <c r="A20" s="3">
        <v>45133</v>
      </c>
      <c r="B20" s="1" t="s">
        <v>17</v>
      </c>
      <c r="C20" s="1" t="s">
        <v>12</v>
      </c>
      <c r="D20" s="1" t="str">
        <f>VLOOKUP(B20,Groups!A:B,2,FALSE)</f>
        <v>C</v>
      </c>
      <c r="E20" s="1">
        <f>VLOOKUP(B20,Groups!A:C,3,FALSE)</f>
        <v>11</v>
      </c>
      <c r="F20" s="1">
        <f>VLOOKUP(C20,Groups!A:C,3,FALSE)</f>
        <v>36</v>
      </c>
      <c r="G20" s="1" t="str">
        <f t="shared" si="0"/>
        <v>Japan</v>
      </c>
      <c r="H20" s="1" t="s">
        <v>12</v>
      </c>
      <c r="I20" s="1" t="s">
        <v>17</v>
      </c>
      <c r="J20" s="1" t="str">
        <f t="shared" si="1"/>
        <v>YES</v>
      </c>
      <c r="K20" s="1" t="str">
        <f t="shared" si="2"/>
        <v>NO</v>
      </c>
      <c r="L20" s="1" t="str">
        <f t="shared" si="3"/>
        <v>NO</v>
      </c>
      <c r="M20" s="1">
        <f t="shared" si="6"/>
        <v>25</v>
      </c>
    </row>
    <row r="21" spans="1:13" x14ac:dyDescent="0.35">
      <c r="A21" s="3">
        <v>45133</v>
      </c>
      <c r="B21" s="1" t="s">
        <v>11</v>
      </c>
      <c r="C21" s="1" t="s">
        <v>16</v>
      </c>
      <c r="D21" s="1" t="str">
        <f>VLOOKUP(B21,Groups!A:B,2,FALSE)</f>
        <v>C</v>
      </c>
      <c r="E21" s="1">
        <f>VLOOKUP(B21,Groups!A:C,3,FALSE)</f>
        <v>6</v>
      </c>
      <c r="F21" s="1">
        <f>VLOOKUP(C21,Groups!A:C,3,FALSE)</f>
        <v>77</v>
      </c>
      <c r="G21" s="1" t="str">
        <f t="shared" si="0"/>
        <v>Spain</v>
      </c>
      <c r="H21" s="1" t="s">
        <v>11</v>
      </c>
      <c r="I21" s="1" t="s">
        <v>11</v>
      </c>
      <c r="J21" s="1" t="str">
        <f t="shared" si="1"/>
        <v>YES</v>
      </c>
      <c r="K21" s="1" t="str">
        <f t="shared" si="2"/>
        <v>YES</v>
      </c>
      <c r="L21" s="1" t="str">
        <f t="shared" si="3"/>
        <v>YES</v>
      </c>
      <c r="M21" s="1">
        <f t="shared" si="6"/>
        <v>71</v>
      </c>
    </row>
    <row r="22" spans="1:13" x14ac:dyDescent="0.35">
      <c r="A22" s="3">
        <v>45133</v>
      </c>
      <c r="B22" s="1" t="s">
        <v>7</v>
      </c>
      <c r="C22" s="1" t="s">
        <v>39</v>
      </c>
      <c r="D22" s="1" t="str">
        <f>VLOOKUP(B22,Groups!A:B,2,FALSE)</f>
        <v>B</v>
      </c>
      <c r="E22" s="1">
        <f>VLOOKUP(B22,Groups!A:C,3,FALSE)</f>
        <v>7</v>
      </c>
      <c r="F22" s="1">
        <f>VLOOKUP(C22,Groups!A:C,3,FALSE)</f>
        <v>22</v>
      </c>
      <c r="G22" s="1" t="str">
        <f t="shared" si="0"/>
        <v>Canada</v>
      </c>
      <c r="H22" s="1" t="s">
        <v>7</v>
      </c>
      <c r="I22" s="1" t="s">
        <v>7</v>
      </c>
      <c r="J22" s="1" t="str">
        <f t="shared" si="1"/>
        <v>YES</v>
      </c>
      <c r="K22" s="1" t="str">
        <f t="shared" si="2"/>
        <v>YES</v>
      </c>
      <c r="L22" s="1" t="str">
        <f t="shared" si="3"/>
        <v>YES</v>
      </c>
      <c r="M22" s="1">
        <f t="shared" si="6"/>
        <v>15</v>
      </c>
    </row>
    <row r="23" spans="1:13" x14ac:dyDescent="0.35">
      <c r="A23" s="3">
        <v>45133</v>
      </c>
      <c r="B23" s="1" t="s">
        <v>41</v>
      </c>
      <c r="C23" s="1" t="s">
        <v>26</v>
      </c>
      <c r="D23" s="1" t="str">
        <f>VLOOKUP(B23,Groups!A:B,2,FALSE)</f>
        <v>E</v>
      </c>
      <c r="E23" s="1">
        <f>VLOOKUP(B23,Groups!A:C,3,FALSE)</f>
        <v>1</v>
      </c>
      <c r="F23" s="1">
        <f>VLOOKUP(C23,Groups!A:C,3,FALSE)</f>
        <v>9</v>
      </c>
      <c r="G23" s="1" t="str">
        <f t="shared" si="0"/>
        <v>United States</v>
      </c>
      <c r="H23" s="1" t="s">
        <v>41</v>
      </c>
      <c r="I23" s="1" t="s">
        <v>54</v>
      </c>
      <c r="J23" s="1" t="str">
        <f t="shared" si="1"/>
        <v>Draw</v>
      </c>
      <c r="K23" s="1" t="str">
        <f t="shared" si="2"/>
        <v>Draw</v>
      </c>
      <c r="L23" s="1" t="str">
        <f t="shared" si="3"/>
        <v>Draw</v>
      </c>
      <c r="M23" s="1">
        <f>ABS(E23-F23)</f>
        <v>8</v>
      </c>
    </row>
    <row r="24" spans="1:13" x14ac:dyDescent="0.35">
      <c r="A24" s="3">
        <v>45134</v>
      </c>
      <c r="B24" s="1" t="s">
        <v>27</v>
      </c>
      <c r="C24" s="1" t="s">
        <v>14</v>
      </c>
      <c r="D24" s="1" t="str">
        <f>VLOOKUP(B24,Groups!A:B,2,FALSE)</f>
        <v>E</v>
      </c>
      <c r="E24" s="1">
        <f>VLOOKUP(B24,Groups!A:C,3,FALSE)</f>
        <v>21</v>
      </c>
      <c r="F24" s="1">
        <f>VLOOKUP(C24,Groups!A:C,3,FALSE)</f>
        <v>32</v>
      </c>
      <c r="G24" s="1" t="str">
        <f t="shared" si="0"/>
        <v>Portugal</v>
      </c>
      <c r="H24" s="1" t="s">
        <v>14</v>
      </c>
      <c r="I24" s="1" t="s">
        <v>27</v>
      </c>
      <c r="J24" s="1" t="str">
        <f t="shared" si="1"/>
        <v>YES</v>
      </c>
      <c r="K24" s="1" t="str">
        <f t="shared" si="2"/>
        <v>NO</v>
      </c>
      <c r="L24" s="1" t="str">
        <f t="shared" si="3"/>
        <v>NO</v>
      </c>
      <c r="M24" s="1">
        <f>ABS(E24-F24)</f>
        <v>11</v>
      </c>
    </row>
    <row r="25" spans="1:13" x14ac:dyDescent="0.35">
      <c r="A25" s="3">
        <v>45134</v>
      </c>
      <c r="B25" s="1" t="s">
        <v>4</v>
      </c>
      <c r="C25" s="1" t="s">
        <v>6</v>
      </c>
      <c r="D25" s="1" t="str">
        <f>VLOOKUP(B25,Groups!A:B,2,FALSE)</f>
        <v>B</v>
      </c>
      <c r="E25" s="1">
        <f>VLOOKUP(B25,Groups!A:C,3,FALSE)</f>
        <v>10</v>
      </c>
      <c r="F25" s="1">
        <f>VLOOKUP(C25,Groups!A:C,3,FALSE)</f>
        <v>40</v>
      </c>
      <c r="G25" s="1" t="str">
        <f t="shared" si="0"/>
        <v>Australia</v>
      </c>
      <c r="H25" s="1" t="s">
        <v>4</v>
      </c>
      <c r="I25" s="1" t="s">
        <v>6</v>
      </c>
      <c r="J25" s="1" t="str">
        <f t="shared" si="1"/>
        <v>NO</v>
      </c>
      <c r="K25" s="1" t="str">
        <f t="shared" si="2"/>
        <v>NO</v>
      </c>
      <c r="L25" s="1" t="str">
        <f t="shared" si="3"/>
        <v>YES</v>
      </c>
      <c r="M25" s="1">
        <f t="shared" ref="M25:M31" si="7">ABS(E25-F25)</f>
        <v>30</v>
      </c>
    </row>
    <row r="26" spans="1:13" x14ac:dyDescent="0.35">
      <c r="A26" s="3">
        <v>45134</v>
      </c>
      <c r="B26" s="1" t="s">
        <v>32</v>
      </c>
      <c r="C26" s="1" t="s">
        <v>24</v>
      </c>
      <c r="D26" s="1" t="str">
        <f>VLOOKUP(B26,Groups!A:B,2,FALSE)</f>
        <v>G</v>
      </c>
      <c r="E26" s="1">
        <f>VLOOKUP(B26,Groups!A:C,3,FALSE)</f>
        <v>28</v>
      </c>
      <c r="F26" s="1">
        <f>VLOOKUP(C26,Groups!A:C,3,FALSE)</f>
        <v>54</v>
      </c>
      <c r="G26" s="1" t="str">
        <f t="shared" si="0"/>
        <v>Argentina</v>
      </c>
      <c r="H26" s="1" t="s">
        <v>32</v>
      </c>
      <c r="I26" s="1" t="s">
        <v>54</v>
      </c>
      <c r="J26" s="1" t="str">
        <f t="shared" si="1"/>
        <v>Draw</v>
      </c>
      <c r="K26" s="1" t="str">
        <f t="shared" si="2"/>
        <v>Draw</v>
      </c>
      <c r="L26" s="1" t="str">
        <f t="shared" si="3"/>
        <v>Draw</v>
      </c>
      <c r="M26" s="1">
        <f t="shared" si="7"/>
        <v>26</v>
      </c>
    </row>
    <row r="27" spans="1:13" x14ac:dyDescent="0.35">
      <c r="A27" s="3">
        <v>45135</v>
      </c>
      <c r="B27" s="1" t="s">
        <v>18</v>
      </c>
      <c r="C27" s="1" t="s">
        <v>21</v>
      </c>
      <c r="D27" s="1" t="str">
        <f>VLOOKUP(B27,Groups!A:B,2,FALSE)</f>
        <v>D</v>
      </c>
      <c r="E27" s="1">
        <f>VLOOKUP(B27,Groups!A:C,3,FALSE)</f>
        <v>4</v>
      </c>
      <c r="F27" s="1">
        <f>VLOOKUP(C27,Groups!A:C,3,FALSE)</f>
        <v>13</v>
      </c>
      <c r="G27" s="1" t="str">
        <f t="shared" si="0"/>
        <v>England</v>
      </c>
      <c r="H27" s="1" t="s">
        <v>18</v>
      </c>
      <c r="I27" s="1" t="s">
        <v>18</v>
      </c>
      <c r="J27" s="1" t="str">
        <f t="shared" si="1"/>
        <v>YES</v>
      </c>
      <c r="K27" s="1" t="str">
        <f t="shared" si="2"/>
        <v>YES</v>
      </c>
      <c r="L27" s="1" t="str">
        <f t="shared" si="3"/>
        <v>YES</v>
      </c>
      <c r="M27" s="1">
        <f t="shared" si="7"/>
        <v>9</v>
      </c>
    </row>
    <row r="28" spans="1:13" x14ac:dyDescent="0.35">
      <c r="A28" s="3">
        <v>45135</v>
      </c>
      <c r="B28" s="1" t="s">
        <v>22</v>
      </c>
      <c r="C28" s="1" t="s">
        <v>19</v>
      </c>
      <c r="D28" s="1" t="str">
        <f>VLOOKUP(B28,Groups!A:B,2,FALSE)</f>
        <v>D</v>
      </c>
      <c r="E28" s="1">
        <f>VLOOKUP(B28,Groups!A:C,3,FALSE)</f>
        <v>14</v>
      </c>
      <c r="F28" s="1">
        <f>VLOOKUP(C28,Groups!A:C,3,FALSE)</f>
        <v>53</v>
      </c>
      <c r="G28" s="1" t="str">
        <f t="shared" si="0"/>
        <v>China PR</v>
      </c>
      <c r="H28" s="1" t="s">
        <v>19</v>
      </c>
      <c r="I28" s="1" t="s">
        <v>22</v>
      </c>
      <c r="J28" s="1" t="str">
        <f t="shared" si="1"/>
        <v>YES</v>
      </c>
      <c r="K28" s="1" t="str">
        <f t="shared" si="2"/>
        <v>NO</v>
      </c>
      <c r="L28" s="1" t="str">
        <f t="shared" si="3"/>
        <v>NO</v>
      </c>
      <c r="M28" s="1">
        <f t="shared" si="7"/>
        <v>39</v>
      </c>
    </row>
    <row r="29" spans="1:13" x14ac:dyDescent="0.35">
      <c r="A29" s="3">
        <v>45136</v>
      </c>
      <c r="B29" s="1" t="s">
        <v>23</v>
      </c>
      <c r="C29" s="1" t="s">
        <v>31</v>
      </c>
      <c r="D29" s="1" t="str">
        <f>VLOOKUP(B29,Groups!A:B,2,FALSE)</f>
        <v>G</v>
      </c>
      <c r="E29" s="1">
        <f>VLOOKUP(B29,Groups!A:C,3,FALSE)</f>
        <v>3</v>
      </c>
      <c r="F29" s="1">
        <f>VLOOKUP(C29,Groups!A:C,3,FALSE)</f>
        <v>16</v>
      </c>
      <c r="G29" s="1" t="str">
        <f t="shared" si="0"/>
        <v>Sweden</v>
      </c>
      <c r="H29" s="1" t="s">
        <v>23</v>
      </c>
      <c r="I29" s="1" t="s">
        <v>23</v>
      </c>
      <c r="J29" s="1" t="str">
        <f t="shared" si="1"/>
        <v>YES</v>
      </c>
      <c r="K29" s="1" t="str">
        <f t="shared" si="2"/>
        <v>YES</v>
      </c>
      <c r="L29" s="1" t="str">
        <f t="shared" si="3"/>
        <v>YES</v>
      </c>
      <c r="M29" s="1">
        <f t="shared" si="7"/>
        <v>13</v>
      </c>
    </row>
    <row r="30" spans="1:13" x14ac:dyDescent="0.35">
      <c r="A30" s="3">
        <v>45136</v>
      </c>
      <c r="B30" s="1" t="s">
        <v>28</v>
      </c>
      <c r="C30" s="1" t="s">
        <v>36</v>
      </c>
      <c r="D30" s="1" t="str">
        <f>VLOOKUP(B30,Groups!A:B,2,FALSE)</f>
        <v>F</v>
      </c>
      <c r="E30" s="1">
        <f>VLOOKUP(B30,Groups!A:C,3,FALSE)</f>
        <v>5</v>
      </c>
      <c r="F30" s="1">
        <f>VLOOKUP(C30,Groups!A:C,3,FALSE)</f>
        <v>8</v>
      </c>
      <c r="G30" s="1" t="str">
        <f t="shared" si="0"/>
        <v>France</v>
      </c>
      <c r="H30" s="1" t="s">
        <v>28</v>
      </c>
      <c r="I30" s="1" t="s">
        <v>28</v>
      </c>
      <c r="J30" s="1" t="str">
        <f t="shared" si="1"/>
        <v>YES</v>
      </c>
      <c r="K30" s="1" t="str">
        <f t="shared" si="2"/>
        <v>YES</v>
      </c>
      <c r="L30" s="1" t="str">
        <f t="shared" si="3"/>
        <v>YES</v>
      </c>
      <c r="M30" s="1">
        <f t="shared" si="7"/>
        <v>3</v>
      </c>
    </row>
    <row r="31" spans="1:13" x14ac:dyDescent="0.35">
      <c r="A31" s="3">
        <v>45136</v>
      </c>
      <c r="B31" s="1" t="s">
        <v>37</v>
      </c>
      <c r="C31" s="1" t="s">
        <v>29</v>
      </c>
      <c r="D31" s="1" t="str">
        <f>VLOOKUP(B31,Groups!A:B,2,FALSE)</f>
        <v>F</v>
      </c>
      <c r="E31" s="1">
        <f>VLOOKUP(B31,Groups!A:C,3,FALSE)</f>
        <v>52</v>
      </c>
      <c r="F31" s="1">
        <f>VLOOKUP(C31,Groups!A:C,3,FALSE)</f>
        <v>43</v>
      </c>
      <c r="G31" s="1" t="str">
        <f t="shared" si="0"/>
        <v>Jamaica</v>
      </c>
      <c r="H31" s="1" t="s">
        <v>37</v>
      </c>
      <c r="I31" s="1" t="s">
        <v>29</v>
      </c>
      <c r="J31" s="1" t="str">
        <f t="shared" si="1"/>
        <v>YES</v>
      </c>
      <c r="K31" s="1" t="str">
        <f t="shared" si="2"/>
        <v>NO</v>
      </c>
      <c r="L31" s="1" t="str">
        <f t="shared" si="3"/>
        <v>NO</v>
      </c>
      <c r="M31" s="1">
        <f t="shared" si="7"/>
        <v>9</v>
      </c>
    </row>
    <row r="32" spans="1:13" x14ac:dyDescent="0.35">
      <c r="A32" s="3">
        <v>45136</v>
      </c>
      <c r="B32" s="1" t="s">
        <v>42</v>
      </c>
      <c r="C32" s="1" t="s">
        <v>34</v>
      </c>
      <c r="D32" s="1" t="str">
        <f>VLOOKUP(B32,Groups!A:B,2,FALSE)</f>
        <v>H</v>
      </c>
      <c r="E32" s="1">
        <f>VLOOKUP(B32,Groups!A:C,3,FALSE)</f>
        <v>17</v>
      </c>
      <c r="F32" s="1">
        <f>VLOOKUP(C32,Groups!A:C,3,FALSE)</f>
        <v>72</v>
      </c>
      <c r="G32" s="1" t="str">
        <f t="shared" si="0"/>
        <v>South Korea</v>
      </c>
      <c r="H32" s="1" t="s">
        <v>34</v>
      </c>
      <c r="I32" s="1" t="s">
        <v>34</v>
      </c>
      <c r="J32" s="1" t="str">
        <f t="shared" si="1"/>
        <v>NO</v>
      </c>
      <c r="K32" s="1" t="str">
        <f t="shared" si="2"/>
        <v>YES</v>
      </c>
      <c r="L32" s="1" t="str">
        <f t="shared" si="3"/>
        <v>NO</v>
      </c>
      <c r="M32" s="1">
        <f>ABS(E32-F32)</f>
        <v>55</v>
      </c>
    </row>
    <row r="33" spans="1:13" x14ac:dyDescent="0.35">
      <c r="A33" s="3">
        <v>45137</v>
      </c>
      <c r="B33" s="1" t="s">
        <v>2</v>
      </c>
      <c r="C33" s="1" t="s">
        <v>9</v>
      </c>
      <c r="D33" s="1" t="str">
        <f>VLOOKUP(B33,Groups!A:B,2,FALSE)</f>
        <v>A</v>
      </c>
      <c r="E33" s="1">
        <f>VLOOKUP(B33,Groups!A:C,3,FALSE)</f>
        <v>12</v>
      </c>
      <c r="F33" s="1">
        <f>VLOOKUP(C33,Groups!A:C,3,FALSE)</f>
        <v>46</v>
      </c>
      <c r="G33" s="1" t="str">
        <f t="shared" si="0"/>
        <v>Norway</v>
      </c>
      <c r="H33" s="1" t="s">
        <v>9</v>
      </c>
      <c r="I33" s="1" t="s">
        <v>2</v>
      </c>
      <c r="J33" s="1" t="str">
        <f t="shared" si="1"/>
        <v>YES</v>
      </c>
      <c r="K33" s="1" t="str">
        <f t="shared" si="2"/>
        <v>NO</v>
      </c>
      <c r="L33" s="1" t="str">
        <f t="shared" si="3"/>
        <v>NO</v>
      </c>
      <c r="M33" s="1">
        <f>ABS(E33-F33)</f>
        <v>34</v>
      </c>
    </row>
    <row r="34" spans="1:13" x14ac:dyDescent="0.35">
      <c r="A34" s="3">
        <v>45137</v>
      </c>
      <c r="B34" s="1" t="s">
        <v>10</v>
      </c>
      <c r="C34" s="1" t="s">
        <v>1</v>
      </c>
      <c r="D34" s="1" t="str">
        <f>VLOOKUP(B34,Groups!A:B,2,FALSE)</f>
        <v>A</v>
      </c>
      <c r="E34" s="1">
        <f>VLOOKUP(B34,Groups!A:C,3,FALSE)</f>
        <v>20</v>
      </c>
      <c r="F34" s="1">
        <f>VLOOKUP(C34,Groups!A:C,3,FALSE)</f>
        <v>26</v>
      </c>
      <c r="G34" s="1" t="str">
        <f t="shared" si="0"/>
        <v>Switzerland</v>
      </c>
      <c r="H34" s="1" t="s">
        <v>1</v>
      </c>
      <c r="I34" s="1" t="s">
        <v>54</v>
      </c>
      <c r="J34" s="1" t="str">
        <f t="shared" si="1"/>
        <v>Draw</v>
      </c>
      <c r="K34" s="1" t="str">
        <f t="shared" si="2"/>
        <v>Draw</v>
      </c>
      <c r="L34" s="1" t="str">
        <f t="shared" si="3"/>
        <v>Draw</v>
      </c>
      <c r="M34" s="1">
        <f t="shared" ref="M34:M39" si="8">ABS(E34-F34)</f>
        <v>6</v>
      </c>
    </row>
    <row r="35" spans="1:13" x14ac:dyDescent="0.35">
      <c r="A35" s="3">
        <v>45137</v>
      </c>
      <c r="B35" s="1" t="s">
        <v>33</v>
      </c>
      <c r="C35" s="1" t="s">
        <v>38</v>
      </c>
      <c r="D35" s="1" t="str">
        <f>VLOOKUP(B35,Groups!A:B,2,FALSE)</f>
        <v>H</v>
      </c>
      <c r="E35" s="1">
        <f>VLOOKUP(B35,Groups!A:C,3,FALSE)</f>
        <v>2</v>
      </c>
      <c r="F35" s="1">
        <f>VLOOKUP(C35,Groups!A:C,3,FALSE)</f>
        <v>25</v>
      </c>
      <c r="G35" s="1" t="str">
        <f t="shared" si="0"/>
        <v>Germany</v>
      </c>
      <c r="H35" s="1" t="s">
        <v>33</v>
      </c>
      <c r="I35" s="1" t="s">
        <v>38</v>
      </c>
      <c r="J35" s="1" t="str">
        <f t="shared" si="1"/>
        <v>NO</v>
      </c>
      <c r="K35" s="1" t="str">
        <f t="shared" si="2"/>
        <v>NO</v>
      </c>
      <c r="L35" s="1" t="str">
        <f t="shared" si="3"/>
        <v>YES</v>
      </c>
      <c r="M35" s="1">
        <f t="shared" si="8"/>
        <v>23</v>
      </c>
    </row>
    <row r="36" spans="1:13" x14ac:dyDescent="0.35">
      <c r="A36" s="3">
        <v>45138</v>
      </c>
      <c r="B36" s="1" t="s">
        <v>12</v>
      </c>
      <c r="C36" s="1" t="s">
        <v>16</v>
      </c>
      <c r="D36" s="1" t="str">
        <f>VLOOKUP(B36,Groups!A:B,2,FALSE)</f>
        <v>C</v>
      </c>
      <c r="E36" s="1">
        <f>VLOOKUP(B36,Groups!A:C,3,FALSE)</f>
        <v>36</v>
      </c>
      <c r="F36" s="1">
        <f>VLOOKUP(C36,Groups!A:C,3,FALSE)</f>
        <v>77</v>
      </c>
      <c r="G36" s="1" t="str">
        <f t="shared" si="0"/>
        <v>Costa Rica</v>
      </c>
      <c r="H36" s="1" t="s">
        <v>12</v>
      </c>
      <c r="I36" s="1" t="s">
        <v>16</v>
      </c>
      <c r="J36" s="1" t="str">
        <f t="shared" si="1"/>
        <v>NO</v>
      </c>
      <c r="K36" s="1" t="str">
        <f t="shared" si="2"/>
        <v>NO</v>
      </c>
      <c r="L36" s="1" t="str">
        <f t="shared" si="3"/>
        <v>YES</v>
      </c>
      <c r="M36" s="1">
        <f t="shared" si="8"/>
        <v>41</v>
      </c>
    </row>
    <row r="37" spans="1:13" x14ac:dyDescent="0.35">
      <c r="A37" s="3">
        <v>45138</v>
      </c>
      <c r="B37" s="1" t="s">
        <v>17</v>
      </c>
      <c r="C37" s="1" t="s">
        <v>11</v>
      </c>
      <c r="D37" s="1" t="str">
        <f>VLOOKUP(B37,Groups!A:B,2,FALSE)</f>
        <v>C</v>
      </c>
      <c r="E37" s="1">
        <f>VLOOKUP(B37,Groups!A:C,3,FALSE)</f>
        <v>11</v>
      </c>
      <c r="F37" s="1">
        <f>VLOOKUP(C37,Groups!A:C,3,FALSE)</f>
        <v>6</v>
      </c>
      <c r="G37" s="1" t="str">
        <f t="shared" si="0"/>
        <v>Spain</v>
      </c>
      <c r="H37" s="1" t="s">
        <v>11</v>
      </c>
      <c r="I37" s="1" t="s">
        <v>17</v>
      </c>
      <c r="J37" s="1" t="str">
        <f t="shared" si="1"/>
        <v>NO</v>
      </c>
      <c r="K37" s="1" t="str">
        <f t="shared" si="2"/>
        <v>NO</v>
      </c>
      <c r="L37" s="1" t="str">
        <f t="shared" si="3"/>
        <v>YES</v>
      </c>
      <c r="M37" s="1">
        <f t="shared" si="8"/>
        <v>5</v>
      </c>
    </row>
    <row r="38" spans="1:13" x14ac:dyDescent="0.35">
      <c r="A38" s="3">
        <v>45138</v>
      </c>
      <c r="B38" s="1" t="s">
        <v>39</v>
      </c>
      <c r="C38" s="1" t="s">
        <v>6</v>
      </c>
      <c r="D38" s="1" t="str">
        <f>VLOOKUP(B38,Groups!A:B,2,FALSE)</f>
        <v>B</v>
      </c>
      <c r="E38" s="1">
        <f>VLOOKUP(B38,Groups!A:C,3,FALSE)</f>
        <v>22</v>
      </c>
      <c r="F38" s="1">
        <f>VLOOKUP(C38,Groups!A:C,3,FALSE)</f>
        <v>40</v>
      </c>
      <c r="G38" s="1" t="str">
        <f t="shared" si="0"/>
        <v>Republic of Ireland</v>
      </c>
      <c r="H38" s="1" t="s">
        <v>39</v>
      </c>
      <c r="I38" s="1" t="s">
        <v>54</v>
      </c>
      <c r="J38" s="1" t="str">
        <f t="shared" si="1"/>
        <v>Draw</v>
      </c>
      <c r="K38" s="1" t="str">
        <f t="shared" si="2"/>
        <v>Draw</v>
      </c>
      <c r="L38" s="1" t="str">
        <f t="shared" si="3"/>
        <v>Draw</v>
      </c>
      <c r="M38" s="1">
        <f t="shared" si="8"/>
        <v>18</v>
      </c>
    </row>
    <row r="39" spans="1:13" x14ac:dyDescent="0.35">
      <c r="A39" s="3">
        <v>45138</v>
      </c>
      <c r="B39" s="1" t="s">
        <v>7</v>
      </c>
      <c r="C39" s="1" t="s">
        <v>4</v>
      </c>
      <c r="D39" s="1" t="str">
        <f>VLOOKUP(B39,Groups!A:B,2,FALSE)</f>
        <v>B</v>
      </c>
      <c r="E39" s="1">
        <f>VLOOKUP(B39,Groups!A:C,3,FALSE)</f>
        <v>7</v>
      </c>
      <c r="F39" s="1">
        <f>VLOOKUP(C39,Groups!A:C,3,FALSE)</f>
        <v>10</v>
      </c>
      <c r="G39" s="1" t="str">
        <f t="shared" si="0"/>
        <v>Canada</v>
      </c>
      <c r="H39" s="1" t="s">
        <v>7</v>
      </c>
      <c r="I39" s="1" t="s">
        <v>4</v>
      </c>
      <c r="J39" s="1" t="str">
        <f t="shared" si="1"/>
        <v>NO</v>
      </c>
      <c r="K39" s="1" t="str">
        <f t="shared" si="2"/>
        <v>NO</v>
      </c>
      <c r="L39" s="1" t="str">
        <f t="shared" si="3"/>
        <v>YES</v>
      </c>
      <c r="M39" s="1">
        <f t="shared" si="8"/>
        <v>3</v>
      </c>
    </row>
    <row r="40" spans="1:13" x14ac:dyDescent="0.35">
      <c r="A40" s="3">
        <v>45139</v>
      </c>
      <c r="B40" s="1" t="s">
        <v>14</v>
      </c>
      <c r="C40" s="1" t="s">
        <v>26</v>
      </c>
      <c r="D40" s="1" t="str">
        <f>VLOOKUP(B40,Groups!A:B,2,FALSE)</f>
        <v>E</v>
      </c>
      <c r="E40" s="1">
        <f>VLOOKUP(B40,Groups!A:C,3,FALSE)</f>
        <v>32</v>
      </c>
      <c r="F40" s="1">
        <f>VLOOKUP(C40,Groups!A:C,3,FALSE)</f>
        <v>9</v>
      </c>
      <c r="G40" s="1" t="str">
        <f t="shared" si="0"/>
        <v>Netherlands</v>
      </c>
      <c r="H40" s="1" t="s">
        <v>26</v>
      </c>
      <c r="I40" s="1" t="s">
        <v>26</v>
      </c>
      <c r="J40" s="1" t="str">
        <f t="shared" si="1"/>
        <v>YES</v>
      </c>
      <c r="K40" s="1" t="str">
        <f t="shared" si="2"/>
        <v>YES</v>
      </c>
      <c r="L40" s="1" t="str">
        <f t="shared" si="3"/>
        <v>YES</v>
      </c>
      <c r="M40" s="1">
        <f>ABS(E40-F40)</f>
        <v>23</v>
      </c>
    </row>
    <row r="41" spans="1:13" x14ac:dyDescent="0.35">
      <c r="A41" s="3">
        <v>45139</v>
      </c>
      <c r="B41" s="1" t="s">
        <v>27</v>
      </c>
      <c r="C41" s="1" t="s">
        <v>41</v>
      </c>
      <c r="D41" s="1" t="str">
        <f>VLOOKUP(B41,Groups!A:B,2,FALSE)</f>
        <v>E</v>
      </c>
      <c r="E41" s="1">
        <f>VLOOKUP(B41,Groups!A:C,3,FALSE)</f>
        <v>21</v>
      </c>
      <c r="F41" s="1">
        <f>VLOOKUP(C41,Groups!A:C,3,FALSE)</f>
        <v>1</v>
      </c>
      <c r="G41" s="1" t="str">
        <f t="shared" si="0"/>
        <v>United States</v>
      </c>
      <c r="H41" s="1" t="s">
        <v>41</v>
      </c>
      <c r="I41" s="1" t="s">
        <v>54</v>
      </c>
      <c r="J41" s="1" t="str">
        <f t="shared" si="1"/>
        <v>Draw</v>
      </c>
      <c r="K41" s="1" t="str">
        <f t="shared" si="2"/>
        <v>Draw</v>
      </c>
      <c r="L41" s="1" t="str">
        <f t="shared" si="3"/>
        <v>Draw</v>
      </c>
      <c r="M41" s="1">
        <f>ABS(E41-F41)</f>
        <v>20</v>
      </c>
    </row>
    <row r="42" spans="1:13" x14ac:dyDescent="0.35">
      <c r="A42" s="3">
        <v>45139</v>
      </c>
      <c r="B42" s="1" t="s">
        <v>19</v>
      </c>
      <c r="C42" s="1" t="s">
        <v>21</v>
      </c>
      <c r="D42" s="1" t="str">
        <f>VLOOKUP(B42,Groups!A:B,2,FALSE)</f>
        <v>D</v>
      </c>
      <c r="E42" s="1">
        <f>VLOOKUP(B42,Groups!A:C,3,FALSE)</f>
        <v>53</v>
      </c>
      <c r="F42" s="1">
        <f>VLOOKUP(C42,Groups!A:C,3,FALSE)</f>
        <v>13</v>
      </c>
      <c r="G42" s="1" t="str">
        <f t="shared" si="0"/>
        <v>Denmark</v>
      </c>
      <c r="H42" s="1" t="s">
        <v>21</v>
      </c>
      <c r="I42" s="1" t="s">
        <v>21</v>
      </c>
      <c r="J42" s="1" t="str">
        <f t="shared" si="1"/>
        <v>YES</v>
      </c>
      <c r="K42" s="1" t="str">
        <f t="shared" si="2"/>
        <v>YES</v>
      </c>
      <c r="L42" s="1" t="str">
        <f t="shared" si="3"/>
        <v>YES</v>
      </c>
      <c r="M42" s="1">
        <f t="shared" ref="M42:M43" si="9">ABS(E42-F42)</f>
        <v>40</v>
      </c>
    </row>
    <row r="43" spans="1:13" x14ac:dyDescent="0.35">
      <c r="A43" s="3">
        <v>45139</v>
      </c>
      <c r="B43" s="1" t="s">
        <v>22</v>
      </c>
      <c r="C43" s="1" t="s">
        <v>18</v>
      </c>
      <c r="D43" s="1" t="str">
        <f>VLOOKUP(B43,Groups!A:B,2,FALSE)</f>
        <v>D</v>
      </c>
      <c r="E43" s="1">
        <f>VLOOKUP(B43,Groups!A:C,3,FALSE)</f>
        <v>14</v>
      </c>
      <c r="F43" s="1">
        <f>VLOOKUP(C43,Groups!A:C,3,FALSE)</f>
        <v>4</v>
      </c>
      <c r="G43" s="1" t="str">
        <f t="shared" si="0"/>
        <v>England</v>
      </c>
      <c r="H43" s="1" t="s">
        <v>18</v>
      </c>
      <c r="I43" s="1" t="s">
        <v>18</v>
      </c>
      <c r="J43" s="1" t="str">
        <f t="shared" si="1"/>
        <v>YES</v>
      </c>
      <c r="K43" s="1" t="str">
        <f t="shared" si="2"/>
        <v>YES</v>
      </c>
      <c r="L43" s="1" t="str">
        <f t="shared" si="3"/>
        <v>YES</v>
      </c>
      <c r="M43" s="1">
        <f t="shared" si="9"/>
        <v>10</v>
      </c>
    </row>
    <row r="44" spans="1:13" x14ac:dyDescent="0.35">
      <c r="A44" s="3">
        <v>45140</v>
      </c>
      <c r="B44" s="1" t="s">
        <v>24</v>
      </c>
      <c r="C44" s="1" t="s">
        <v>31</v>
      </c>
      <c r="D44" s="1" t="str">
        <f>VLOOKUP(B44,Groups!A:B,2,FALSE)</f>
        <v>G</v>
      </c>
      <c r="E44" s="1">
        <f>VLOOKUP(B44,Groups!A:C,3,FALSE)</f>
        <v>54</v>
      </c>
      <c r="F44" s="1">
        <f>VLOOKUP(C44,Groups!A:C,3,FALSE)</f>
        <v>16</v>
      </c>
      <c r="G44" s="1" t="str">
        <f t="shared" si="0"/>
        <v>Italy</v>
      </c>
      <c r="H44" s="1" t="s">
        <v>31</v>
      </c>
      <c r="I44" s="1" t="s">
        <v>24</v>
      </c>
      <c r="J44" s="1" t="str">
        <f t="shared" si="1"/>
        <v>NO</v>
      </c>
      <c r="K44" s="1" t="str">
        <f t="shared" si="2"/>
        <v>NO</v>
      </c>
      <c r="L44" s="1" t="str">
        <f t="shared" si="3"/>
        <v>YES</v>
      </c>
      <c r="M44" s="1">
        <f>ABS(E44-F44)</f>
        <v>38</v>
      </c>
    </row>
    <row r="45" spans="1:13" x14ac:dyDescent="0.35">
      <c r="A45" s="3">
        <v>45140</v>
      </c>
      <c r="B45" s="1" t="s">
        <v>32</v>
      </c>
      <c r="C45" s="1" t="s">
        <v>23</v>
      </c>
      <c r="D45" s="1" t="str">
        <f>VLOOKUP(B45,Groups!A:B,2,FALSE)</f>
        <v>G</v>
      </c>
      <c r="E45" s="1">
        <f>VLOOKUP(B45,Groups!A:C,3,FALSE)</f>
        <v>28</v>
      </c>
      <c r="F45" s="1">
        <f>VLOOKUP(C45,Groups!A:C,3,FALSE)</f>
        <v>3</v>
      </c>
      <c r="G45" s="1" t="str">
        <f t="shared" si="0"/>
        <v>Sweden</v>
      </c>
      <c r="H45" s="1" t="s">
        <v>23</v>
      </c>
      <c r="I45" s="1" t="s">
        <v>23</v>
      </c>
      <c r="J45" s="1" t="str">
        <f t="shared" si="1"/>
        <v>YES</v>
      </c>
      <c r="K45" s="1" t="str">
        <f t="shared" si="2"/>
        <v>YES</v>
      </c>
      <c r="L45" s="1" t="str">
        <f t="shared" si="3"/>
        <v>YES</v>
      </c>
      <c r="M45" s="1">
        <f>ABS(E45-F45)</f>
        <v>25</v>
      </c>
    </row>
    <row r="46" spans="1:13" x14ac:dyDescent="0.35">
      <c r="A46" s="3">
        <v>45140</v>
      </c>
      <c r="B46" s="1" t="s">
        <v>29</v>
      </c>
      <c r="C46" s="1" t="s">
        <v>36</v>
      </c>
      <c r="D46" s="1" t="str">
        <f>VLOOKUP(B46,Groups!A:B,2,FALSE)</f>
        <v>F</v>
      </c>
      <c r="E46" s="1">
        <f>VLOOKUP(B46,Groups!A:C,3,FALSE)</f>
        <v>43</v>
      </c>
      <c r="F46" s="1">
        <f>VLOOKUP(C46,Groups!A:C,3,FALSE)</f>
        <v>8</v>
      </c>
      <c r="G46" s="1" t="str">
        <f t="shared" si="0"/>
        <v>Brazil</v>
      </c>
      <c r="H46" s="1" t="s">
        <v>36</v>
      </c>
      <c r="I46" s="1" t="s">
        <v>54</v>
      </c>
      <c r="J46" s="1" t="str">
        <f t="shared" si="1"/>
        <v>Draw</v>
      </c>
      <c r="K46" s="1" t="str">
        <f t="shared" si="2"/>
        <v>Draw</v>
      </c>
      <c r="L46" s="1" t="str">
        <f t="shared" si="3"/>
        <v>Draw</v>
      </c>
      <c r="M46" s="1">
        <f>ABS(E46-F46)</f>
        <v>35</v>
      </c>
    </row>
    <row r="47" spans="1:13" x14ac:dyDescent="0.35">
      <c r="A47" s="3">
        <v>45140</v>
      </c>
      <c r="B47" s="1" t="s">
        <v>37</v>
      </c>
      <c r="C47" s="1" t="s">
        <v>28</v>
      </c>
      <c r="D47" s="1" t="str">
        <f>VLOOKUP(B47,Groups!A:B,2,FALSE)</f>
        <v>F</v>
      </c>
      <c r="E47" s="1">
        <f>VLOOKUP(B47,Groups!A:C,3,FALSE)</f>
        <v>52</v>
      </c>
      <c r="F47" s="1">
        <f>VLOOKUP(C47,Groups!A:C,3,FALSE)</f>
        <v>5</v>
      </c>
      <c r="G47" s="1" t="str">
        <f t="shared" si="0"/>
        <v>France</v>
      </c>
      <c r="H47" s="1" t="s">
        <v>37</v>
      </c>
      <c r="I47" s="1" t="s">
        <v>28</v>
      </c>
      <c r="J47" s="1" t="str">
        <f t="shared" si="1"/>
        <v>YES</v>
      </c>
      <c r="K47" s="1" t="str">
        <f t="shared" si="2"/>
        <v>NO</v>
      </c>
      <c r="L47" s="1" t="str">
        <f t="shared" si="3"/>
        <v>NO</v>
      </c>
      <c r="M47" s="1">
        <f>ABS(E47-F47)</f>
        <v>47</v>
      </c>
    </row>
    <row r="48" spans="1:13" x14ac:dyDescent="0.35">
      <c r="A48" s="3">
        <v>45141</v>
      </c>
      <c r="B48" s="1" t="s">
        <v>42</v>
      </c>
      <c r="C48" s="1" t="s">
        <v>33</v>
      </c>
      <c r="D48" s="1" t="str">
        <f>VLOOKUP(B48,Groups!A:B,2,FALSE)</f>
        <v>H</v>
      </c>
      <c r="E48" s="1">
        <f>VLOOKUP(B48,Groups!A:C,3,FALSE)</f>
        <v>17</v>
      </c>
      <c r="F48" s="1">
        <f>VLOOKUP(C48,Groups!A:C,3,FALSE)</f>
        <v>2</v>
      </c>
      <c r="G48" s="1" t="str">
        <f t="shared" si="0"/>
        <v>Germany</v>
      </c>
      <c r="H48" s="1" t="s">
        <v>33</v>
      </c>
      <c r="I48" s="1" t="s">
        <v>54</v>
      </c>
      <c r="J48" s="1" t="str">
        <f t="shared" si="1"/>
        <v>Draw</v>
      </c>
      <c r="K48" s="1" t="str">
        <f t="shared" si="2"/>
        <v>Draw</v>
      </c>
      <c r="L48" s="1" t="str">
        <f t="shared" si="3"/>
        <v>Draw</v>
      </c>
      <c r="M48" s="1">
        <f t="shared" ref="M48:M49" si="10">ABS(E48-F48)</f>
        <v>15</v>
      </c>
    </row>
    <row r="49" spans="1:13" x14ac:dyDescent="0.35">
      <c r="A49" s="3">
        <v>45141</v>
      </c>
      <c r="B49" s="1" t="s">
        <v>34</v>
      </c>
      <c r="C49" s="1" t="s">
        <v>38</v>
      </c>
      <c r="D49" s="1" t="str">
        <f>VLOOKUP(B49,Groups!A:B,2,FALSE)</f>
        <v>H</v>
      </c>
      <c r="E49" s="1">
        <f>VLOOKUP(B49,Groups!A:C,3,FALSE)</f>
        <v>72</v>
      </c>
      <c r="F49" s="1">
        <f>VLOOKUP(C49,Groups!A:C,3,FALSE)</f>
        <v>25</v>
      </c>
      <c r="G49" s="1" t="str">
        <f t="shared" si="0"/>
        <v>Colombia</v>
      </c>
      <c r="H49" s="1" t="s">
        <v>38</v>
      </c>
      <c r="I49" s="1" t="s">
        <v>34</v>
      </c>
      <c r="J49" s="1" t="str">
        <f t="shared" si="1"/>
        <v>NO</v>
      </c>
      <c r="K49" s="1" t="str">
        <f t="shared" si="2"/>
        <v>NO</v>
      </c>
      <c r="L49" s="1" t="str">
        <f t="shared" si="3"/>
        <v>YES</v>
      </c>
      <c r="M49" s="1">
        <f t="shared" si="10"/>
        <v>47</v>
      </c>
    </row>
  </sheetData>
  <mergeCells count="2">
    <mergeCell ref="R1:T1"/>
    <mergeCell ref="U1:W1"/>
  </mergeCells>
  <phoneticPr fontId="2" type="noConversion"/>
  <conditionalFormatting sqref="J1:J47">
    <cfRule type="containsText" dxfId="1" priority="1" operator="containsText" text="YES">
      <formula>NOT(ISERROR(SEARCH("YES",J1)))</formula>
    </cfRule>
  </conditionalFormatting>
  <conditionalFormatting sqref="K1:K1048576">
    <cfRule type="containsText" dxfId="0" priority="3" operator="containsText" text="YES">
      <formula>NOT(ISERROR(SEARCH("YES",K1)))</formula>
    </cfRule>
  </conditionalFormatting>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G33"/>
  <sheetViews>
    <sheetView showGridLines="0" workbookViewId="0">
      <selection activeCell="H1" sqref="H1"/>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7" s="4" customFormat="1" x14ac:dyDescent="0.35">
      <c r="A1" s="4" t="s">
        <v>40</v>
      </c>
      <c r="B1" s="4" t="s">
        <v>0</v>
      </c>
      <c r="C1" s="4" t="s">
        <v>43</v>
      </c>
      <c r="D1" s="4" t="s">
        <v>44</v>
      </c>
      <c r="F1" s="6" t="s">
        <v>40</v>
      </c>
      <c r="G1" s="6"/>
    </row>
    <row r="2" spans="1:7" x14ac:dyDescent="0.35">
      <c r="A2" t="s">
        <v>1</v>
      </c>
      <c r="B2" t="s">
        <v>3</v>
      </c>
      <c r="C2">
        <v>26</v>
      </c>
      <c r="F2" t="e" vm="1">
        <v>#VALUE!</v>
      </c>
      <c r="G2" t="e" cm="1" vm="2">
        <f t="array" ref="G2">_FV(F2,"Image")</f>
        <v>#VALUE!</v>
      </c>
    </row>
    <row r="3" spans="1:7" x14ac:dyDescent="0.35">
      <c r="A3" t="s">
        <v>2</v>
      </c>
      <c r="B3" t="s">
        <v>3</v>
      </c>
      <c r="C3">
        <v>12</v>
      </c>
      <c r="D3">
        <v>1</v>
      </c>
      <c r="F3" t="e" vm="3">
        <v>#VALUE!</v>
      </c>
      <c r="G3" t="e" cm="1" vm="4">
        <f t="array" ref="G3">_FV(F3,"Image")</f>
        <v>#VALUE!</v>
      </c>
    </row>
    <row r="4" spans="1:7" x14ac:dyDescent="0.35">
      <c r="A4" t="s">
        <v>10</v>
      </c>
      <c r="B4" t="s">
        <v>3</v>
      </c>
      <c r="C4">
        <v>20</v>
      </c>
      <c r="F4" t="e" vm="5">
        <v>#VALUE!</v>
      </c>
      <c r="G4" t="e" cm="1" vm="6">
        <f t="array" ref="G4">_FV(F4,"Image")</f>
        <v>#VALUE!</v>
      </c>
    </row>
    <row r="5" spans="1:7" x14ac:dyDescent="0.35">
      <c r="A5" t="s">
        <v>9</v>
      </c>
      <c r="B5" t="s">
        <v>3</v>
      </c>
      <c r="C5">
        <v>46</v>
      </c>
      <c r="F5" t="e" vm="7">
        <v>#VALUE!</v>
      </c>
      <c r="G5" t="e" cm="1" vm="8">
        <f t="array" ref="G5">_FV(F5,"Image")</f>
        <v>#VALUE!</v>
      </c>
    </row>
    <row r="6" spans="1:7" x14ac:dyDescent="0.35">
      <c r="A6" t="s">
        <v>7</v>
      </c>
      <c r="B6" t="s">
        <v>5</v>
      </c>
      <c r="C6">
        <v>7</v>
      </c>
      <c r="F6" t="e" vm="9">
        <v>#VALUE!</v>
      </c>
      <c r="G6" t="e" cm="1" vm="10">
        <f t="array" ref="G6">_FV(F6,"Image")</f>
        <v>#VALUE!</v>
      </c>
    </row>
    <row r="7" spans="1:7" x14ac:dyDescent="0.35">
      <c r="A7" t="s">
        <v>6</v>
      </c>
      <c r="B7" t="s">
        <v>5</v>
      </c>
      <c r="C7">
        <v>40</v>
      </c>
      <c r="F7" t="e" vm="11">
        <v>#VALUE!</v>
      </c>
      <c r="G7" t="e" cm="1" vm="12">
        <f t="array" ref="G7">_FV(F7,"Image")</f>
        <v>#VALUE!</v>
      </c>
    </row>
    <row r="8" spans="1:7" x14ac:dyDescent="0.35">
      <c r="A8" t="s">
        <v>4</v>
      </c>
      <c r="B8" t="s">
        <v>5</v>
      </c>
      <c r="C8">
        <v>10</v>
      </c>
      <c r="F8" t="e" vm="13">
        <v>#VALUE!</v>
      </c>
      <c r="G8" t="e" cm="1" vm="14">
        <f t="array" ref="G8">_FV(F8,"Image")</f>
        <v>#VALUE!</v>
      </c>
    </row>
    <row r="9" spans="1:7" x14ac:dyDescent="0.35">
      <c r="A9" t="s">
        <v>39</v>
      </c>
      <c r="B9" t="s">
        <v>5</v>
      </c>
      <c r="C9">
        <v>22</v>
      </c>
      <c r="F9" t="e" vm="15">
        <v>#VALUE!</v>
      </c>
      <c r="G9" t="e" cm="1" vm="16">
        <f t="array" ref="G9">_FV(F9,"Image")</f>
        <v>#VALUE!</v>
      </c>
    </row>
    <row r="10" spans="1:7" x14ac:dyDescent="0.35">
      <c r="A10" t="s">
        <v>17</v>
      </c>
      <c r="B10" t="s">
        <v>13</v>
      </c>
      <c r="C10">
        <v>11</v>
      </c>
      <c r="D10">
        <v>1</v>
      </c>
      <c r="F10" t="e" vm="17">
        <v>#VALUE!</v>
      </c>
      <c r="G10" t="e" cm="1" vm="18">
        <f t="array" ref="G10">_FV(F10,"Image")</f>
        <v>#VALUE!</v>
      </c>
    </row>
    <row r="11" spans="1:7" x14ac:dyDescent="0.35">
      <c r="A11" t="s">
        <v>12</v>
      </c>
      <c r="B11" t="s">
        <v>13</v>
      </c>
      <c r="C11">
        <v>36</v>
      </c>
      <c r="F11" t="e" vm="19">
        <v>#VALUE!</v>
      </c>
      <c r="G11" t="e" cm="1" vm="20">
        <f t="array" ref="G11">_FV(F11,"Image")</f>
        <v>#VALUE!</v>
      </c>
    </row>
    <row r="12" spans="1:7" x14ac:dyDescent="0.35">
      <c r="A12" t="s">
        <v>11</v>
      </c>
      <c r="B12" t="s">
        <v>13</v>
      </c>
      <c r="C12">
        <v>6</v>
      </c>
      <c r="F12" t="e" vm="21">
        <v>#VALUE!</v>
      </c>
      <c r="G12" t="e" cm="1" vm="22">
        <f t="array" ref="G12">_FV(F12,"Image")</f>
        <v>#VALUE!</v>
      </c>
    </row>
    <row r="13" spans="1:7" x14ac:dyDescent="0.35">
      <c r="A13" t="s">
        <v>16</v>
      </c>
      <c r="B13" t="s">
        <v>13</v>
      </c>
      <c r="C13">
        <v>77</v>
      </c>
      <c r="F13" t="e" vm="23">
        <v>#VALUE!</v>
      </c>
      <c r="G13" t="e" cm="1" vm="24">
        <f t="array" ref="G13">_FV(F13,"Image")</f>
        <v>#VALUE!</v>
      </c>
    </row>
    <row r="14" spans="1:7" x14ac:dyDescent="0.35">
      <c r="A14" t="s">
        <v>18</v>
      </c>
      <c r="B14" t="s">
        <v>20</v>
      </c>
      <c r="C14">
        <v>4</v>
      </c>
      <c r="F14" t="e" vm="25">
        <v>#VALUE!</v>
      </c>
      <c r="G14" t="e" cm="1" vm="26">
        <f t="array" ref="G14">_FV(F14,"Image")</f>
        <v>#VALUE!</v>
      </c>
    </row>
    <row r="15" spans="1:7" x14ac:dyDescent="0.35">
      <c r="A15" t="s">
        <v>22</v>
      </c>
      <c r="B15" t="s">
        <v>20</v>
      </c>
      <c r="C15">
        <v>14</v>
      </c>
      <c r="F15" t="e" vm="27">
        <v>#VALUE!</v>
      </c>
      <c r="G15" t="e" cm="1" vm="28">
        <f t="array" ref="G15">_FV(F15,"Image")</f>
        <v>#VALUE!</v>
      </c>
    </row>
    <row r="16" spans="1:7" x14ac:dyDescent="0.35">
      <c r="A16" t="s">
        <v>19</v>
      </c>
      <c r="B16" t="s">
        <v>20</v>
      </c>
      <c r="C16">
        <v>53</v>
      </c>
      <c r="F16" t="e" vm="29">
        <v>#VALUE!</v>
      </c>
      <c r="G16" t="e" cm="1" vm="30">
        <f t="array" ref="G16">_FV(F16,"Image")</f>
        <v>#VALUE!</v>
      </c>
    </row>
    <row r="17" spans="1:7" x14ac:dyDescent="0.35">
      <c r="A17" t="s">
        <v>21</v>
      </c>
      <c r="B17" t="s">
        <v>20</v>
      </c>
      <c r="C17">
        <v>13</v>
      </c>
      <c r="F17" t="e" vm="31">
        <v>#VALUE!</v>
      </c>
      <c r="G17" t="e" cm="1" vm="32">
        <f t="array" ref="G17">_FV(F17,"Image")</f>
        <v>#VALUE!</v>
      </c>
    </row>
    <row r="18" spans="1:7" x14ac:dyDescent="0.35">
      <c r="A18" t="s">
        <v>41</v>
      </c>
      <c r="B18" t="s">
        <v>15</v>
      </c>
      <c r="C18">
        <v>1</v>
      </c>
      <c r="D18">
        <v>4</v>
      </c>
      <c r="F18" t="e" vm="33">
        <v>#VALUE!</v>
      </c>
      <c r="G18" t="e" cm="1" vm="34">
        <f t="array" ref="G18">_FV(F18,"Image")</f>
        <v>#VALUE!</v>
      </c>
    </row>
    <row r="19" spans="1:7" x14ac:dyDescent="0.35">
      <c r="A19" t="s">
        <v>26</v>
      </c>
      <c r="B19" t="s">
        <v>15</v>
      </c>
      <c r="C19">
        <v>9</v>
      </c>
      <c r="F19" t="e" vm="35">
        <v>#VALUE!</v>
      </c>
      <c r="G19" t="e" cm="1" vm="36">
        <f t="array" ref="G19">_FV(F19,"Image")</f>
        <v>#VALUE!</v>
      </c>
    </row>
    <row r="20" spans="1:7" x14ac:dyDescent="0.35">
      <c r="A20" t="s">
        <v>27</v>
      </c>
      <c r="B20" t="s">
        <v>15</v>
      </c>
      <c r="C20">
        <v>21</v>
      </c>
      <c r="F20" t="e" vm="37">
        <v>#VALUE!</v>
      </c>
      <c r="G20" t="e" cm="1" vm="38">
        <f t="array" ref="G20">_FV(F20,"Image")</f>
        <v>#VALUE!</v>
      </c>
    </row>
    <row r="21" spans="1:7" x14ac:dyDescent="0.35">
      <c r="A21" t="s">
        <v>14</v>
      </c>
      <c r="B21" t="s">
        <v>15</v>
      </c>
      <c r="C21">
        <v>32</v>
      </c>
      <c r="F21" t="e" vm="39">
        <v>#VALUE!</v>
      </c>
      <c r="G21" t="e" cm="1" vm="40">
        <f t="array" ref="G21">_FV(F21,"Image")</f>
        <v>#VALUE!</v>
      </c>
    </row>
    <row r="22" spans="1:7" x14ac:dyDescent="0.35">
      <c r="A22" t="s">
        <v>28</v>
      </c>
      <c r="B22" t="s">
        <v>30</v>
      </c>
      <c r="C22">
        <v>5</v>
      </c>
      <c r="F22" t="e" vm="41">
        <v>#VALUE!</v>
      </c>
      <c r="G22" t="e" cm="1" vm="42">
        <f t="array" ref="G22">_FV(F22,"Image")</f>
        <v>#VALUE!</v>
      </c>
    </row>
    <row r="23" spans="1:7" x14ac:dyDescent="0.35">
      <c r="A23" t="s">
        <v>36</v>
      </c>
      <c r="B23" t="s">
        <v>30</v>
      </c>
      <c r="C23">
        <v>8</v>
      </c>
      <c r="F23" t="e" vm="43">
        <v>#VALUE!</v>
      </c>
      <c r="G23" t="e" cm="1" vm="44">
        <f t="array" ref="G23">_FV(F23,"Image")</f>
        <v>#VALUE!</v>
      </c>
    </row>
    <row r="24" spans="1:7" x14ac:dyDescent="0.35">
      <c r="A24" t="s">
        <v>29</v>
      </c>
      <c r="B24" t="s">
        <v>30</v>
      </c>
      <c r="C24">
        <v>43</v>
      </c>
      <c r="F24" t="e" vm="45">
        <v>#VALUE!</v>
      </c>
      <c r="G24" t="e" cm="1" vm="46">
        <f t="array" ref="G24">_FV(F24,"Image")</f>
        <v>#VALUE!</v>
      </c>
    </row>
    <row r="25" spans="1:7" x14ac:dyDescent="0.35">
      <c r="A25" t="s">
        <v>37</v>
      </c>
      <c r="B25" t="s">
        <v>30</v>
      </c>
      <c r="C25">
        <v>52</v>
      </c>
      <c r="F25" t="e" vm="47">
        <v>#VALUE!</v>
      </c>
      <c r="G25" t="e" cm="1" vm="48">
        <f t="array" ref="G25">_FV(F25,"Image")</f>
        <v>#VALUE!</v>
      </c>
    </row>
    <row r="26" spans="1:7" x14ac:dyDescent="0.35">
      <c r="A26" t="s">
        <v>23</v>
      </c>
      <c r="B26" t="s">
        <v>25</v>
      </c>
      <c r="C26">
        <v>3</v>
      </c>
      <c r="F26" t="e" vm="49">
        <v>#VALUE!</v>
      </c>
      <c r="G26" t="e" cm="1" vm="50">
        <f t="array" ref="G26">_FV(F26,"Image")</f>
        <v>#VALUE!</v>
      </c>
    </row>
    <row r="27" spans="1:7" x14ac:dyDescent="0.35">
      <c r="A27" t="s">
        <v>24</v>
      </c>
      <c r="B27" t="s">
        <v>25</v>
      </c>
      <c r="C27">
        <v>54</v>
      </c>
      <c r="F27" t="e" vm="51">
        <v>#VALUE!</v>
      </c>
      <c r="G27" t="e" cm="1" vm="52">
        <f t="array" ref="G27">_FV(F27,"Image")</f>
        <v>#VALUE!</v>
      </c>
    </row>
    <row r="28" spans="1:7" x14ac:dyDescent="0.35">
      <c r="A28" t="s">
        <v>31</v>
      </c>
      <c r="B28" t="s">
        <v>25</v>
      </c>
      <c r="C28">
        <v>16</v>
      </c>
      <c r="F28" t="e" vm="53">
        <v>#VALUE!</v>
      </c>
      <c r="G28" t="e" cm="1" vm="54">
        <f t="array" ref="G28">_FV(F28,"Image")</f>
        <v>#VALUE!</v>
      </c>
    </row>
    <row r="29" spans="1:7" x14ac:dyDescent="0.35">
      <c r="A29" t="s">
        <v>32</v>
      </c>
      <c r="B29" t="s">
        <v>25</v>
      </c>
      <c r="C29">
        <v>28</v>
      </c>
      <c r="F29" t="e" vm="55">
        <v>#VALUE!</v>
      </c>
      <c r="G29" t="e" cm="1" vm="56">
        <f t="array" ref="G29">_FV(F29,"Image")</f>
        <v>#VALUE!</v>
      </c>
    </row>
    <row r="30" spans="1:7" x14ac:dyDescent="0.35">
      <c r="A30" t="s">
        <v>33</v>
      </c>
      <c r="B30" t="s">
        <v>35</v>
      </c>
      <c r="C30">
        <v>2</v>
      </c>
      <c r="D30">
        <v>2</v>
      </c>
      <c r="F30" t="e" vm="57">
        <v>#VALUE!</v>
      </c>
      <c r="G30" t="e" cm="1" vm="58">
        <f t="array" ref="G30">_FV(F30,"Image")</f>
        <v>#VALUE!</v>
      </c>
    </row>
    <row r="31" spans="1:7" x14ac:dyDescent="0.35">
      <c r="A31" t="s">
        <v>38</v>
      </c>
      <c r="B31" t="s">
        <v>35</v>
      </c>
      <c r="C31">
        <v>25</v>
      </c>
      <c r="F31" t="e" vm="59">
        <v>#VALUE!</v>
      </c>
      <c r="G31" t="e" cm="1" vm="60">
        <f t="array" ref="G31">_FV(F31,"Image")</f>
        <v>#VALUE!</v>
      </c>
    </row>
    <row r="32" spans="1:7" x14ac:dyDescent="0.35">
      <c r="A32" t="s">
        <v>42</v>
      </c>
      <c r="B32" t="s">
        <v>35</v>
      </c>
      <c r="C32">
        <v>17</v>
      </c>
      <c r="F32" t="e" vm="61">
        <v>#VALUE!</v>
      </c>
      <c r="G32" t="e" cm="1" vm="62">
        <f t="array" ref="G32">_FV(F32,"Image")</f>
        <v>#VALUE!</v>
      </c>
    </row>
    <row r="33" spans="1:7" x14ac:dyDescent="0.35">
      <c r="A33" t="s">
        <v>34</v>
      </c>
      <c r="B33" t="s">
        <v>35</v>
      </c>
      <c r="C33">
        <v>72</v>
      </c>
      <c r="F33" t="e" vm="63">
        <v>#VALUE!</v>
      </c>
      <c r="G33" t="e" cm="1" vm="64">
        <f t="array" ref="G33">_FV(F33,"Image")</f>
        <v>#VALUE!</v>
      </c>
    </row>
  </sheetData>
  <sortState xmlns:xlrd2="http://schemas.microsoft.com/office/spreadsheetml/2017/richdata2" ref="A2:B33">
    <sortCondition ref="B1:B33"/>
  </sortState>
  <mergeCells count="1">
    <mergeCell ref="F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2023-08-16T18:02:10Z</dcterms:modified>
</cp:coreProperties>
</file>