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0691FEF-90EE-48DA-ABCA-2A22E991998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D7" i="3"/>
  <c r="D8" i="3"/>
  <c r="E7" i="3"/>
  <c r="G7" i="3" s="1"/>
  <c r="F7" i="3"/>
  <c r="K4" i="3"/>
  <c r="K5" i="3"/>
  <c r="K6" i="3"/>
  <c r="K7" i="3"/>
  <c r="K8" i="3"/>
  <c r="K9" i="3"/>
  <c r="K10" i="3"/>
  <c r="K12" i="3" s="1"/>
  <c r="K11" i="3"/>
  <c r="K13" i="3" s="1"/>
  <c r="K3" i="3"/>
  <c r="C7" i="3"/>
  <c r="E8" i="2"/>
  <c r="G8" i="2"/>
  <c r="D8" i="2"/>
  <c r="F8" i="2"/>
  <c r="H7" i="2"/>
  <c r="G7" i="2"/>
  <c r="F7" i="2"/>
  <c r="E7" i="2"/>
  <c r="D7" i="2"/>
  <c r="C7" i="2"/>
  <c r="F7" i="1"/>
  <c r="C7" i="1"/>
  <c r="B8" i="1"/>
  <c r="G7" i="1"/>
  <c r="D7" i="1"/>
  <c r="E7" i="1"/>
  <c r="B8" i="3" l="1"/>
  <c r="A8" i="3"/>
  <c r="K14" i="3"/>
  <c r="K15" i="3" s="1"/>
  <c r="H7" i="3"/>
  <c r="B8" i="2"/>
  <c r="A8" i="2"/>
  <c r="C8" i="3" l="1"/>
  <c r="G8" i="3"/>
  <c r="A8" i="1"/>
  <c r="C8" i="2"/>
  <c r="F8" i="3" l="1"/>
  <c r="D8" i="1"/>
  <c r="F8" i="1" s="1"/>
  <c r="E8" i="1"/>
  <c r="G8" i="1" s="1"/>
  <c r="C8" i="1"/>
  <c r="B9" i="3" l="1"/>
  <c r="A9" i="3"/>
  <c r="H8" i="3"/>
  <c r="G9" i="3" s="1"/>
  <c r="C9" i="3"/>
  <c r="B9" i="1"/>
  <c r="A9" i="1"/>
  <c r="E9" i="3" l="1"/>
  <c r="D9" i="3"/>
  <c r="F9" i="3"/>
  <c r="E9" i="1"/>
  <c r="G9" i="1" s="1"/>
  <c r="D9" i="1"/>
  <c r="F9" i="1" s="1"/>
  <c r="C9" i="1"/>
  <c r="A10" i="3" l="1"/>
  <c r="H9" i="3"/>
  <c r="B10" i="3"/>
  <c r="B10" i="1"/>
  <c r="A10" i="1"/>
  <c r="C10" i="3" l="1"/>
  <c r="D10" i="3" s="1"/>
  <c r="F10" i="3" s="1"/>
  <c r="E10" i="1"/>
  <c r="G10" i="1" s="1"/>
  <c r="D10" i="1"/>
  <c r="F10" i="1" s="1"/>
  <c r="C10" i="1"/>
  <c r="E10" i="3" l="1"/>
  <c r="G10" i="3" s="1"/>
  <c r="B11" i="3" s="1"/>
  <c r="A11" i="3"/>
  <c r="H10" i="3"/>
  <c r="B11" i="1"/>
  <c r="A11" i="1"/>
  <c r="C11" i="3" l="1"/>
  <c r="D11" i="3" s="1"/>
  <c r="D12" i="3" s="1"/>
  <c r="E12" i="3" s="1"/>
  <c r="E11" i="3"/>
  <c r="F11" i="3"/>
  <c r="G11" i="3"/>
  <c r="E11" i="1"/>
  <c r="G11" i="1" s="1"/>
  <c r="D11" i="1"/>
  <c r="F11" i="1" s="1"/>
  <c r="C11" i="1"/>
  <c r="B12" i="3" l="1"/>
  <c r="A12" i="3"/>
  <c r="H11" i="3"/>
  <c r="B12" i="1"/>
  <c r="A12" i="1"/>
  <c r="C12" i="3" l="1"/>
  <c r="F12" i="3"/>
  <c r="G12" i="3"/>
  <c r="D12" i="1"/>
  <c r="F12" i="1" s="1"/>
  <c r="E12" i="1"/>
  <c r="G12" i="1" s="1"/>
  <c r="C12" i="1"/>
  <c r="B13" i="3" l="1"/>
  <c r="H12" i="3"/>
  <c r="A13" i="3"/>
  <c r="I13" i="3" s="1"/>
  <c r="B13" i="1"/>
  <c r="A13" i="1"/>
  <c r="E13" i="1" l="1"/>
  <c r="G13" i="1" s="1"/>
  <c r="D13" i="1"/>
  <c r="F13" i="1" s="1"/>
  <c r="C13" i="1"/>
  <c r="A14" i="1" l="1"/>
  <c r="B14" i="1"/>
  <c r="C14" i="1" s="1"/>
  <c r="J14" i="1" l="1"/>
  <c r="K14" i="1" s="1"/>
  <c r="D14" i="1"/>
  <c r="F14" i="1" s="1"/>
  <c r="E14" i="1"/>
  <c r="G14" i="1" s="1"/>
  <c r="B9" i="2"/>
  <c r="H8" i="2"/>
  <c r="A9" i="2"/>
  <c r="C9" i="2" l="1"/>
  <c r="D9" i="2" s="1"/>
  <c r="F9" i="2" s="1"/>
  <c r="E9" i="2" l="1"/>
  <c r="G9" i="2" s="1"/>
  <c r="H9" i="2"/>
  <c r="B10" i="2"/>
  <c r="A10" i="2"/>
  <c r="C10" i="2" l="1"/>
  <c r="E10" i="2"/>
  <c r="G10" i="2"/>
  <c r="D10" i="2"/>
  <c r="F10" i="2" s="1"/>
  <c r="A11" i="2" l="1"/>
  <c r="B11" i="2"/>
  <c r="H10" i="2"/>
  <c r="C11" i="2" l="1"/>
  <c r="D11" i="2" s="1"/>
  <c r="F11" i="2" s="1"/>
  <c r="E11" i="2" l="1"/>
  <c r="G11" i="2" s="1"/>
  <c r="B12" i="2" l="1"/>
  <c r="A12" i="2"/>
  <c r="H11" i="2"/>
  <c r="C12" i="2"/>
  <c r="E12" i="2" l="1"/>
  <c r="G12" i="2" s="1"/>
  <c r="D12" i="2"/>
  <c r="F12" i="2" s="1"/>
  <c r="B13" i="2" l="1"/>
  <c r="A13" i="2"/>
  <c r="H12" i="2"/>
  <c r="C13" i="2" l="1"/>
  <c r="E13" i="2" s="1"/>
  <c r="G13" i="2" s="1"/>
  <c r="D13" i="2" l="1"/>
  <c r="F13" i="2" s="1"/>
  <c r="A14" i="2" s="1"/>
  <c r="H13" i="2"/>
  <c r="B14" i="2" l="1"/>
  <c r="C14" i="2" s="1"/>
  <c r="E14" i="2" s="1"/>
  <c r="G14" i="2" s="1"/>
  <c r="D14" i="2"/>
  <c r="I14" i="2"/>
  <c r="F14" i="2" l="1"/>
  <c r="H14" i="2" s="1"/>
</calcChain>
</file>

<file path=xl/sharedStrings.xml><?xml version="1.0" encoding="utf-8"?>
<sst xmlns="http://schemas.openxmlformats.org/spreadsheetml/2006/main" count="51" uniqueCount="24">
  <si>
    <t>f(x) = kx^2 + m/x</t>
  </si>
  <si>
    <t>k</t>
  </si>
  <si>
    <t>m</t>
  </si>
  <si>
    <t>E</t>
  </si>
  <si>
    <t>ai</t>
  </si>
  <si>
    <t>bi</t>
  </si>
  <si>
    <t>bi-ai</t>
  </si>
  <si>
    <t>lambda i</t>
  </si>
  <si>
    <t>mi</t>
  </si>
  <si>
    <t>f(lambda i)</t>
  </si>
  <si>
    <t>f(mi)</t>
  </si>
  <si>
    <t>[</t>
  </si>
  <si>
    <t>]</t>
  </si>
  <si>
    <t>c</t>
  </si>
  <si>
    <t>om</t>
  </si>
  <si>
    <t>f(x) min</t>
  </si>
  <si>
    <t>2 вар</t>
  </si>
  <si>
    <t>24 вар</t>
  </si>
  <si>
    <t>f(x) = x^2+k*e^(mx)</t>
  </si>
  <si>
    <t>f(x) = x^2+9*e^(0,75*x)</t>
  </si>
  <si>
    <t>tau</t>
  </si>
  <si>
    <t>7 вар</t>
  </si>
  <si>
    <t>f(x)=kx^2+m/x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</si>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</sst>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B8" sqref="B8"/>
    </sheetView>
  </sheetViews>
  <sheetFormatPr defaultRowHeight="14.5" x14ac:dyDescent="0.35"/>
  <cols>
    <col min="6" max="6" width="9.90625" bestFit="1" customWidth="1"/>
  </cols>
  <sheetData>
    <row r="1" spans="1:11" x14ac:dyDescent="0.35">
      <c r="A1" t="s">
        <v>0</v>
      </c>
      <c r="D1" t="s">
        <v>11</v>
      </c>
      <c r="E1" t="s">
        <v>12</v>
      </c>
      <c r="H1" t="s">
        <v>16</v>
      </c>
    </row>
    <row r="2" spans="1:11" x14ac:dyDescent="0.35">
      <c r="A2" t="s">
        <v>1</v>
      </c>
      <c r="B2">
        <v>2.4</v>
      </c>
      <c r="D2">
        <v>0</v>
      </c>
      <c r="E2">
        <v>8</v>
      </c>
    </row>
    <row r="3" spans="1:11" x14ac:dyDescent="0.35">
      <c r="A3" t="s">
        <v>2</v>
      </c>
      <c r="B3">
        <v>17</v>
      </c>
    </row>
    <row r="4" spans="1:11" x14ac:dyDescent="0.35">
      <c r="A4" t="s">
        <v>3</v>
      </c>
      <c r="B4">
        <v>0.5</v>
      </c>
    </row>
    <row r="5" spans="1:11" x14ac:dyDescent="0.35">
      <c r="A5" t="s">
        <v>14</v>
      </c>
      <c r="B5">
        <v>0.2</v>
      </c>
    </row>
    <row r="6" spans="1:11" x14ac:dyDescent="0.3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1:11" x14ac:dyDescent="0.35">
      <c r="A7" s="1">
        <v>0</v>
      </c>
      <c r="B7" s="1">
        <v>8</v>
      </c>
      <c r="C7" s="1">
        <f>B7-A7</f>
        <v>8</v>
      </c>
      <c r="D7" s="1">
        <f>(A7+B7)/2-$B$5</f>
        <v>3.8</v>
      </c>
      <c r="E7" s="1">
        <f>(A7+B7)/2+$B$5</f>
        <v>4.2</v>
      </c>
      <c r="F7" s="1">
        <f>2.4*D7^2+17/D7</f>
        <v>39.129684210526314</v>
      </c>
      <c r="G7" s="1">
        <f>2.4*E7^2+17/E7</f>
        <v>46.38361904761905</v>
      </c>
      <c r="H7" s="1"/>
      <c r="I7" s="1"/>
      <c r="J7" s="1"/>
      <c r="K7" s="1"/>
    </row>
    <row r="8" spans="1:11" x14ac:dyDescent="0.35">
      <c r="A8" s="1" t="b">
        <f>Лист2!A8=IF(F7&lt;G7,A7,D7)</f>
        <v>0</v>
      </c>
      <c r="B8" s="1">
        <f>IF(F7&lt;G7,E7,B7)</f>
        <v>4.2</v>
      </c>
      <c r="C8" s="1">
        <f>B8-A8</f>
        <v>4.2</v>
      </c>
      <c r="D8" s="1">
        <f>(A8+B8)/2-$B$5</f>
        <v>1.9000000000000001</v>
      </c>
      <c r="E8" s="1">
        <f>(A8+B8)/2+$B$5</f>
        <v>2.3000000000000003</v>
      </c>
      <c r="F8" s="1">
        <f>2.4*D8^2+17/D8</f>
        <v>17.611368421052632</v>
      </c>
      <c r="G8" s="1">
        <f>2.4*E8^2+17/E8</f>
        <v>20.087304347826088</v>
      </c>
      <c r="H8" s="1"/>
      <c r="I8" s="1"/>
      <c r="J8" s="1"/>
      <c r="K8" s="1"/>
    </row>
    <row r="9" spans="1:11" x14ac:dyDescent="0.35">
      <c r="A9" s="1" t="b">
        <f t="shared" ref="A9:A14" si="0">IF(F8&lt;G8,A8,D8)</f>
        <v>0</v>
      </c>
      <c r="B9" s="1">
        <f t="shared" ref="B9:B14" si="1">IF(F8&lt;G8,E8,B8)</f>
        <v>2.3000000000000003</v>
      </c>
      <c r="C9" s="1">
        <f t="shared" ref="C9:C14" si="2">B9-A9</f>
        <v>2.3000000000000003</v>
      </c>
      <c r="D9" s="1">
        <f t="shared" ref="D9:D14" si="3">(A9+B9)/2-$B$5</f>
        <v>0.95000000000000018</v>
      </c>
      <c r="E9" s="1">
        <f t="shared" ref="E9:E14" si="4">(A9+B9)/2+$B$5</f>
        <v>1.35</v>
      </c>
      <c r="F9" s="1">
        <f t="shared" ref="F9:F14" si="5">2.4*D9^2+17/D9</f>
        <v>20.060736842105261</v>
      </c>
      <c r="G9" s="1">
        <f t="shared" ref="G9:G14" si="6">2.4*E9^2+17/E9</f>
        <v>16.96659259259259</v>
      </c>
      <c r="H9" s="1"/>
      <c r="I9" s="1"/>
      <c r="J9" s="1"/>
      <c r="K9" s="1"/>
    </row>
    <row r="10" spans="1:11" x14ac:dyDescent="0.35">
      <c r="A10" s="1">
        <f t="shared" si="0"/>
        <v>0.95000000000000018</v>
      </c>
      <c r="B10" s="1">
        <f t="shared" si="1"/>
        <v>2.3000000000000003</v>
      </c>
      <c r="C10" s="1">
        <f t="shared" si="2"/>
        <v>1.35</v>
      </c>
      <c r="D10" s="1">
        <f t="shared" si="3"/>
        <v>1.4250000000000003</v>
      </c>
      <c r="E10" s="1">
        <f t="shared" si="4"/>
        <v>1.8250000000000002</v>
      </c>
      <c r="F10" s="1">
        <f t="shared" si="5"/>
        <v>16.803324561403507</v>
      </c>
      <c r="G10" s="1">
        <f t="shared" si="6"/>
        <v>17.308568493150688</v>
      </c>
      <c r="H10" s="1"/>
      <c r="I10" s="1"/>
      <c r="J10" s="1"/>
      <c r="K10" s="1"/>
    </row>
    <row r="11" spans="1:11" x14ac:dyDescent="0.35">
      <c r="A11" s="1">
        <f t="shared" si="0"/>
        <v>0.95000000000000018</v>
      </c>
      <c r="B11" s="1">
        <f t="shared" si="1"/>
        <v>1.8250000000000002</v>
      </c>
      <c r="C11" s="1">
        <f t="shared" si="2"/>
        <v>0.875</v>
      </c>
      <c r="D11" s="1">
        <f t="shared" si="3"/>
        <v>1.1875000000000002</v>
      </c>
      <c r="E11" s="1">
        <f t="shared" si="4"/>
        <v>1.5875000000000001</v>
      </c>
      <c r="F11" s="1">
        <f t="shared" si="5"/>
        <v>17.700164473684207</v>
      </c>
      <c r="G11" s="1">
        <f t="shared" si="6"/>
        <v>16.757036417322833</v>
      </c>
      <c r="H11" s="1"/>
      <c r="I11" s="1"/>
      <c r="J11" s="1"/>
      <c r="K11" s="1"/>
    </row>
    <row r="12" spans="1:11" x14ac:dyDescent="0.35">
      <c r="A12" s="1">
        <f t="shared" si="0"/>
        <v>1.1875000000000002</v>
      </c>
      <c r="B12" s="1">
        <f t="shared" si="1"/>
        <v>1.8250000000000002</v>
      </c>
      <c r="C12" s="1">
        <f t="shared" si="2"/>
        <v>0.63749999999999996</v>
      </c>
      <c r="D12" s="1">
        <f t="shared" si="3"/>
        <v>1.3062500000000001</v>
      </c>
      <c r="E12" s="1">
        <f t="shared" si="4"/>
        <v>1.70625</v>
      </c>
      <c r="F12" s="1">
        <f t="shared" si="5"/>
        <v>17.109447816985647</v>
      </c>
      <c r="G12" s="1">
        <f t="shared" si="6"/>
        <v>16.950463713369963</v>
      </c>
      <c r="H12" s="1"/>
      <c r="I12" s="1"/>
      <c r="J12" s="1"/>
      <c r="K12" s="1"/>
    </row>
    <row r="13" spans="1:11" x14ac:dyDescent="0.35">
      <c r="A13" s="1">
        <f t="shared" si="0"/>
        <v>1.3062500000000001</v>
      </c>
      <c r="B13" s="1">
        <f t="shared" si="1"/>
        <v>1.8250000000000002</v>
      </c>
      <c r="C13" s="1">
        <f t="shared" si="2"/>
        <v>0.51875000000000004</v>
      </c>
      <c r="D13" s="1">
        <f t="shared" si="3"/>
        <v>1.3656250000000003</v>
      </c>
      <c r="E13" s="1">
        <f t="shared" si="4"/>
        <v>1.7656250000000002</v>
      </c>
      <c r="F13" s="1">
        <f t="shared" si="5"/>
        <v>16.924348523312357</v>
      </c>
      <c r="G13" s="1">
        <f t="shared" si="6"/>
        <v>17.110154521570799</v>
      </c>
      <c r="H13" s="1"/>
      <c r="I13" s="1"/>
      <c r="J13" s="1" t="s">
        <v>13</v>
      </c>
      <c r="K13" s="1" t="s">
        <v>15</v>
      </c>
    </row>
    <row r="14" spans="1:11" x14ac:dyDescent="0.35">
      <c r="A14" s="1">
        <f t="shared" si="0"/>
        <v>1.3062500000000001</v>
      </c>
      <c r="B14" s="1">
        <f t="shared" si="1"/>
        <v>1.7656250000000002</v>
      </c>
      <c r="C14" s="1">
        <f t="shared" si="2"/>
        <v>0.45937500000000009</v>
      </c>
      <c r="D14" s="1">
        <f t="shared" si="3"/>
        <v>1.3359375000000002</v>
      </c>
      <c r="E14" s="1">
        <f t="shared" si="4"/>
        <v>1.7359375000000001</v>
      </c>
      <c r="F14" s="1">
        <f t="shared" si="5"/>
        <v>17.00849580820541</v>
      </c>
      <c r="G14" s="1">
        <f t="shared" si="6"/>
        <v>17.025328907304793</v>
      </c>
      <c r="H14" s="1"/>
      <c r="I14" s="1"/>
      <c r="J14" s="1">
        <f>(A14+B14)/2</f>
        <v>1.5359375000000002</v>
      </c>
      <c r="K14" s="1">
        <f>2.4*J14^2+17/J14</f>
        <v>16.730008307238684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4E5F-5284-4AF3-8F18-0C8A3992FEB7}">
  <dimension ref="A1:I14"/>
  <sheetViews>
    <sheetView workbookViewId="0">
      <selection activeCell="I14" sqref="I14"/>
    </sheetView>
  </sheetViews>
  <sheetFormatPr defaultRowHeight="14.5" x14ac:dyDescent="0.35"/>
  <cols>
    <col min="6" max="6" width="9.90625" bestFit="1" customWidth="1"/>
  </cols>
  <sheetData>
    <row r="1" spans="1:9" x14ac:dyDescent="0.35">
      <c r="A1" t="s">
        <v>18</v>
      </c>
      <c r="D1" t="s">
        <v>11</v>
      </c>
      <c r="E1" t="s">
        <v>12</v>
      </c>
      <c r="F1" s="2" t="s">
        <v>17</v>
      </c>
      <c r="H1" t="s">
        <v>20</v>
      </c>
      <c r="I1">
        <v>0.61799999999999999</v>
      </c>
    </row>
    <row r="2" spans="1:9" x14ac:dyDescent="0.35">
      <c r="A2" t="s">
        <v>1</v>
      </c>
      <c r="B2">
        <v>9</v>
      </c>
      <c r="D2">
        <v>-12</v>
      </c>
      <c r="E2">
        <v>2</v>
      </c>
    </row>
    <row r="3" spans="1:9" x14ac:dyDescent="0.35">
      <c r="A3" t="s">
        <v>2</v>
      </c>
      <c r="B3">
        <v>0.75</v>
      </c>
    </row>
    <row r="4" spans="1:9" x14ac:dyDescent="0.35">
      <c r="A4" t="s">
        <v>3</v>
      </c>
      <c r="B4">
        <v>0.7</v>
      </c>
    </row>
    <row r="5" spans="1:9" x14ac:dyDescent="0.35">
      <c r="A5" t="s">
        <v>19</v>
      </c>
    </row>
    <row r="6" spans="1:9" x14ac:dyDescent="0.3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/>
      <c r="I6" s="1"/>
    </row>
    <row r="7" spans="1:9" x14ac:dyDescent="0.35">
      <c r="A7" s="1">
        <v>-12</v>
      </c>
      <c r="B7" s="1">
        <v>2</v>
      </c>
      <c r="C7" s="1">
        <f>B7-A7</f>
        <v>14</v>
      </c>
      <c r="D7" s="1">
        <f>A7+(1-$I$1)*(C7)</f>
        <v>-6.6520000000000001</v>
      </c>
      <c r="E7" s="1">
        <f>A7+$I$1*C7</f>
        <v>-3.3480000000000008</v>
      </c>
      <c r="F7" s="1">
        <f>D7^2+$B$2*2.718^($B$3*D7)</f>
        <v>44.310447985908269</v>
      </c>
      <c r="G7" s="1">
        <f>E7^2+$B$2*2.718^($B$3*E7)</f>
        <v>11.939977363592536</v>
      </c>
      <c r="H7" s="1">
        <f>IF(F7&lt;G7,1,0)</f>
        <v>0</v>
      </c>
      <c r="I7" s="1"/>
    </row>
    <row r="8" spans="1:9" x14ac:dyDescent="0.35">
      <c r="A8" s="1">
        <f>IF(F7&lt;G7,A7,D7)</f>
        <v>-6.6520000000000001</v>
      </c>
      <c r="B8" s="1">
        <f>IF(F7&lt;G7,E7,B7)</f>
        <v>2</v>
      </c>
      <c r="C8" s="1">
        <f>B8-A8</f>
        <v>8.652000000000001</v>
      </c>
      <c r="D8" s="1">
        <f>IF(H7,A8+(1-$I$1)*(C8),E7)</f>
        <v>-3.3480000000000008</v>
      </c>
      <c r="E8" s="1">
        <f>IF(NOT(H7),A8+$I$1*C8,D7)</f>
        <v>-1.3050639999999998</v>
      </c>
      <c r="F8" s="1">
        <f>IF(H7,D8^2+$B$2*2.718^($B$3*D8),G7)</f>
        <v>11.939977363592536</v>
      </c>
      <c r="G8" s="1">
        <f>IF(NOT(H7),E8^2+$B$2*2.718^($B$3*E8),F7)</f>
        <v>5.0853977192967523</v>
      </c>
      <c r="H8" s="1">
        <f t="shared" ref="H8:H14" si="0">IF(F8&lt;G8,1,0)</f>
        <v>0</v>
      </c>
      <c r="I8" s="1"/>
    </row>
    <row r="9" spans="1:9" x14ac:dyDescent="0.35">
      <c r="A9" s="1">
        <f t="shared" ref="A9:A13" si="1">IF(F8&lt;G8,A8,D8)</f>
        <v>-3.3480000000000008</v>
      </c>
      <c r="B9" s="1">
        <f t="shared" ref="B9:B13" si="2">IF(F8&lt;G8,E8,B8)</f>
        <v>2</v>
      </c>
      <c r="C9" s="1">
        <f t="shared" ref="C9:C13" si="3">B9-A9</f>
        <v>5.3480000000000008</v>
      </c>
      <c r="D9" s="1">
        <f t="shared" ref="D9:D14" si="4">IF(H8,A9+(1-$I$1)*(C9),E8)</f>
        <v>-1.3050639999999998</v>
      </c>
      <c r="E9" s="1">
        <f t="shared" ref="E9:E14" si="5">IF(NOT(H8),A9+$I$1*C9,D8)</f>
        <v>-4.2936000000000529E-2</v>
      </c>
      <c r="F9" s="1">
        <f t="shared" ref="F9:F14" si="6">IF(H8,D9^2+$B$2*2.718^($B$3*D9),G8)</f>
        <v>5.0853977192967523</v>
      </c>
      <c r="G9" s="1">
        <f t="shared" ref="G9:G14" si="7">IF(NOT(H8),E9^2+$B$2*2.718^($B$3*E9),F8)</f>
        <v>8.7166712690406047</v>
      </c>
      <c r="H9" s="1">
        <f t="shared" si="0"/>
        <v>1</v>
      </c>
      <c r="I9" s="1"/>
    </row>
    <row r="10" spans="1:9" x14ac:dyDescent="0.35">
      <c r="A10" s="1">
        <f t="shared" si="1"/>
        <v>-3.3480000000000008</v>
      </c>
      <c r="B10" s="1">
        <f t="shared" si="2"/>
        <v>-4.2936000000000529E-2</v>
      </c>
      <c r="C10" s="1">
        <f t="shared" si="3"/>
        <v>3.3050640000000002</v>
      </c>
      <c r="D10" s="1">
        <f t="shared" si="4"/>
        <v>-2.0854655520000005</v>
      </c>
      <c r="E10" s="1">
        <f t="shared" si="5"/>
        <v>-1.3050639999999998</v>
      </c>
      <c r="F10" s="1">
        <f t="shared" si="6"/>
        <v>6.2329601116981497</v>
      </c>
      <c r="G10" s="1">
        <f t="shared" si="7"/>
        <v>5.0853977192967523</v>
      </c>
      <c r="H10" s="1">
        <f t="shared" si="0"/>
        <v>0</v>
      </c>
      <c r="I10" s="1"/>
    </row>
    <row r="11" spans="1:9" x14ac:dyDescent="0.35">
      <c r="A11" s="1">
        <f t="shared" si="1"/>
        <v>-2.0854655520000005</v>
      </c>
      <c r="B11" s="1">
        <f t="shared" si="2"/>
        <v>-4.2936000000000529E-2</v>
      </c>
      <c r="C11" s="1">
        <f t="shared" si="3"/>
        <v>2.042529552</v>
      </c>
      <c r="D11" s="1">
        <f t="shared" si="4"/>
        <v>-1.3050639999999998</v>
      </c>
      <c r="E11" s="1">
        <f t="shared" si="5"/>
        <v>-0.82318228886400058</v>
      </c>
      <c r="F11" s="1">
        <f t="shared" si="6"/>
        <v>5.0853977192967523</v>
      </c>
      <c r="G11" s="1">
        <f t="shared" si="7"/>
        <v>5.5321085178179681</v>
      </c>
      <c r="H11" s="1">
        <f t="shared" si="0"/>
        <v>1</v>
      </c>
      <c r="I11" s="1"/>
    </row>
    <row r="12" spans="1:9" x14ac:dyDescent="0.35">
      <c r="A12" s="1">
        <f t="shared" si="1"/>
        <v>-2.0854655520000005</v>
      </c>
      <c r="B12" s="1">
        <f t="shared" si="2"/>
        <v>-0.82318228886400058</v>
      </c>
      <c r="C12" s="1">
        <f t="shared" si="3"/>
        <v>1.2622832631359999</v>
      </c>
      <c r="D12" s="1">
        <f t="shared" si="4"/>
        <v>-1.6032733454820485</v>
      </c>
      <c r="E12" s="1">
        <f t="shared" si="5"/>
        <v>-1.3050639999999998</v>
      </c>
      <c r="F12" s="1">
        <f t="shared" si="6"/>
        <v>5.274923735628068</v>
      </c>
      <c r="G12" s="1">
        <f t="shared" si="7"/>
        <v>5.0853977192967523</v>
      </c>
      <c r="H12" s="1">
        <f t="shared" si="0"/>
        <v>0</v>
      </c>
      <c r="I12" s="1"/>
    </row>
    <row r="13" spans="1:9" x14ac:dyDescent="0.35">
      <c r="A13" s="1">
        <f t="shared" si="1"/>
        <v>-1.6032733454820485</v>
      </c>
      <c r="B13" s="1">
        <f t="shared" si="2"/>
        <v>-0.82318228886400058</v>
      </c>
      <c r="C13" s="1">
        <f t="shared" si="3"/>
        <v>0.7800910566180479</v>
      </c>
      <c r="D13" s="1">
        <f t="shared" si="4"/>
        <v>-1.3050639999999998</v>
      </c>
      <c r="E13" s="1">
        <f t="shared" si="5"/>
        <v>-1.1211770724920949</v>
      </c>
      <c r="F13" s="1">
        <f t="shared" si="6"/>
        <v>5.0853977192967523</v>
      </c>
      <c r="G13" s="1">
        <f t="shared" si="7"/>
        <v>5.139342678003346</v>
      </c>
      <c r="H13" s="1">
        <f t="shared" si="0"/>
        <v>1</v>
      </c>
      <c r="I13" s="1" t="s">
        <v>13</v>
      </c>
    </row>
    <row r="14" spans="1:9" x14ac:dyDescent="0.35">
      <c r="A14" s="1">
        <f>IF(F13&lt;G13,A13,D13)</f>
        <v>-1.6032733454820485</v>
      </c>
      <c r="B14" s="1">
        <f>IF(F13&lt;G13,E13,B13)</f>
        <v>-1.1211770724920949</v>
      </c>
      <c r="C14" s="1">
        <f>B14-A14</f>
        <v>0.48209627298995361</v>
      </c>
      <c r="D14" s="1">
        <f t="shared" si="4"/>
        <v>-1.4191125691998863</v>
      </c>
      <c r="E14" s="1">
        <f t="shared" si="5"/>
        <v>-1.3050639999999998</v>
      </c>
      <c r="F14" s="1">
        <f t="shared" si="6"/>
        <v>5.1188394666301846</v>
      </c>
      <c r="G14" s="1">
        <f t="shared" si="7"/>
        <v>5.0853977192967523</v>
      </c>
      <c r="H14" s="1">
        <f t="shared" si="0"/>
        <v>0</v>
      </c>
      <c r="I14" s="3">
        <f>(A14+B14)/2</f>
        <v>-1.3622252089870717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6017-4DF0-4321-B60B-78BCC7E6D4B7}">
  <dimension ref="A1:N19"/>
  <sheetViews>
    <sheetView tabSelected="1" workbookViewId="0">
      <selection activeCell="G9" sqref="G9"/>
    </sheetView>
  </sheetViews>
  <sheetFormatPr defaultRowHeight="14.5" x14ac:dyDescent="0.35"/>
  <cols>
    <col min="1" max="1" width="12.90625" bestFit="1" customWidth="1"/>
    <col min="4" max="4" width="10.453125" bestFit="1" customWidth="1"/>
  </cols>
  <sheetData>
    <row r="1" spans="1:13" x14ac:dyDescent="0.35">
      <c r="A1" t="s">
        <v>22</v>
      </c>
      <c r="D1" t="s">
        <v>11</v>
      </c>
      <c r="E1" t="s">
        <v>12</v>
      </c>
      <c r="F1" t="s">
        <v>21</v>
      </c>
      <c r="J1">
        <v>0</v>
      </c>
      <c r="K1">
        <v>1</v>
      </c>
      <c r="M1">
        <v>1</v>
      </c>
    </row>
    <row r="2" spans="1:13" x14ac:dyDescent="0.35">
      <c r="A2" t="s">
        <v>1</v>
      </c>
      <c r="B2">
        <v>4.4000000000000004</v>
      </c>
      <c r="D2">
        <v>0</v>
      </c>
      <c r="E2">
        <v>8</v>
      </c>
      <c r="J2">
        <v>1</v>
      </c>
      <c r="K2">
        <v>1</v>
      </c>
      <c r="M2">
        <v>2</v>
      </c>
    </row>
    <row r="3" spans="1:13" x14ac:dyDescent="0.35">
      <c r="A3" t="s">
        <v>2</v>
      </c>
      <c r="B3">
        <v>22</v>
      </c>
      <c r="C3" t="s">
        <v>23</v>
      </c>
      <c r="D3">
        <v>6</v>
      </c>
      <c r="J3">
        <v>2</v>
      </c>
      <c r="K3">
        <f>K1+K2</f>
        <v>2</v>
      </c>
      <c r="M3">
        <v>3</v>
      </c>
    </row>
    <row r="4" spans="1:13" x14ac:dyDescent="0.35">
      <c r="A4" t="s">
        <v>3</v>
      </c>
      <c r="B4">
        <v>0.5</v>
      </c>
      <c r="J4">
        <v>3</v>
      </c>
      <c r="K4">
        <f t="shared" ref="K4:K15" si="0">K2+K3</f>
        <v>3</v>
      </c>
      <c r="M4">
        <v>4</v>
      </c>
    </row>
    <row r="5" spans="1:13" x14ac:dyDescent="0.35">
      <c r="A5" t="s">
        <v>14</v>
      </c>
      <c r="B5">
        <v>0.01</v>
      </c>
      <c r="J5">
        <v>4</v>
      </c>
      <c r="K5">
        <f t="shared" si="0"/>
        <v>5</v>
      </c>
      <c r="M5">
        <v>5</v>
      </c>
    </row>
    <row r="6" spans="1:13" x14ac:dyDescent="0.3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/>
      <c r="J6">
        <v>5</v>
      </c>
      <c r="K6">
        <f t="shared" si="0"/>
        <v>8</v>
      </c>
      <c r="M6">
        <v>6</v>
      </c>
    </row>
    <row r="7" spans="1:13" x14ac:dyDescent="0.35">
      <c r="A7">
        <v>0</v>
      </c>
      <c r="B7">
        <v>8</v>
      </c>
      <c r="C7" s="1">
        <f>B7-A7</f>
        <v>8</v>
      </c>
      <c r="D7" s="1">
        <f>A7+(5)/(13)*C7</f>
        <v>3.0769230769230771</v>
      </c>
      <c r="E7" s="1">
        <f>A7+(8)/(13)*C7</f>
        <v>4.9230769230769234</v>
      </c>
      <c r="F7" s="1">
        <f>$B$2*D7^2+$B$3/D7</f>
        <v>48.806804733727816</v>
      </c>
      <c r="G7" s="1">
        <f>$B$2*E7^2+$B$3/E7</f>
        <v>111.11017011834322</v>
      </c>
      <c r="H7" s="1">
        <f>IF(F7&lt;G7,1,0)</f>
        <v>1</v>
      </c>
      <c r="J7">
        <v>6</v>
      </c>
      <c r="K7">
        <f t="shared" si="0"/>
        <v>13</v>
      </c>
      <c r="M7">
        <v>7</v>
      </c>
    </row>
    <row r="8" spans="1:13" x14ac:dyDescent="0.35">
      <c r="A8" s="1">
        <f>IF(F7&lt;G7,A7,D7)</f>
        <v>0</v>
      </c>
      <c r="B8" s="1">
        <f>IF(F7&lt;G7,E7,B7)</f>
        <v>4.9230769230769234</v>
      </c>
      <c r="C8" s="1">
        <f t="shared" ref="C8" si="1">B8-A8</f>
        <v>4.9230769230769234</v>
      </c>
      <c r="D8" s="1">
        <f>A8+(3)/(8)*C8</f>
        <v>1.8461538461538463</v>
      </c>
      <c r="E8" s="1">
        <f>A8+(5)/(8)*C8</f>
        <v>3.0769230769230771</v>
      </c>
      <c r="F8" s="1">
        <f>IF(H7,$B$2*D8^2+$B$3/D8,G7)</f>
        <v>26.91311637080868</v>
      </c>
      <c r="G8" s="1">
        <f>IF(NOT(H7),$B$2*E8^2+$B$3/E8,F7)</f>
        <v>48.806804733727816</v>
      </c>
      <c r="H8" s="1">
        <f t="shared" ref="H8" si="2">IF(F8&lt;G8,1,0)</f>
        <v>1</v>
      </c>
      <c r="J8">
        <v>7</v>
      </c>
      <c r="K8">
        <f t="shared" si="0"/>
        <v>21</v>
      </c>
      <c r="M8">
        <v>8</v>
      </c>
    </row>
    <row r="9" spans="1:13" x14ac:dyDescent="0.35">
      <c r="A9" s="1">
        <f t="shared" ref="A9:A12" si="3">IF(F8&lt;G8,A8,D8)</f>
        <v>0</v>
      </c>
      <c r="B9" s="1">
        <f t="shared" ref="B9:B12" si="4">IF(F8&lt;G8,E8,B8)</f>
        <v>3.0769230769230771</v>
      </c>
      <c r="C9" s="1">
        <f t="shared" ref="C9:C12" si="5">B9-A9</f>
        <v>3.0769230769230771</v>
      </c>
      <c r="D9" s="1">
        <f>A9+(2)/(5)*C9</f>
        <v>1.2307692307692308</v>
      </c>
      <c r="E9" s="1">
        <f>A9+(3)/(5)*C9</f>
        <v>1.8461538461538463</v>
      </c>
      <c r="F9" s="1">
        <f t="shared" ref="F9:F11" si="6">IF(H8,$B$2*D9^2+$B$3/D9,G8)</f>
        <v>24.54008875739645</v>
      </c>
      <c r="G9" s="1">
        <f t="shared" ref="G9:G11" si="7">IF(NOT(H8),$B$2*E9^2+$B$3/E9,F8)</f>
        <v>26.91311637080868</v>
      </c>
      <c r="H9" s="1">
        <f t="shared" ref="H9:H12" si="8">IF(F9&lt;G9,1,0)</f>
        <v>1</v>
      </c>
      <c r="J9">
        <v>8</v>
      </c>
      <c r="K9">
        <f t="shared" si="0"/>
        <v>34</v>
      </c>
      <c r="M9">
        <v>9</v>
      </c>
    </row>
    <row r="10" spans="1:13" x14ac:dyDescent="0.35">
      <c r="A10" s="1">
        <f t="shared" si="3"/>
        <v>0</v>
      </c>
      <c r="B10" s="1">
        <f t="shared" si="4"/>
        <v>1.8461538461538463</v>
      </c>
      <c r="C10" s="1">
        <f t="shared" si="5"/>
        <v>1.8461538461538463</v>
      </c>
      <c r="D10" s="1">
        <f>A10+(1)/(3)*C10</f>
        <v>0.61538461538461542</v>
      </c>
      <c r="E10" s="1">
        <f>A10+(2)/(3)*C10</f>
        <v>1.2307692307692308</v>
      </c>
      <c r="F10" s="1">
        <f t="shared" si="6"/>
        <v>37.416272189349115</v>
      </c>
      <c r="G10" s="1">
        <f t="shared" si="7"/>
        <v>24.54008875739645</v>
      </c>
      <c r="H10" s="1">
        <f t="shared" si="8"/>
        <v>0</v>
      </c>
      <c r="J10">
        <v>9</v>
      </c>
      <c r="K10">
        <f t="shared" si="0"/>
        <v>55</v>
      </c>
      <c r="M10">
        <v>10</v>
      </c>
    </row>
    <row r="11" spans="1:13" x14ac:dyDescent="0.35">
      <c r="A11" s="1">
        <f t="shared" si="3"/>
        <v>0.61538461538461542</v>
      </c>
      <c r="B11" s="1">
        <f t="shared" si="4"/>
        <v>1.8461538461538463</v>
      </c>
      <c r="C11" s="1">
        <f t="shared" si="5"/>
        <v>1.2307692307692308</v>
      </c>
      <c r="D11" s="1">
        <f>A11+(1)/(2)*C11</f>
        <v>1.2307692307692308</v>
      </c>
      <c r="E11" s="1">
        <f>A11+(1)/(2)*C11</f>
        <v>1.2307692307692308</v>
      </c>
      <c r="F11" s="1">
        <f t="shared" si="6"/>
        <v>24.54008875739645</v>
      </c>
      <c r="G11" s="1">
        <f t="shared" si="7"/>
        <v>24.54008875739645</v>
      </c>
      <c r="H11" s="1">
        <f t="shared" si="8"/>
        <v>0</v>
      </c>
      <c r="J11">
        <v>10</v>
      </c>
      <c r="K11">
        <f t="shared" si="0"/>
        <v>89</v>
      </c>
      <c r="M11">
        <v>11</v>
      </c>
    </row>
    <row r="12" spans="1:13" x14ac:dyDescent="0.35">
      <c r="A12" s="1">
        <f t="shared" si="3"/>
        <v>1.2307692307692308</v>
      </c>
      <c r="B12" s="1">
        <f t="shared" si="4"/>
        <v>1.8461538461538463</v>
      </c>
      <c r="C12" s="1">
        <f t="shared" si="5"/>
        <v>0.61538461538461542</v>
      </c>
      <c r="D12" s="1">
        <f>D11</f>
        <v>1.2307692307692308</v>
      </c>
      <c r="E12" s="1">
        <f>D12+B5</f>
        <v>1.2407692307692308</v>
      </c>
      <c r="F12" s="1">
        <f t="shared" ref="F12" si="9">IF(H11,$B$2*D12^2+$B$3/D12,G11)</f>
        <v>24.54008875739645</v>
      </c>
      <c r="G12" s="1">
        <f t="shared" ref="G12" si="10">IF(NOT(H11),$B$2*E12^2+$B$3/E12,F11)</f>
        <v>24.504772593535513</v>
      </c>
      <c r="H12" s="1">
        <f t="shared" si="8"/>
        <v>0</v>
      </c>
      <c r="I12" t="s">
        <v>13</v>
      </c>
      <c r="J12">
        <v>11</v>
      </c>
      <c r="K12">
        <f t="shared" si="0"/>
        <v>144</v>
      </c>
      <c r="M12">
        <v>12</v>
      </c>
    </row>
    <row r="13" spans="1:13" x14ac:dyDescent="0.35">
      <c r="A13" s="1">
        <f>IF(F12&lt;G12,A12,D12)</f>
        <v>1.2307692307692308</v>
      </c>
      <c r="B13" s="1">
        <f>IF(F12&lt;G12,E12,B12)</f>
        <v>1.8461538461538463</v>
      </c>
      <c r="C13" s="1"/>
      <c r="D13" s="1"/>
      <c r="E13" s="1"/>
      <c r="F13" s="1"/>
      <c r="G13" s="1"/>
      <c r="H13" s="1"/>
      <c r="I13" s="1">
        <f>(A13+B13)/2</f>
        <v>1.5384615384615385</v>
      </c>
      <c r="J13">
        <v>12</v>
      </c>
      <c r="K13">
        <f t="shared" si="0"/>
        <v>233</v>
      </c>
      <c r="M13">
        <v>13</v>
      </c>
    </row>
    <row r="14" spans="1:13" x14ac:dyDescent="0.35">
      <c r="A14" s="1"/>
      <c r="B14" s="1"/>
      <c r="C14" s="1"/>
      <c r="D14" s="1"/>
      <c r="E14" s="1"/>
      <c r="F14" s="1"/>
      <c r="G14" s="1"/>
      <c r="H14" s="1"/>
      <c r="J14">
        <v>13</v>
      </c>
      <c r="K14">
        <f t="shared" si="0"/>
        <v>377</v>
      </c>
      <c r="M14">
        <v>14</v>
      </c>
    </row>
    <row r="15" spans="1:13" x14ac:dyDescent="0.35">
      <c r="A15" s="1"/>
      <c r="B15" s="1"/>
      <c r="C15" s="1"/>
      <c r="D15" s="1"/>
      <c r="E15" s="1"/>
      <c r="F15" s="1"/>
      <c r="G15" s="1"/>
      <c r="H15" s="1"/>
      <c r="J15">
        <v>14</v>
      </c>
      <c r="K15">
        <f t="shared" si="0"/>
        <v>610</v>
      </c>
      <c r="M15">
        <v>15</v>
      </c>
    </row>
    <row r="19" spans="10:14" x14ac:dyDescent="0.35">
      <c r="J19">
        <v>0</v>
      </c>
      <c r="K19">
        <v>2</v>
      </c>
      <c r="L19">
        <v>2</v>
      </c>
      <c r="M19">
        <v>1</v>
      </c>
      <c r="N19">
        <v>1.01</v>
      </c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2024-02-13T06:54:40Z</dcterms:modified>
</cp:coreProperties>
</file>